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embeddings/oleObject11111111111111111111111111111111111111111111111111111111111111111111111111111111111111111111111111111111111111111111111" ContentType="application/vnd.visio"/>
  <Override PartName="/xl/charts/chart2.xml" ContentType="application/vnd.openxmlformats-officedocument.drawingml.chart+xml"/>
  <Override PartName="/xl/drawings/drawing4.xml" ContentType="application/vnd.openxmlformats-officedocument.drawing+xml"/>
  <Override PartName="/xl/embeddings/oleObject22222222222222222222222222222222222222222222222222222222222222222222222222222222222222222222222222222222222222222222222" ContentType="application/vnd.visio"/>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embeddings/oleObject333333333333333333333333333333333333333333333333333333333333333333333333333333333333333333333333333333333333333333" ContentType="application/vnd.visio"/>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ocuments\ODI\PA\SEGUIMIENTO 30 DIC 2020\"/>
    </mc:Choice>
  </mc:AlternateContent>
  <bookViews>
    <workbookView xWindow="0" yWindow="0" windowWidth="19200" windowHeight="11295" tabRatio="444"/>
  </bookViews>
  <sheets>
    <sheet name="GENERAL" sheetId="15" r:id="rId1"/>
    <sheet name="Excelencia Académica" sheetId="1" r:id="rId2"/>
    <sheet name="PROG_EJE1" sheetId="6" r:id="rId3"/>
    <sheet name="PROY_EJE1" sheetId="7" r:id="rId4"/>
    <sheet name="Compromiso Social" sheetId="2" r:id="rId5"/>
    <sheet name="PROG_EJE2" sheetId="8" r:id="rId6"/>
    <sheet name="PROY_EJE2" sheetId="9" r:id="rId7"/>
    <sheet name="Compromiso Ambiental" sheetId="3" r:id="rId8"/>
    <sheet name="PROG_EJE3" sheetId="10" r:id="rId9"/>
    <sheet name="PROY_EJE3" sheetId="11" r:id="rId10"/>
    <sheet name="Eficiencia y Transparencia Admi" sheetId="4" r:id="rId11"/>
    <sheet name="PROG_EJE4" sheetId="12" r:id="rId12"/>
    <sheet name="PROY_EJE4" sheetId="13" r:id="rId13"/>
  </sheets>
  <definedNames>
    <definedName name="_xlnm.Print_Titles" localSheetId="2">PROG_EJE1!$6:$10</definedName>
    <definedName name="_xlnm.Print_Titles" localSheetId="5">PROG_EJE2!$4:$8</definedName>
    <definedName name="_xlnm.Print_Titles" localSheetId="3">PROY_EJE1!$1:$2</definedName>
  </definedNames>
  <calcPr calcId="162913"/>
  <customWorkbookViews>
    <customWorkbookView name="Funcionario - Vista personalizada" guid="{D788A467-5B9B-4E45-82C0-3ECA23E17B84}" mergeInterval="0" personalView="1" maximized="1" windowWidth="1276" windowHeight="779" tabRatio="444" activeSheetId="1"/>
  </customWorkbookViews>
</workbook>
</file>

<file path=xl/calcChain.xml><?xml version="1.0" encoding="utf-8"?>
<calcChain xmlns="http://schemas.openxmlformats.org/spreadsheetml/2006/main">
  <c r="E16" i="13" l="1"/>
  <c r="E15" i="13"/>
  <c r="E14" i="13"/>
  <c r="E13" i="13"/>
  <c r="E12" i="13"/>
  <c r="E11" i="13"/>
  <c r="E10" i="13"/>
  <c r="E9" i="13"/>
  <c r="E8" i="13"/>
  <c r="E12" i="11"/>
  <c r="E11" i="11"/>
  <c r="E10" i="11"/>
  <c r="E9" i="11"/>
  <c r="E8" i="11"/>
  <c r="E7" i="11"/>
  <c r="E7" i="10"/>
  <c r="E13" i="9"/>
  <c r="E12" i="9"/>
  <c r="P13" i="6"/>
  <c r="P12" i="6"/>
  <c r="P11" i="6"/>
  <c r="AE31" i="1" l="1"/>
  <c r="AD30" i="1"/>
  <c r="AD22" i="1"/>
  <c r="AD16" i="1"/>
  <c r="D8" i="13" l="1"/>
  <c r="AE31" i="2"/>
  <c r="Z23" i="2"/>
  <c r="AE26" i="2" l="1"/>
  <c r="D19" i="13" l="1"/>
  <c r="E19" i="13" s="1"/>
  <c r="D18" i="13"/>
  <c r="E18" i="13" s="1"/>
  <c r="D17" i="13"/>
  <c r="E17" i="13" s="1"/>
  <c r="D11" i="13"/>
  <c r="D10" i="13"/>
  <c r="D9" i="13"/>
  <c r="D7" i="13"/>
  <c r="E7" i="13" s="1"/>
  <c r="D6" i="13"/>
  <c r="E6" i="13" s="1"/>
  <c r="Z19" i="4" l="1"/>
  <c r="D15" i="13" l="1"/>
  <c r="D14" i="13"/>
  <c r="D12" i="13" l="1"/>
  <c r="C8" i="15" l="1"/>
  <c r="AD26" i="4"/>
  <c r="D13" i="13"/>
  <c r="Z36" i="2" l="1"/>
  <c r="AD16" i="3" l="1"/>
  <c r="C7" i="15"/>
  <c r="Z14" i="2"/>
  <c r="AD45" i="1" l="1"/>
  <c r="AD21" i="1" l="1"/>
  <c r="AD13" i="1"/>
  <c r="AD12" i="1"/>
  <c r="AD11" i="1"/>
  <c r="AD9" i="1"/>
  <c r="AD10" i="1"/>
  <c r="O6" i="6" l="1"/>
  <c r="AE18" i="1"/>
  <c r="AD55" i="1" l="1"/>
  <c r="C5" i="15"/>
  <c r="D7" i="15"/>
  <c r="D5" i="15" l="1"/>
  <c r="D8" i="15"/>
  <c r="Y16" i="2" l="1"/>
  <c r="X16" i="2"/>
  <c r="D6" i="12" l="1"/>
  <c r="E6" i="12" s="1"/>
  <c r="D11" i="12"/>
  <c r="E11" i="12" s="1"/>
  <c r="D10" i="12"/>
  <c r="E10" i="12" s="1"/>
  <c r="D9" i="12"/>
  <c r="D8" i="12"/>
  <c r="E8" i="12" s="1"/>
  <c r="D7" i="12"/>
  <c r="D12" i="11"/>
  <c r="D11" i="11"/>
  <c r="D10" i="11"/>
  <c r="D9" i="11"/>
  <c r="D8" i="11"/>
  <c r="D7" i="11"/>
  <c r="D6" i="11"/>
  <c r="D7" i="10"/>
  <c r="D6" i="10"/>
  <c r="D19" i="9"/>
  <c r="D18" i="9"/>
  <c r="D17" i="9"/>
  <c r="E17" i="9" s="1"/>
  <c r="D16" i="9"/>
  <c r="D15" i="9"/>
  <c r="E15" i="9" s="1"/>
  <c r="D13" i="9"/>
  <c r="D12" i="9"/>
  <c r="D8" i="10" l="1"/>
  <c r="D12" i="12"/>
  <c r="D7" i="9"/>
  <c r="E7" i="9" s="1"/>
  <c r="AE36" i="2"/>
  <c r="O7" i="8"/>
  <c r="P7" i="8" s="1"/>
  <c r="N30" i="7"/>
  <c r="O30" i="7" s="1"/>
  <c r="N29" i="7"/>
  <c r="O29" i="7" s="1"/>
  <c r="N28" i="7"/>
  <c r="O28" i="7" s="1"/>
  <c r="N27" i="7"/>
  <c r="O27" i="7" s="1"/>
  <c r="AE47" i="1"/>
  <c r="N26" i="7"/>
  <c r="O26" i="7" s="1"/>
  <c r="N25" i="7"/>
  <c r="O25" i="7" s="1"/>
  <c r="N24" i="7"/>
  <c r="O24" i="7" s="1"/>
  <c r="N23" i="7"/>
  <c r="O23" i="7" s="1"/>
  <c r="N22" i="7"/>
  <c r="O22" i="7" s="1"/>
  <c r="N21" i="7"/>
  <c r="O21" i="7" s="1"/>
  <c r="N20" i="7"/>
  <c r="O20" i="7" s="1"/>
  <c r="N19" i="7"/>
  <c r="O19" i="7" s="1"/>
  <c r="N18" i="7"/>
  <c r="O18" i="7" s="1"/>
  <c r="N17" i="7"/>
  <c r="O17" i="7" s="1"/>
  <c r="N16" i="7"/>
  <c r="N15" i="7"/>
  <c r="O15" i="7" s="1"/>
  <c r="N14" i="7"/>
  <c r="O14" i="7" s="1"/>
  <c r="N13" i="7"/>
  <c r="O13" i="7" s="1"/>
  <c r="N12" i="7"/>
  <c r="O12" i="7" s="1"/>
  <c r="N11" i="7"/>
  <c r="O11" i="7" s="1"/>
  <c r="N10" i="7"/>
  <c r="O10" i="7" s="1"/>
  <c r="N9" i="7"/>
  <c r="O9" i="7" s="1"/>
  <c r="N8" i="7"/>
  <c r="O8" i="7" s="1"/>
  <c r="N7" i="7"/>
  <c r="O7" i="7" s="1"/>
  <c r="N6" i="7"/>
  <c r="O6" i="7" s="1"/>
  <c r="N5" i="7"/>
  <c r="O5" i="7" s="1"/>
  <c r="O13" i="6"/>
  <c r="O12" i="6"/>
  <c r="O11" i="6"/>
  <c r="O10" i="6"/>
  <c r="P10" i="6" s="1"/>
  <c r="O8" i="6"/>
  <c r="P8" i="6" s="1"/>
  <c r="O7" i="6"/>
  <c r="P7" i="6" s="1"/>
  <c r="P6" i="6"/>
  <c r="E9" i="12"/>
  <c r="E7" i="12"/>
  <c r="E6" i="11"/>
  <c r="E6" i="10"/>
  <c r="E19" i="9"/>
  <c r="E18" i="9"/>
  <c r="E16" i="9"/>
  <c r="K39" i="8"/>
  <c r="L39" i="8" s="1"/>
  <c r="K38" i="8"/>
  <c r="L38" i="8" s="1"/>
  <c r="K37" i="8"/>
  <c r="L37" i="8" s="1"/>
  <c r="K36" i="8"/>
  <c r="L36" i="8" s="1"/>
  <c r="K35" i="8"/>
  <c r="L35" i="8" s="1"/>
  <c r="K34" i="8"/>
  <c r="L34" i="8" s="1"/>
  <c r="K33" i="8"/>
  <c r="L33" i="8" s="1"/>
  <c r="K32" i="8"/>
  <c r="L32" i="8" s="1"/>
  <c r="K31" i="8"/>
  <c r="L31" i="8" s="1"/>
  <c r="K30" i="8"/>
  <c r="L30" i="8" s="1"/>
  <c r="K29" i="8"/>
  <c r="L29" i="8" s="1"/>
  <c r="K28" i="8"/>
  <c r="L28" i="8" s="1"/>
  <c r="K24" i="8"/>
  <c r="K23" i="8"/>
  <c r="L23" i="8" s="1"/>
  <c r="K22" i="8"/>
  <c r="L22" i="8" s="1"/>
  <c r="K21" i="8"/>
  <c r="L21" i="8" s="1"/>
  <c r="K20" i="8"/>
  <c r="L20" i="8" s="1"/>
  <c r="L19" i="8"/>
  <c r="K19" i="8"/>
  <c r="K18" i="8"/>
  <c r="L18" i="8" s="1"/>
  <c r="L17" i="8"/>
  <c r="K16" i="8"/>
  <c r="L16" i="8" s="1"/>
  <c r="K15" i="8"/>
  <c r="L15" i="8" s="1"/>
  <c r="K14" i="8"/>
  <c r="L14" i="8" s="1"/>
  <c r="K13" i="8"/>
  <c r="L13" i="8" s="1"/>
  <c r="K12" i="8"/>
  <c r="L12" i="8" s="1"/>
  <c r="K11" i="8"/>
  <c r="L11" i="8" s="1"/>
  <c r="K10" i="8"/>
  <c r="L10" i="8" s="1"/>
  <c r="K9" i="8"/>
  <c r="L9" i="8" s="1"/>
  <c r="K54" i="7"/>
  <c r="J54" i="7"/>
  <c r="J53" i="7"/>
  <c r="K53" i="7" s="1"/>
  <c r="K52" i="7"/>
  <c r="J52" i="7"/>
  <c r="J51" i="7"/>
  <c r="K51" i="7" s="1"/>
  <c r="J50" i="7"/>
  <c r="K50" i="7" s="1"/>
  <c r="J49" i="7"/>
  <c r="K49" i="7" s="1"/>
  <c r="J48" i="7"/>
  <c r="K48" i="7" s="1"/>
  <c r="J47" i="7"/>
  <c r="K47" i="7" s="1"/>
  <c r="J46" i="7"/>
  <c r="K46" i="7" s="1"/>
  <c r="J45" i="7"/>
  <c r="K45" i="7" s="1"/>
  <c r="J44" i="7"/>
  <c r="K44" i="7" s="1"/>
  <c r="J43" i="7"/>
  <c r="K43" i="7" s="1"/>
  <c r="J42" i="7"/>
  <c r="K42" i="7" s="1"/>
  <c r="J41" i="7"/>
  <c r="K41" i="7" s="1"/>
  <c r="J40" i="7"/>
  <c r="K40" i="7" s="1"/>
  <c r="J39" i="7"/>
  <c r="K39" i="7" s="1"/>
  <c r="K38" i="7"/>
  <c r="J38" i="7"/>
  <c r="J37" i="7"/>
  <c r="K37" i="7" s="1"/>
  <c r="K36" i="7"/>
  <c r="J36" i="7"/>
  <c r="J35" i="7"/>
  <c r="K35" i="7" s="1"/>
  <c r="J34" i="7"/>
  <c r="K34" i="7" s="1"/>
  <c r="J33" i="7"/>
  <c r="K33" i="7" s="1"/>
  <c r="J32" i="7"/>
  <c r="K32" i="7" s="1"/>
  <c r="J31" i="7"/>
  <c r="K31" i="7" s="1"/>
  <c r="J30" i="7"/>
  <c r="K30" i="7" s="1"/>
  <c r="J29" i="7"/>
  <c r="K29" i="7" s="1"/>
  <c r="J28" i="7"/>
  <c r="K28" i="7" s="1"/>
  <c r="J27" i="7"/>
  <c r="K27" i="7" s="1"/>
  <c r="K26" i="7"/>
  <c r="J25" i="7"/>
  <c r="K25" i="7" s="1"/>
  <c r="J24" i="7"/>
  <c r="K24" i="7" s="1"/>
  <c r="J23" i="7"/>
  <c r="K23" i="7" s="1"/>
  <c r="J22" i="7"/>
  <c r="K22" i="7" s="1"/>
  <c r="J21" i="7"/>
  <c r="K21" i="7" s="1"/>
  <c r="J20" i="7"/>
  <c r="K20" i="7" s="1"/>
  <c r="J19" i="7"/>
  <c r="K19" i="7" s="1"/>
  <c r="J18" i="7"/>
  <c r="K18" i="7" s="1"/>
  <c r="J17" i="7"/>
  <c r="K17" i="7" s="1"/>
  <c r="J16" i="7"/>
  <c r="K16" i="7" s="1"/>
  <c r="J15" i="7"/>
  <c r="K15" i="7" s="1"/>
  <c r="K14" i="7"/>
  <c r="J14" i="7"/>
  <c r="J13" i="7"/>
  <c r="K13" i="7" s="1"/>
  <c r="J12" i="7"/>
  <c r="K12" i="7" s="1"/>
  <c r="J11" i="7"/>
  <c r="K11" i="7" s="1"/>
  <c r="J9" i="7"/>
  <c r="K8" i="7"/>
  <c r="K56" i="6"/>
  <c r="L56" i="6" s="1"/>
  <c r="K55" i="6"/>
  <c r="L55" i="6" s="1"/>
  <c r="K54" i="6"/>
  <c r="L54" i="6" s="1"/>
  <c r="L53" i="6"/>
  <c r="K53" i="6"/>
  <c r="K52" i="6"/>
  <c r="L52" i="6" s="1"/>
  <c r="K51" i="6"/>
  <c r="L51" i="6" s="1"/>
  <c r="K50" i="6"/>
  <c r="L50" i="6" s="1"/>
  <c r="K49" i="6"/>
  <c r="L49" i="6" s="1"/>
  <c r="K48" i="6"/>
  <c r="L48" i="6" s="1"/>
  <c r="K47" i="6"/>
  <c r="L47" i="6" s="1"/>
  <c r="K46" i="6"/>
  <c r="L46" i="6" s="1"/>
  <c r="K45" i="6"/>
  <c r="L45" i="6" s="1"/>
  <c r="K44" i="6"/>
  <c r="L44" i="6" s="1"/>
  <c r="K43" i="6"/>
  <c r="L43" i="6" s="1"/>
  <c r="K42" i="6"/>
  <c r="L42" i="6" s="1"/>
  <c r="K41" i="6"/>
  <c r="L41" i="6" s="1"/>
  <c r="K40" i="6"/>
  <c r="L40" i="6" s="1"/>
  <c r="K39" i="6"/>
  <c r="L39" i="6" s="1"/>
  <c r="K38" i="6"/>
  <c r="L38" i="6" s="1"/>
  <c r="K37" i="6"/>
  <c r="L37" i="6" s="1"/>
  <c r="K36" i="6"/>
  <c r="L36" i="6" s="1"/>
  <c r="K35" i="6"/>
  <c r="L35" i="6" s="1"/>
  <c r="K34" i="6"/>
  <c r="L34" i="6" s="1"/>
  <c r="L33" i="6"/>
  <c r="K33" i="6"/>
  <c r="K32" i="6"/>
  <c r="L32" i="6" s="1"/>
  <c r="K31" i="6"/>
  <c r="L31" i="6" s="1"/>
  <c r="K30" i="6"/>
  <c r="L30" i="6" s="1"/>
  <c r="K29" i="6"/>
  <c r="L29" i="6" s="1"/>
  <c r="L28" i="6"/>
  <c r="L27" i="6"/>
  <c r="K27" i="6"/>
  <c r="K26" i="6"/>
  <c r="L26" i="6" s="1"/>
  <c r="K25" i="6"/>
  <c r="L25" i="6" s="1"/>
  <c r="K24" i="6"/>
  <c r="L24" i="6" s="1"/>
  <c r="K23" i="6"/>
  <c r="L23" i="6" s="1"/>
  <c r="K22" i="6"/>
  <c r="L22" i="6" s="1"/>
  <c r="K21" i="6"/>
  <c r="L21" i="6" s="1"/>
  <c r="K20" i="6"/>
  <c r="L20" i="6" s="1"/>
  <c r="K19" i="6"/>
  <c r="L19" i="6" s="1"/>
  <c r="K18" i="6"/>
  <c r="L18" i="6" s="1"/>
  <c r="L17" i="6"/>
  <c r="K17" i="6"/>
  <c r="K16" i="6"/>
  <c r="L16" i="6" s="1"/>
  <c r="L15" i="6"/>
  <c r="K15" i="6"/>
  <c r="K14" i="6"/>
  <c r="L14" i="6" s="1"/>
  <c r="K13" i="6"/>
  <c r="L13" i="6" s="1"/>
  <c r="K12" i="6"/>
  <c r="L11" i="6"/>
  <c r="K57" i="6" l="1"/>
  <c r="L57" i="6" s="1"/>
  <c r="J55" i="7"/>
  <c r="K55" i="7" s="1"/>
  <c r="K40" i="8"/>
  <c r="L40" i="8" s="1"/>
  <c r="L12" i="6"/>
  <c r="K9" i="7"/>
  <c r="AE25" i="4" l="1"/>
  <c r="AE24" i="4"/>
  <c r="AE23" i="4"/>
  <c r="AE43" i="1"/>
  <c r="AE18" i="2" l="1"/>
  <c r="D6" i="9"/>
  <c r="E6" i="9" s="1"/>
  <c r="AE14" i="2"/>
  <c r="AE10" i="2" l="1"/>
  <c r="AE21" i="4" l="1"/>
  <c r="AE20" i="4"/>
  <c r="AE19" i="4"/>
  <c r="AE18" i="4"/>
  <c r="AE17" i="4"/>
  <c r="AE16" i="4"/>
  <c r="AE15" i="4"/>
  <c r="AE14" i="4"/>
  <c r="AE13" i="4"/>
  <c r="AE12" i="4"/>
  <c r="AE11" i="4"/>
  <c r="AE10" i="4"/>
  <c r="AE9" i="4"/>
  <c r="AE15" i="3"/>
  <c r="AE14" i="3"/>
  <c r="AE13" i="3"/>
  <c r="AE11" i="3"/>
  <c r="AE12" i="3"/>
  <c r="AE10" i="3"/>
  <c r="AE9" i="3"/>
  <c r="AE35" i="2" l="1"/>
  <c r="AE34" i="2"/>
  <c r="AE33" i="2"/>
  <c r="AE30" i="2"/>
  <c r="AE29" i="2"/>
  <c r="AE27" i="2"/>
  <c r="AE17" i="2"/>
  <c r="AE12" i="2"/>
  <c r="AE32" i="2"/>
  <c r="AE28" i="2"/>
  <c r="AE25" i="2"/>
  <c r="AE22" i="2"/>
  <c r="AE21" i="2"/>
  <c r="AE13" i="2"/>
  <c r="D10" i="9" l="1"/>
  <c r="E10" i="9" s="1"/>
  <c r="AE23" i="2"/>
  <c r="AE19" i="2"/>
  <c r="D8" i="9"/>
  <c r="E8" i="9" s="1"/>
  <c r="AE20" i="2"/>
  <c r="D9" i="9"/>
  <c r="E9" i="9" s="1"/>
  <c r="O6" i="8"/>
  <c r="P6" i="8" s="1"/>
  <c r="AE35" i="1"/>
  <c r="AE29" i="1"/>
  <c r="O9" i="6"/>
  <c r="P9" i="6" l="1"/>
  <c r="O14" i="6"/>
  <c r="AE54" i="1"/>
  <c r="AE53" i="1"/>
  <c r="AE52" i="1"/>
  <c r="AE51" i="1"/>
  <c r="AE50" i="1"/>
  <c r="AE49" i="1"/>
  <c r="AE48" i="1"/>
  <c r="AE46" i="1"/>
  <c r="AE45" i="1"/>
  <c r="AE44" i="1"/>
  <c r="AE42" i="1"/>
  <c r="AE41" i="1"/>
  <c r="AE40" i="1"/>
  <c r="AE39" i="1"/>
  <c r="AE38" i="1"/>
  <c r="AE37" i="1"/>
  <c r="AE36" i="1"/>
  <c r="AE34" i="1"/>
  <c r="AE33" i="1"/>
  <c r="AE32" i="1"/>
  <c r="AE30" i="1"/>
  <c r="AE28" i="1"/>
  <c r="AE27" i="1"/>
  <c r="AE26" i="1"/>
  <c r="AE25" i="1"/>
  <c r="AE24" i="1"/>
  <c r="AE23" i="1"/>
  <c r="AE22" i="1"/>
  <c r="AE21" i="1"/>
  <c r="AE20" i="1"/>
  <c r="AE19" i="1"/>
  <c r="AE17" i="1"/>
  <c r="AE16" i="1"/>
  <c r="AE15" i="1"/>
  <c r="AE14" i="1"/>
  <c r="AE13" i="1"/>
  <c r="AE12" i="1"/>
  <c r="AE11" i="1"/>
  <c r="AE10" i="1"/>
  <c r="AE9" i="1"/>
  <c r="D9" i="2" l="1"/>
  <c r="R9" i="2"/>
  <c r="S9" i="2" s="1"/>
  <c r="T9" i="2" s="1"/>
  <c r="S11" i="2"/>
  <c r="U12" i="2"/>
  <c r="S14" i="2"/>
  <c r="K14" i="1"/>
  <c r="L14" i="1"/>
  <c r="M14" i="1"/>
  <c r="N14" i="1"/>
  <c r="U9" i="2" l="1"/>
  <c r="C6" i="15" l="1"/>
  <c r="AD37" i="2"/>
  <c r="AE11" i="2"/>
  <c r="AE9" i="2"/>
  <c r="D5" i="9"/>
  <c r="E5" i="9" s="1"/>
  <c r="O5" i="8"/>
  <c r="D6" i="15" l="1"/>
  <c r="C9" i="15"/>
  <c r="D9" i="15" s="1"/>
  <c r="P5" i="8"/>
  <c r="O8" i="8"/>
</calcChain>
</file>

<file path=xl/sharedStrings.xml><?xml version="1.0" encoding="utf-8"?>
<sst xmlns="http://schemas.openxmlformats.org/spreadsheetml/2006/main" count="1404" uniqueCount="739">
  <si>
    <t>EJE DE POLÍTICA</t>
  </si>
  <si>
    <t>OBJETIVO</t>
  </si>
  <si>
    <t>META DE IMPACTO</t>
  </si>
  <si>
    <t>PROGRAMA</t>
  </si>
  <si>
    <t>META DE RESULTADO</t>
  </si>
  <si>
    <t>PROYECTO</t>
  </si>
  <si>
    <t>META DE PRODUCTO</t>
  </si>
  <si>
    <t>INDICADOR</t>
  </si>
  <si>
    <t>LINEA BASE (2012)</t>
  </si>
  <si>
    <t xml:space="preserve">META </t>
  </si>
  <si>
    <t>META</t>
  </si>
  <si>
    <t>2013-2015</t>
  </si>
  <si>
    <t>2016-2018</t>
  </si>
  <si>
    <t>2019-2022</t>
  </si>
  <si>
    <t>E   X   C   E   L   E   N   C   I   A     A   C   A   D   E   M   I   C   A</t>
  </si>
  <si>
    <t>Generar condiciones para que los procesos misionales de formación e investigación sean evaluados y reconocidos por su alta calidad</t>
  </si>
  <si>
    <t>ACREDITACIÓN INSTITUCIONAL POR PARTE DEL CNA</t>
  </si>
  <si>
    <t>FORTALECIMIENTO DE LA FORMACIÓN DOCENTE</t>
  </si>
  <si>
    <t>Elevar el nivel de formación postgraduada del profesorado de la UT</t>
  </si>
  <si>
    <t>% DOCENTES DE PLANTA CON FORMACIÓN DE ALTO NIVEL- MÍNIMA MAESTRIA</t>
  </si>
  <si>
    <t>BECARIOS</t>
  </si>
  <si>
    <t xml:space="preserve">Incrementar la vinculación de docentes jóvenes para el  relevo generacional </t>
  </si>
  <si>
    <t>N° DE NUEVOS BECARIOS VINCULADOS</t>
  </si>
  <si>
    <t>AMPLIACIÓN PLANTA DOCENTE</t>
  </si>
  <si>
    <t>Aumentar la vinculación de docentes de planta con formación de alto nivel</t>
  </si>
  <si>
    <t>N° DE NUEVOS DOCENTES VINCULADOS</t>
  </si>
  <si>
    <t>% DOCENTES DE PLANTA CON FORMACIÓN DE ALTO NIVEL- DOCTORADO</t>
  </si>
  <si>
    <t>ESTIMULOS A LA FORMACIÓN</t>
  </si>
  <si>
    <t>Promover la formación de maestría y doctorado del personal docente vinculado</t>
  </si>
  <si>
    <t>N° DOCENTES  QUE OBTENGAN TITULO DE MAESTRIA</t>
  </si>
  <si>
    <t>N° DOCENTES CON MAESTRIA QUE OBTENGAN TITULO  DE DOCTORADO</t>
  </si>
  <si>
    <t>% DE DOCENTES CATEDRÁTICOS CON FORMACIÓN DE MAESTRÍA O DOCTORADO</t>
  </si>
  <si>
    <t>Promover  el acceso de profesores catedráticos a programas propios de maestría y doctorado</t>
  </si>
  <si>
    <t>No. DE PROFESORES CATEDRÁTICOS APOYADOS EN POSTGRADOS PROPIOS POR AÑO</t>
  </si>
  <si>
    <t>MODERNIZACIÓN CURRICULAR</t>
  </si>
  <si>
    <t>Construir un modelo académico para el diseño, formulación e implementación de programas académicos de alta calidad</t>
  </si>
  <si>
    <t>% DE PROGRAMAS ACADÉMICOS ACREDITADOS DE ALTA CALIDAD</t>
  </si>
  <si>
    <t>PROYECTOS EDUCATIVOS POR PROGRAMA</t>
  </si>
  <si>
    <t>Construir un modelo para la formulación de PEP</t>
  </si>
  <si>
    <t>N° DE PEP ELABORADOS Y APROBADOS</t>
  </si>
  <si>
    <t>ESTRUCTURACIÓN CURRICULAR FORMATIVA</t>
  </si>
  <si>
    <t>Ajustar los programas a los requerimientos legales e institucionales vigentes</t>
  </si>
  <si>
    <t>N° PROGRAMAS ACTUALIZADOS Y APROBADOS</t>
  </si>
  <si>
    <t>Ofertar programas de alta calidad a la comunidad</t>
  </si>
  <si>
    <t>N° PROGRAMAS ACREDITADOS DE ALTA CALIDAD</t>
  </si>
  <si>
    <t>EDUCACIÓN MEDIADA POR TIC</t>
  </si>
  <si>
    <t>Diseñar ambientes de aprendizaje bajo el uso de TIC</t>
  </si>
  <si>
    <t>N° NUEVOS OBJETOS VIRTUALES DE APRENDIZAJE ELABORADOS</t>
  </si>
  <si>
    <t>INVESTIGACIÓN</t>
  </si>
  <si>
    <t>N.D.</t>
  </si>
  <si>
    <t>FONDO EDITORIAL</t>
  </si>
  <si>
    <t>N° DE NUEVOS LIBROS PUBLICADOS</t>
  </si>
  <si>
    <t>N° DE NUEVOS ARTICULOS PUBLICADOS EN REVISTAS CIENTIFICAS INDEXADAS</t>
  </si>
  <si>
    <t>N° DE NUEVAS REVISTAS INDEXADAS</t>
  </si>
  <si>
    <t>N° DE NUEVOS PROYECTOS DE INVESTIGACIÓN FINANCIADOS POR COLCIENCIAS O LA UT</t>
  </si>
  <si>
    <t>Fortalecer los grupos y semilleros de investigación</t>
  </si>
  <si>
    <t>N° DE NUEVAS PATENTES</t>
  </si>
  <si>
    <t>N° DE NUEVOS GRUPOS DE INVESTIGACIÓN RECONOCIDOS POR COLCIENCIAS</t>
  </si>
  <si>
    <t>N° PROFESORES VINCULADOS EN GRUPOS DE INVESTIGACIÓN</t>
  </si>
  <si>
    <t>N° DE SEMILLEROS DE INVESTIGACIÓN AVALADOS POR EL COMITÉ CENTRAL DE INVESTIGACIONES U.T.</t>
  </si>
  <si>
    <t>N° DE ESTUDIANTES VINCULADOS EN SEMILLEROS DE INVESTIGACIÓN</t>
  </si>
  <si>
    <t>POSGRADOS</t>
  </si>
  <si>
    <t xml:space="preserve">N° DE  PROGRAMAS PROPIOS DE POSTGRADO  A NIVEL DE MAESTRÍA </t>
  </si>
  <si>
    <t>MODERNIZACIÓN Y VISIBILIZACIÓN DE FUENTES DOCUMENTALES Y COLECCIONES MUSEOLÓGICAS DE LA UNIVERSIDAD</t>
  </si>
  <si>
    <t>Consolidar la biblioteca como una herramienta de apoyo a los procesos misionales de la institución</t>
  </si>
  <si>
    <t>% DE AUMENTO EN EL MATERIAL Y SERVICIOS QUE PRESTA LA BIBLIOTECA RAFAEL PARGA CORTÉS</t>
  </si>
  <si>
    <t>BIBLIOTECA</t>
  </si>
  <si>
    <t>NO. DE NUEVAS ADQUISICIONES EN FORMATO FÍSICO</t>
  </si>
  <si>
    <t>NO. DE NUEVAS ADQUISICIONES EN FORMATO DIGITAL</t>
  </si>
  <si>
    <t>% DE MATERIAL EVALUADO PARA DESCARTE</t>
  </si>
  <si>
    <t>NO. DE TRABAJOS DISPONIBLES EN EL REPOSITORIO INSTITUCIONAL</t>
  </si>
  <si>
    <t>NO. DE BASES DE DATOS DISPONIBLES</t>
  </si>
  <si>
    <t>NO. DE CURSO DE CAPACITACIÓN OFERTADOS</t>
  </si>
  <si>
    <t>COLECCIONES Y MUSEOS</t>
  </si>
  <si>
    <t>Fortalecer las colecciones y museos de la institución para constituirlas en importantes herramientas de apoyo a los procesos misionales</t>
  </si>
  <si>
    <t>NO. DE COLECCIONES DISPONIBLES PARA ACCESO AL PÚBLICO</t>
  </si>
  <si>
    <t>N0. DE COLECCIONES DISPONIBLES PARA ACCESO VIRTUAL</t>
  </si>
  <si>
    <t>NO. DE NUEVAS COLECCIONES</t>
  </si>
  <si>
    <t xml:space="preserve">NO. DE ESPACIOS Y SALAS DE EXPOSICIÓN PARA LAS COLECCIONES DE LA INSTITUCIÓN </t>
  </si>
  <si>
    <t>NO. DE GRUPOS DE INVESTIGACIÓN RELACIONADOS CON LOS MUSEOS Y COLECCIONES DE LA INSTITUCIÓN</t>
  </si>
  <si>
    <t>INTERNACIONALIZACIÓN</t>
  </si>
  <si>
    <t>Consolidar las actividades de investigación y movilidad académica internacional</t>
  </si>
  <si>
    <t>MOVILIDAD ACADÉMICA E INVESTIGATIVA</t>
  </si>
  <si>
    <t>Fortalecer la movilidad académica  e investigativa internacional de profesores y estudiantes</t>
  </si>
  <si>
    <t>NÚMERO DE ESTUDIANTES DE PROGRAMAS ACADÉMICOS DE LA UT EN INTERCAMBIO INTERNACIONAL</t>
  </si>
  <si>
    <t>NÚMERO DE DOCENTES DE PROGRAMAS ACADÉMICOS DE LA UT EN INTERCAMBIO INTERNACIONAL</t>
  </si>
  <si>
    <t>FORMACIÓN LENGUA EXTRANJERA</t>
  </si>
  <si>
    <t>NÚMERO DE PROFESORES DE LA UT  QUE PRESENTAN EXÁMENES DE PROFICIENCIA EN IDIOMAS EXTRANJEROS Y LOGRAN UN NIVEL INTERMEDIO ALTO SEGÚN EL MCER.</t>
  </si>
  <si>
    <t>NÚMERO DE ESTUDIANTES DE LA UT  QUE PRESENTAN EXÁMENES DE PROFICIENCIA EN IDIOMAS EXTRANJEROS Y LOGRAN UN NIVEL INTERMEDIO ALTO SEGÚN EL MCER.</t>
  </si>
  <si>
    <t>C   O   M   P   R   O   M   I   S   O      S   O   C   I   A   L</t>
  </si>
  <si>
    <t>Fortalecer el desarrollo humano de la comunidad universitaria y la interacción e integración de la Universidad con la región y la nación</t>
  </si>
  <si>
    <t>% DE PERSONAS DE LA COMUNIDAD UNIVERSITARIA BENEFICIADA DE LOS PROYECTOS DE DESARROLLO HUMANO</t>
  </si>
  <si>
    <t>DESARROLLO HUMANO</t>
  </si>
  <si>
    <t>Garantizar las condiciones para el desarrollo humano integral de los miembros de la comunidad universitaria</t>
  </si>
  <si>
    <t>% DE AUMENTO DE LA COBERTURA DE LOS PROYECTOS DE BIENESTAR UNIVERSITARIO</t>
  </si>
  <si>
    <t>BIENESTAR UNIVERSITARIO</t>
  </si>
  <si>
    <t>Aumentar la cobertura y la calidad en los servicios de bienestar universitario</t>
  </si>
  <si>
    <t>N° DE ESTUDIANTES BENEFICIADOS POR EL SERVICIO DE RESTAURANTE POR DÌA</t>
  </si>
  <si>
    <t>N° DE ESTUDIANTES BENEFICIADOS POR EL SERVICIO DE RESIDENCIAS POR SEMESTRE</t>
  </si>
  <si>
    <t>N°  DE SERVICIOS ASISTENCIALES PRESTADOS POR PSS-OSD  UNIVERSITARIA POR AÑO</t>
  </si>
  <si>
    <t>N° DE PERSONAS DE LA COMUNIDAD UNIVERSITARIA VINCULADOS A PROYECTOS DEPORTIVOS POR AÑO</t>
  </si>
  <si>
    <t>N° DE APOYOS  PARA ACTIVIDADES ESTUDIANTILES CULTURALES, ORGANIZTIVAS, DEPORTIVAS, ACADEMICAS Y CALAMIDAD DOMESTICA POR AÑO</t>
  </si>
  <si>
    <t>N° DE BECAS PARA ESTUDIANTES DE PRESENCIAL Y A DISTANCIA OTORGADAS / SEMESTRE</t>
  </si>
  <si>
    <t>N° DE ESTUDIANTES BENEFICIARIOS DE LA UNIDAD PEDAGOGICA INFANTIL  Y GUARDERIA / SEMESTRE</t>
  </si>
  <si>
    <t>% DE DESERCIÓN DE ESTUDIANTES POR COHORTE</t>
  </si>
  <si>
    <t>Reducir la retención, deserción y mortalidad académica de los estudiantes de la Universidad del Tolima a través de monitorías académicas</t>
  </si>
  <si>
    <t>N° DE ESTUDIANTES ATENDIDOS POR MONITORÍAS ACADÉMICAS POR SEMESTRE</t>
  </si>
  <si>
    <t>% DE AUMENTO DE LA PARTICIPACIÓN EN ESCENARIOS DE DISCUSIÓN Y DESICIÓN POLÍTICA INSTITUCIONALES</t>
  </si>
  <si>
    <t>ND</t>
  </si>
  <si>
    <t>FORMACIÓN POLÍTICA         Y CIUDADANÍA</t>
  </si>
  <si>
    <t xml:space="preserve">Fortalecer la cultura política de la comunidad universitaria </t>
  </si>
  <si>
    <t>N° DE PARTICIPANTES DE LA COMUNIDAD UNIVERSITARIA EN ESPACIOS DE FORMACION DEMOCRATICA /SEMESTRE</t>
  </si>
  <si>
    <t>% DE AUMENTO DE INTEGRANTES DE LA COMUNIDAD UNIVERSITARIA, VINCULADOS A PROGRAMAS DE FORMACIÓN CULTURAL</t>
  </si>
  <si>
    <t>DESARROLLO CULTURAL</t>
  </si>
  <si>
    <t>Promover la dimensión estética  en la comunidad universitaria</t>
  </si>
  <si>
    <t>N° DE INTEGRANTES DE LA COMUNIDAD UNIVERSITARIA VINCUADOS A ACTIVIDADES CULTURALES/ SEMESTRE</t>
  </si>
  <si>
    <t xml:space="preserve">Generar actividades formativas en el área cultural universitaria </t>
  </si>
  <si>
    <t>N° DE ACTIVIDADES FORMATIVAS REALIZADAS/AÑO</t>
  </si>
  <si>
    <t>% DE AUMENTO DE LA POBLACIÓN BENEFICIADA POR LOS PROYECTOS DE PROYECCIÓN SOCIAL DESARROLLADOS POR LA UNIVERSIDAD DEL TOLIMA</t>
  </si>
  <si>
    <t>PROYECCIÓN SOCIAL</t>
  </si>
  <si>
    <t>Articular la Universidad a las dinámicas locales, regionales y nacionales</t>
  </si>
  <si>
    <t>% DE AUMENTO EN EL NÚMERO DE PROYECTOS DE PROYECCIÓN SOCIAL ADELANTADOS POR LA INSTITUCIÓN</t>
  </si>
  <si>
    <t>REGIONALIZACIÓN</t>
  </si>
  <si>
    <t>Formar a la comunidad universitaria en temas de contexto regional</t>
  </si>
  <si>
    <t>N. DE INTEGRANTES DE LA COMUNIDAD UNIVERSITARIA FORMADOS EN LA CÁTEDRA DE CONTEXTO REGIONAL QUE INTERVIENEN CON EL ENTORNO</t>
  </si>
  <si>
    <t>Fortalecer la presencia de la Universidad del Tolima en los territorios en que ofrece sus programas académicos.</t>
  </si>
  <si>
    <t>N° DE MUNICIPIOS CON PRESENCIA DE PROGRAMAS ACADÉMICOS DE LA UNIVERSIDAD DEL TOLIMA</t>
  </si>
  <si>
    <t>Contribuir al desarrollo local y regional  a partir de la articulación de las funciones misionales universitarias con los requerimientos de los territorios a través de la vinculación de los estudiantes en el  servicio social universitario</t>
  </si>
  <si>
    <t xml:space="preserve">Nª  DE ESTUDIANTES VINCULADOS AL PROYECTO SERVICIO SOCIAL UNIVERSITARIO EN LOS MUNICIPIOS POR SEMESTRE </t>
  </si>
  <si>
    <t>UNIVERSIDAD ABIERTA</t>
  </si>
  <si>
    <t>Fortalecer la relación Universidad-Sociedad-Estado, alianzas estratégicas en diversas áreas de  desarrollo.</t>
  </si>
  <si>
    <t>N° DE ORGANIZACIONES BENEFICIADAS POR LAS ACTIVIDADES DE UNIVERSIDAD ABIERTA POR AÑO</t>
  </si>
  <si>
    <t>Fortalecer la Unidad de Emprendimiento y fomentar una cultura emprendedora y de innovación  en la Comunidad</t>
  </si>
  <si>
    <t>N° DE IDEAS Y MODELOS DE NEGOCIO DESARROLLADOS EXITOSAMENTE POR AÑO</t>
  </si>
  <si>
    <t>UT SOLIDARIA</t>
  </si>
  <si>
    <t>Financiar proyectos de las facultades que ayuden resolver problemas concretos de la comunidad y el entorno</t>
  </si>
  <si>
    <t>N° DE PROYECTOS FINANCIADOS POR UT SOLIDARIA POR AÑO</t>
  </si>
  <si>
    <t>ARTCULACIÓN CON LA ESCUELA</t>
  </si>
  <si>
    <t xml:space="preserve">Contribuir al mejoramiento de la calidad de la educación básica y media, y a la inclusión, ampliación,  acceso de jóvenes al sistema de educación superior </t>
  </si>
  <si>
    <t>N° DE  IEO BENEFICIADAS POR AÑO</t>
  </si>
  <si>
    <t>N° DE POBLACION VULNERABLE (DESPALAZDOS, VICTIMAS, OTROS) INGRESADA A PROGRAMAS ACADEMICOS  POR SEMESTRE</t>
  </si>
  <si>
    <t xml:space="preserve">Estimular a los mejores bachilleres de los municipios del Tolima </t>
  </si>
  <si>
    <t>Nª  DE BACHILLERES DE LOS MUNICIPIOS DEL TOLIMA POR SEMESTRE</t>
  </si>
  <si>
    <t>UNIVERSIDAD DE LOS NIÑOS</t>
  </si>
  <si>
    <t>Ofrecer espacios de formación integral  para niños</t>
  </si>
  <si>
    <t>N° DE NIÑOS Y JOVENES BENEFICIADAS POR LAS ACTIVIDADES UNIVERSIDAD DE LOS NIÑOS POR SEMESTRE</t>
  </si>
  <si>
    <t>UNIVERSIDAD TERRITORIO DE PAZ</t>
  </si>
  <si>
    <t xml:space="preserve">Fortalecer la democracia y la construcción de la paz en el territorio   bajo escenarios de orden académico, social y político
</t>
  </si>
  <si>
    <t>N° DE PARTICIPANTES EN LOS ESCENARIOS CONVOCADOS POR SEMESTRE</t>
  </si>
  <si>
    <t>GRADUADOS</t>
  </si>
  <si>
    <t>Mejorar la vinculación de los graduados a la vida institucional</t>
  </si>
  <si>
    <t>N° DE GRADUADOS PARTICIPANTES EN ACTIVIDADES INSTITUCIONALES POR AÑO</t>
  </si>
  <si>
    <t>APROPIACIÓN SOCIAL DEL CONOCIMIENTO</t>
  </si>
  <si>
    <t>Estimular la creación y consolidación de espacios y proyectos  para la comprensión, reflexión y debate de soluciones a problemas sociales, políticos, culturales y económicos en los cuales la generación y uso de conocimiento científico y tecnológico juegan un papel preponderante</t>
  </si>
  <si>
    <t>N° DE ESCENARIOS Y PROYECTOS PARA LA APROPIACION DEL CONOCMIENTO GENERADO POR LA UT POR AÑO</t>
  </si>
  <si>
    <t>C  O  M  P  R  O  M  I  S  O     A  M  B  I  E  N  T  A  L</t>
  </si>
  <si>
    <t>CONVERTIR A LA UNIVERSIDAD DEL TOLIMA EN LIDER Y REFERENTE PARA LA EDUCACIÓN AMBIENTAL Y LA GESTIÓN AMBIENTAL DEL TERRITORIO</t>
  </si>
  <si>
    <t>% DE DISMINUCIÓN DE LA HUELLA ECOLÓGICA A NIVEL DE LA INSTITUCIÓN</t>
  </si>
  <si>
    <t>UNIVERSIDAD TERRITORIO VERDE</t>
  </si>
  <si>
    <t>Generar una nueva cultura y prácticas ambientales para la sustentabilidad del campus</t>
  </si>
  <si>
    <t>% DE INTEGRANTES DE LA COMUNIDAD UNIVERSITARIA VINCULADOS A ACTIVIDADES DEL PROGRAMA</t>
  </si>
  <si>
    <t>CÁTEDRA AMBIENTAL</t>
  </si>
  <si>
    <t>Generar y aprender una cultura de responsabilidad ambiental como parte del ethos universitario</t>
  </si>
  <si>
    <t>NUMERO DE PROGRAMAS QUE IMPLEMENTAN LA CÁTEDRA AMBIENTAL</t>
  </si>
  <si>
    <t>FORMACIÓN EN CULTURA AMBIENTAL</t>
  </si>
  <si>
    <t>No. DE INTEGRANTES DE LA COMUNIDAD UNIVERSITARIA PARTICIPANDO EN ACTIVIDADES AMBIENTALES EXTRACURRICULARES</t>
  </si>
  <si>
    <t>% DE  IMPLEMENTACIÓN DE PLANES DE ORDENAMIENTO Y GESTIÓN DEL CAMPUS UNIVERSITARIO</t>
  </si>
  <si>
    <t>PLANIFICACION Y GESTIÓN SUSTENTABLE DEL CAMPUS UNIVERSITARIO</t>
  </si>
  <si>
    <t>Construir un campus universitario ambientalmente sustentable</t>
  </si>
  <si>
    <t>NÚMERO DE PLANES INTEGRALES  DE ORDENAMIENTO Y GESTIÓN AMBIENTAL DEL CAMPUS FORMULADOS POR SEDES PROPIAS</t>
  </si>
  <si>
    <t>% DE AUMENTO DE PROYECTOS APOYADOS RELACIONADOS CON EL JARDÍN BOTÁNICO Y LOS PREDIOS RURALES DE LA UNIVERSIDAD</t>
  </si>
  <si>
    <t>FORTALECIMIENTO DE LOS PROCESOS DE INVESTIGACIÓN Y PROYECCIÓN SOCIAL VINCULADOS AL JARDÍN BOTÁNICO Y LOS PREDIOS RURALES DE LA UNIVERSIDAD</t>
  </si>
  <si>
    <t>Fortalecer la relación del Jardín Botánico y los predios rurales de la universidad con los procesos misionales de la universidad</t>
  </si>
  <si>
    <t>No. DE PROYECTOS APOYADOS</t>
  </si>
  <si>
    <t>% DE AUMENTO DEL NÚMERO DE CONVENIOS EJECUTADOS PARA ACOMPAÑAMIENTO A GOBIERNOS LOCALES, COMUNIDADES Y  ORGANIZACIONES SOCIALES PARA LA GESTIÓN SUSTENTABLE DEL TERRITORIO Y DE CONFLICTOS AMBIENTALES</t>
  </si>
  <si>
    <t>HACIA UN TOLIMA SUSTENTABLE</t>
  </si>
  <si>
    <t>Liderar el acompañamiento de la gestión ambiental  del territorio con los sectores productivos, el gobierno y la sociedad</t>
  </si>
  <si>
    <t>% DE AUMENTO EN EL NÚMERO DE PROGRAMAS, PROYECTOS Y ACTIVIDADES DE ACOMPAÑAMIENTO PARA LA GESTIÓN SUSTENTABLE DEL TERRITORIO A  LOS QUE LA UNIVERSIDAD ESTÁ ARTICULADA</t>
  </si>
  <si>
    <t>APOYO A LA GESTIÓN AMBIENTAL TERRITORIAL DEL TOLIMA</t>
  </si>
  <si>
    <t xml:space="preserve">Contribuir en la gestión ambiental sustentable del territorio tolimense </t>
  </si>
  <si>
    <t>NÚMERO TRABAJOS GENERADOS A TRAVÉS DE CONVENIOS E INVESTIGACIONES</t>
  </si>
  <si>
    <t>NÚMERO DE DOCUMENTOS DE POLÍTICA AMBIENTAL GENERADOS</t>
  </si>
  <si>
    <t>ACOMPAÑAMIENTO A ACTORES SOCIALES PARA LA GESTIÓN DE CONFLICTOS AMBIENTALES</t>
  </si>
  <si>
    <t>NÚMERO DE ESCENARIOS DE ACOMPAÑAMIENTO GENERADOS</t>
  </si>
  <si>
    <t>E F I C I E N C I A  Y  T R A N S P A R E N C I A  A D M I N I S T R A T I V A</t>
  </si>
  <si>
    <t>Generar las condiciones administrativas y de soporte adecuadas para el desarrollo de la excelencia académica</t>
  </si>
  <si>
    <t>MODELO INTEGRADO DE PLANEACION Y GESTION</t>
  </si>
  <si>
    <t>GENERAR UN MODELO QUE INTEGRE LOS INSTRUMENTOS CONTEMPORÁNEOS DE PLANEACIÓN, GESTIÓN y COMUNICACIÓN PARA INSTITUCIONES ESTATALES TRANSPARENTES  Y EFICIENTES</t>
  </si>
  <si>
    <t>% DE USUARIOS SATISFECHOS CON EL SERVICIO QUE PRESTA LA INSTITUCIÓN EN TODOS LOS PROCESOS</t>
  </si>
  <si>
    <t>SISTEMA DE PLANIFICACIÓN INSTITUCIONAL</t>
  </si>
  <si>
    <t>INTEGRAR LOS DIFERENTES PROCESOS E INSTRUMENTOS DE PLANIFICACIÓN INSTITUCIONAL</t>
  </si>
  <si>
    <t>No. DE PLANES Y PROCESOS ARTICULADOS AL SISTEMA DE PLANIFICACIÓN INTEGRADO</t>
  </si>
  <si>
    <t>SISTEMA DE COMUNICACIÓN Y MEDIOS</t>
  </si>
  <si>
    <t>GENERAR UNA ESTRATEGIA INSTITUCIONAL DE COMUNICACIÓN</t>
  </si>
  <si>
    <t>No. DE MEDIOS ARTICULADOS EN LA ESTRATEGIA</t>
  </si>
  <si>
    <t>FORMULAR LA POLÌTICA Y EL PLAN ESTRATÉGICO DE LAS TIC</t>
  </si>
  <si>
    <t>DOCUMENTO PLAN ADOPTADO</t>
  </si>
  <si>
    <t>GARANTIZAR UNA ADECUADA GESTIÓN DE LAS TIC PARA UNA ADMINISTRACIÓN AL SERVICIO DE LA ACADEMIA</t>
  </si>
  <si>
    <t>SISTEMA DE INFORMACIÓN IMPLEMENTADO</t>
  </si>
  <si>
    <t>GESTÓN DEL TALENTO HUMANO</t>
  </si>
  <si>
    <t>MEJORAR LAS CONDICIIONES DE TRABAJO Y LA PERTENENCIA INSTITUCIONAL</t>
  </si>
  <si>
    <t>No. DE EMPLEADOS PÚBLICOS SATISFECHOS CON SUS CONDICIONES DE TRABAJO</t>
  </si>
  <si>
    <t>No. EMPLEADOS PÚBLICOS VINCULADOS A PROCESOS DE FORMACIÓN DE UNA CULTURA ORGANIZACIONAL</t>
  </si>
  <si>
    <t>MODERNIZACIÓN INSTITUCIONAL</t>
  </si>
  <si>
    <t>GENERAR UN A ESTRUCTURA ORGANIZACIONAL QUE REFLEJE LOS NUEVOS DESARROLLOS ACADÉMICO ADMINISTRATIVOS DE LA INSTITUCIÓN</t>
  </si>
  <si>
    <t>ESTRUCTURA ORGANIZACIONAL APROBADA</t>
  </si>
  <si>
    <t>GESTIÓN DOCUMENTAL</t>
  </si>
  <si>
    <t>ADMINISTRAR LA DOCUMENTACIÓN INSTITUCIONAL CUMPLIENDO CON LA NORMATIVIDAD VIGENTE, MEDIANTE LA RECEPCIÓN, REGISTRO, DISTRIBUCIÓN, CONSERVACIÓN Y CONSULTA DE LA INFORMACIÓN, PARA LA PRESTACIÓN DE SERVICIOS OPORTUNOS</t>
  </si>
  <si>
    <t>No. De transferencias efectivas/No. De transferencias recibidas</t>
  </si>
  <si>
    <t>SISTEMA DE GESTION INTEGRADA</t>
  </si>
  <si>
    <t>ESTRUCTURAR UN SISTEMA DE GESTIÓN INTEGRADO ACORDE A LAS EXIGENCIAS CONTEMPORÁNEAS DE LA VIDA INSTITUCIONAL</t>
  </si>
  <si>
    <t>No. DE COMPONENTES DEL SISTEMA INTEGRADOS</t>
  </si>
  <si>
    <t>ORDENACIÓN, PROYECCION Y GESTIÓN DEL CAMPUS</t>
  </si>
  <si>
    <t>CONSTRUIR UN CAMPUS UNIVERSITARIO AMBIENTALMENTE SUSTENTABLE</t>
  </si>
  <si>
    <t>No. DE SEDES DEL CAMPUS CON PLANES DE DESARROLLO FÍSICO EN EJECUCIÓN</t>
  </si>
  <si>
    <t>PLAN DE DESARROLLO FISICO DEL CAMPUS UNIVERSITARIO</t>
  </si>
  <si>
    <t>PROYECTAR LOS ESPACIOS Y CONDICIONES AMBIENTALES REQUERIDAS PARA EL DESARROLLO DE LA FUNCIÓN INSTITUCIONAL</t>
  </si>
  <si>
    <t>No. DE OBRAS NUEVAS Y DE MANTENIMIENTO EJECUTADAS POR AÑO</t>
  </si>
  <si>
    <t>No. DE M2 NUEVOS CONSTRUIDOS POR AÑO</t>
  </si>
  <si>
    <t>GENERAR UNA PROPUESTA PARA LA SUSTENTABILIDAD DE LAS SEDES RURALES  UNIVERSITARIAS</t>
  </si>
  <si>
    <t>No. DE SEDES RURALES CON MODELOS DE SOSTENIBILIDAD  ECONÓMICA Y SUSTENTABILIDAD AMBIENTAL</t>
  </si>
  <si>
    <t>SISTEMA REGIONAL DE LA UNIVERSIDAD DEL TOLIMA</t>
  </si>
  <si>
    <t>CONSOLIDAR UN MODELO APROPIADO DE INSERCIÓN UNIVERSITARIA A NIVEL REGIONAL EN EL PAÍS</t>
  </si>
  <si>
    <t>No. DE SEDES SUBREGIONALES EN FUNCIONAMIENTO</t>
  </si>
  <si>
    <t>PLAN ESTRATÉGICO DE EXPANSIÓN DEL CAMPUS UNIVERSITARIO SIGLO XXI</t>
  </si>
  <si>
    <t>PROYECTAR EL CAMPUS UNIVERSITARIO CON BASE EN LAS TENDENCIAS DE EXPANSIÓN URBANA DE LA CIUDAD DE IBAGUÉ Y SU IMPACTO REGIONAL-NACIONAL</t>
  </si>
  <si>
    <t>No. DE M2 ADQUIRIDOS E INTERVENIDOS</t>
  </si>
  <si>
    <t>% DE AVANCE EN EL ÍNIDICE DE TRANSPARENCIA NACIONAL</t>
  </si>
  <si>
    <t xml:space="preserve"> PLAN ESTRATÉGICO DE GESTIÓN DE TIC</t>
  </si>
  <si>
    <t>MATRIZ PLAN DE DESARROLLO</t>
  </si>
  <si>
    <t>PROCEDIMIENTO SISTEMA DE PLANIFICACIÓN INSTITUCIONAL</t>
  </si>
  <si>
    <t>Página X de X</t>
  </si>
  <si>
    <t>Código: PI-P01-F03</t>
  </si>
  <si>
    <t>Versión: 02</t>
  </si>
  <si>
    <t>Fecha Aprobación:
01-06-2017</t>
  </si>
  <si>
    <t>LOGRO 2017</t>
  </si>
  <si>
    <t>EVIDENCIA</t>
  </si>
  <si>
    <t>OBSERVACIÓN</t>
  </si>
  <si>
    <t>% AVANCE</t>
  </si>
  <si>
    <t>SEMAFORO</t>
  </si>
  <si>
    <t>FORTALECIMIENTO DE LA EDUCACIÓN A DISTANCIA</t>
  </si>
  <si>
    <t>AUTOFORMACIÓN PARA LA MODALIDAD A DISTANCIA</t>
  </si>
  <si>
    <t>INCORPORACIÓN DE LAS TIC A LA MODALIDAD A DISTANCIA</t>
  </si>
  <si>
    <t>ASEGURAMIENTO DE LA CALIDAD</t>
  </si>
  <si>
    <t>DINAMIZACIÓN DE LA INVESTIGACIÓN</t>
  </si>
  <si>
    <t>PROPUESTA CURRICULAR</t>
  </si>
  <si>
    <t>CULTURA ORGANIZACIONAL</t>
  </si>
  <si>
    <t>REESTRUCTURACIÓN ADMINISTRATIVO ACADÉMICA</t>
  </si>
  <si>
    <t>No. DE DOCUMENTOS ELABORADOS Y EN EJECUCIÓN</t>
  </si>
  <si>
    <t>No. DE DOCUMENTOS DE LINEAMIENTOS PARA LA MEDIACIÓN TECNOLÓGICA EN LA MODALIDAD A DISTANCIA</t>
  </si>
  <si>
    <t>No. DE PLANES DE MEJORAMIENTO POR PROGRAMA ACADÉMICO ELABORADOS, APROBADOS Y EN EJECUCIÓN</t>
  </si>
  <si>
    <t>No. DE GRUPOS DE INVESTIGACIÓN EN PROBLEMAS PROPIOS DE LA MODALIDAD</t>
  </si>
  <si>
    <t>No. DE PROGRAMAS DE PREGRADO OFRECIDOS POR EL INSTITUTO</t>
  </si>
  <si>
    <t>No. DE REDES A LAS CUALES ESTÁ VINCULADO EL IDEAD</t>
  </si>
  <si>
    <t>No. DE EVENTOS PARA EL MEJORAMIENTO DEL CLIMA ORGANIZACIONAL EN EL IDEAD</t>
  </si>
  <si>
    <t>No. DE DOCUMENTOS ELABORADOS Y APROBADOS SOBRE LA ESTRUCTURACIÓN ACADÉMICO ADMINISTRATIVA</t>
  </si>
  <si>
    <t>ACREDITACIÓN DE ALTA CALIDAD DE PROGRAMAS ACADÉMICOS</t>
  </si>
  <si>
    <t>Consolidar la modalidad de educación a distancia mediante la diversificación de estrategias, para la formación integral de sus estudiantes</t>
  </si>
  <si>
    <t>%DE ESTRATEGIAS PEDAGÓGICAS IMPLEMENTADAS</t>
  </si>
  <si>
    <t>Consolidar la cultura de la autoformación como fundamento de la modalidad de educación a distancia</t>
  </si>
  <si>
    <t>Fortalecer el uso de las TIC, como soporte de los procesos de formación</t>
  </si>
  <si>
    <t>Garantizar el mejoramiento contínuo de los procesos misionales de la Universidad, en la modalidad de educación a distancia</t>
  </si>
  <si>
    <t>Promover la dinamización de la investigación mediante la promoción de grupos y semilleros de investigación en los procesos propios de la educación a distancia</t>
  </si>
  <si>
    <t>Definir la propuesta curricular formativa, mediante el rediseño curricular y la generación de nuevas opciones de formación de grado y postgrado y de educación continuada</t>
  </si>
  <si>
    <t>Fomentar la internacionalización de los los procesos de la modalidad, mediante la vinculación a redes nacionales e internacionales afines</t>
  </si>
  <si>
    <t>Generar una cultura organizacional mediante el trabajo en equipo, para mejorar los resultados misonales del IDEAD</t>
  </si>
  <si>
    <t>Fortalecer el cumplimiento de las funciones misionales del Instituto de Educación a Distancia, mediante su reestructuración académico administrativa.</t>
  </si>
  <si>
    <t xml:space="preserve">PROMOCIÓN DE PATENTES PRODUCTO DE INVESTIGACIÓN </t>
  </si>
  <si>
    <t>Promover la obtención de patentes mediante acciones de estímulo alos estudiantes, docentes y graduados</t>
  </si>
  <si>
    <t>PROMOCIÓN DEL DESARROLLO DE PROYECTOS DE INVESTIGACIÓN CON PERTINENCIA REGIONAL</t>
  </si>
  <si>
    <t>Potenciar el desarrollo científico y la cultura científica de base regional, en relación con el contexto nacional e internacional</t>
  </si>
  <si>
    <t>%DE ESTRATEGIAS IMPLEMENTADAS PARA EL DESARROLLO CIENTÍFICO Y CULTURAL</t>
  </si>
  <si>
    <t>No. DE EVENTOS NACIONAL E INTERNACIONALES EN QUE SE PARTICIPA</t>
  </si>
  <si>
    <t>PROMOCIÓN DE LAS PUBLICACIONES UNIVERSITARIAS</t>
  </si>
  <si>
    <t>Consolidar el sello editorial Universidad del Tolima, como una editorial de reconocido prestigio en el campo regional, nacional e internacional</t>
  </si>
  <si>
    <t>PUBLICACIONES</t>
  </si>
  <si>
    <t>Estructurar la política editorial universitaria mediante la definición de las acciones necesarias para la producción, difución y posicionamiento de la producción académica, orientada a la compresión de la problemática y la realidad regional en el contexto nacional y global.</t>
  </si>
  <si>
    <t>% DE POLÍTICA EDITORIAL ESTRUCTURADA Y POSICIONADA</t>
  </si>
  <si>
    <t>N° DE NUEVOS PROGRAMAS PROPIOS DE POSTGRADO  A NIVEL DE DOCTORADO</t>
  </si>
  <si>
    <t>No. DE NUEVAS PUBLICACIONES UNIVERSITARIAS EN MEDIO FÍSICO Y ELECTRÓNICO</t>
  </si>
  <si>
    <t>Ampliar el número y tipo de publicaciones universitarias, mediante la promoción y estimulo a las mismas, para mejorar la productividad y el impacto institucional</t>
  </si>
  <si>
    <t>DIVERSIFICACIÓN DE LAS PUBLICACIONES UNIVERSITARIAS</t>
  </si>
  <si>
    <t>No. DE GRADUADOS Y PERSONAS EXTERNAS APOYADAS PARA EL ACCESO A PROGRAMAS PROPIOS DE POSTGRADO</t>
  </si>
  <si>
    <t>AMPLIACIÓN DE LA OFERTA DE PROGRAMAS DE POSTGRADOS</t>
  </si>
  <si>
    <t>GENERACIÓN DE ESTÍMULOS PARA EL ACCESO A LA FORMACIÓN POSTGRADUADA</t>
  </si>
  <si>
    <t>Generar el acceso a la formación postgraduada mediante acciones orientadas a los graduados y la población en general</t>
  </si>
  <si>
    <t>Estructurar la política de postgrados institucional, mediante la formulación de un programa estratégico que contemple las potencialidades actuales, las proyecciones y oportunidades, para la consolidación de postgrados en la Universidad</t>
  </si>
  <si>
    <t>%DE CONSOLIDACIÓN DE POLÍTICA DE POSTGRADOS EN LA UT</t>
  </si>
  <si>
    <t>%DE INVESTIGACIÓN Y MOVILIDAD ACADÉMICA INTERNACIONAL CONSOLIDADA</t>
  </si>
  <si>
    <t xml:space="preserve">FORTALECIMIENTO DE VÍNCULOS CON LOS GRADUADOS </t>
  </si>
  <si>
    <t>FORMACIÓN CONTINUADA</t>
  </si>
  <si>
    <t>APOYO EN REDES DE EMPLEO Y MERCADO LABORAL</t>
  </si>
  <si>
    <t>No. DE GRADUADOS VINCULADOS A PROGRAMAS DE EDUCACIÓN CONTINUADA</t>
  </si>
  <si>
    <t>No. DE GRADUADOS REGISTRADOS EN EL PORTAL</t>
  </si>
  <si>
    <t>Generar programas de educación continuada accesibles a los graduados</t>
  </si>
  <si>
    <t>Crear el Portal del Graduado como instrumento de apoyo al empleo y mercado laborarl</t>
  </si>
  <si>
    <t>Fortalecer la relación de la Universidad con los graduados mediante la implementación de proyectos y acciones orientadads a su vinculación permanente a las actividades misionales de la institución</t>
  </si>
  <si>
    <t>%DE GRADUADOS VNCULADOS A ACTIVIDADES MISIONALES DE LA INSTITUCIÓN</t>
  </si>
  <si>
    <t>TALENTO HUMANO</t>
  </si>
  <si>
    <t>ESTRUCTURAR LA POLÍTICA DE PERSONAL EN CORRESPONDENCIA CON LOS RETOS PLANTEADOS POR LAS NUEVAS TENDENCIAS DE GESTIÓN DEL TALENTO HUMANO Y LA NECESIDAD DE GENERAR ACCIONES ORIENTADAS AL LOGRO DE RESULTADOS, QUE CONTRIBUYAN AL CUMPLIMIENTO DE LAS ACCIONES MISIONALES DE LA UNIVERSIDAD</t>
  </si>
  <si>
    <t>5 DE FUNCIONARIOS VINCULADOS A ACTIVIDADES DE GESTIÓN DE TALENTO HUMANO</t>
  </si>
  <si>
    <t>ESTATUTO PRESUPUESTAL Y FINANCIERO</t>
  </si>
  <si>
    <t>PRESUPUESTO</t>
  </si>
  <si>
    <t>ADQUSICIÓN DE BINES Y SERVICIOS</t>
  </si>
  <si>
    <t>FORTALECER LA PRESENCIA DE LA UNIVERSIDAD DEL TOLIMA EN LAS PROVINCIAS DEL DEPARTAMENTO Y EN LA CAPITAL DE LA REPÚBLICA, MEDIANTE LA CONSTRUCCIÓN DE SEDES SECCIONALES PROPIAS, PARA MEJORAR LAS CONDICIONES DE LA OFERTA DE PROGRAMAS DE GRADO, POSTGRADO Y ACTIVIDADES ACADÉMICAS INSTITUCIONALES</t>
  </si>
  <si>
    <t>DESARROLLAR LA POLÍTCA DE PRESUPUESTO INSTITUCIONAL MEDIANTE LAS ACCIONES QUE PERMITAN UNA CABAL PROGRAMACIÓN Y EJECUCIÓN DEL PRESUPUESTO ASIGNADO ANUALMENTE, PARA EL LOGRO DE LOS OBJETIVOS MISIONALES DE LA UNIVERSIDAD</t>
  </si>
  <si>
    <t>GARANTIZAR LA ADQUISICIÓN DE BIENES Y SERVICIOS MEDIANTE LA PROGRAMACIÓN OPORTUNA Y PERTINENTE DE LOS MISMOS, ATENIDO A LAS DEMANDAS PRESENTADAS PARA EL CUMPLIMIENTO DE LOS OBJETIVOS MISIONALES DE LA UNIVERSIDAD Y LA APLICACIÓN DEL ESTATUTO DE CONTRATACIÓN</t>
  </si>
  <si>
    <t>%DE SEDES SECCIONALES CREADAS</t>
  </si>
  <si>
    <t>% EJECUCIÓN PRESUPUESTAL POR VIGENCIA</t>
  </si>
  <si>
    <t>No. DE REQUERIMIENTOS ATENDIDOS OPORTUNAMENTE</t>
  </si>
  <si>
    <t>Resoluciones de vinculación:
Olga Lucia Romero Castro=FACE.
Hernan Gilberto Tovar Torres=FACE.
Cesar Augusto sanchez Contreras=FCHA.
Carmeza Uribe Kaffure=Ciencias de la Salud.</t>
  </si>
  <si>
    <t>Se actualizó con el equipo de trabajo de los profesores de Planta</t>
  </si>
  <si>
    <t>Politica mediada por TIC, documento de trabajo.
Documento de las Licenciaturas que incorpora las TIC en la reforma de las estructuras Curriculares.</t>
  </si>
  <si>
    <t xml:space="preserve">Como resultado de esta actividad se dejo acta de Descarte N°2 de fecha del 20 de septiembre de 2017, https://drive.google.com/a/ut.edu.co/file/d/1oC7bsw0NvbRWS29Gx6BgmFnbswL9Ja_D/view?usp=sharing
 El material se dara de baja.con el visto bueno de la oficina de Almacen. </t>
  </si>
  <si>
    <t>La meta no se cumplió debido que no se contó con talento humano para continuar con la actividad.</t>
  </si>
  <si>
    <t>http://biblioteca.ut.edu.co/recursos-electronicos-biblioteca/bases-de-datos-biblioteca/base-de-datos-gratuitas-biblioteca
http://biblioteca.ut.edu.co/recursos-electronicos-biblioteca/bases-de-datos-biblioteca/base-de-datos-por-compra-biblioteca</t>
  </si>
  <si>
    <t>La meta es acumulada
Se tienen encuenta las bases de datos gratuitas 77 Y adquiridas 12</t>
  </si>
  <si>
    <t>Se maneja a través del Museo Antropológico, como entidad rectora</t>
  </si>
  <si>
    <t>Hay 1 collección nueva de la cultura Quimbaya.</t>
  </si>
  <si>
    <t>Hay 4 espacios para piezas completas. Hay dos salas de exposición permanente.</t>
  </si>
  <si>
    <t>Archivo digital de movilidad saliente que reposa en la Oficina de Relaciones Internacionales.
Certificado de asitencia al evento del estudiantes que reposa en la carpeta de movilidad organizadas por año y pais.</t>
  </si>
  <si>
    <t>Reportes de Informes emitidos por  Vicerrectoría Académica.
En esta Vicerrectoría resposan los respectivos soportes de esta movilidad de acuerdo a la normatividad vigente de la UT.</t>
  </si>
  <si>
    <t>No se tiene conocimiento de certificaciones</t>
  </si>
  <si>
    <t>Carpeta con los soportes DH-F06-F01-V3 de la vigencia 2017 que reposa en la Vicerrectróa Académica en apoyo a actividades estudiantiles.
Reporte de consolidado de la División Contable y Financiera del CGI</t>
  </si>
  <si>
    <t xml:space="preserve">El reporte que se realiza son las intervenciones con la comunidad.
El avance que se refleja hace referencia a la gestión realizada por la Oficina de Proyección.
Se debe realizar el plan estratégico para implementar la cátedra regional con asingnación de recursos.
El indicador debe ser restructurado acorde a la nueva dinámica actual de la UT, solicitud realizada para la reestructuración del Plan de Desarrollo vigente.
</t>
  </si>
  <si>
    <t>48 estudiantes de diferentes programas de la Universidad que participaron en la ejecución de proyectos y actividades de proyección social 19 y 23  juegos matematicos,</t>
  </si>
  <si>
    <t>Se tiene una población beneficiada de 1117.</t>
  </si>
  <si>
    <t>Raices de Futuro.Las jornadas de juegos matemáticos se lograron desarrollar en 12 Instituciones Educativas:Institución Educativa Antonio Nariño, Institución Educativa Técnica Musical Amina Melendro de Pulecio, I.E Técnica San José, I.E Técnica Ciudad Arkala, I.E Celmira Huertas, I.E Técnica Bicentenario Mega Colegio Fe y Alegría, I.E Normal Superior, I.E Niño Jesús de Praga, I.E Jorge Eliecer Gaitán, I.E INEM Manuel Murillo Toro, I.E Joaquín parís y la I.E Técnica Nueva Esperanza.
4 I.E corregimiento de payande y san luis jornadas de divulgacion de oferta academica
anchique- natagaima,francico juliam olaya - rio blanco, escuela martinica</t>
  </si>
  <si>
    <t>Hay un docuemto de avance relacionado con la Unidad de Gestión Tecnológica; que se presentó al Comité de Gobierno en Línea para su estudio</t>
  </si>
  <si>
    <t>Se presentó el proyecto al Consejo Superior (Acuerdo marzo 2017). En el Banco de Proyectos de 02-2017.</t>
  </si>
  <si>
    <t>En la página del proceso de Gestión Documental del SGC, se puede evidenciar  los resultados del indicador</t>
  </si>
  <si>
    <t>De conformidad con el Acuerdo CSU No. 021 del 12 de septiembre/16, este organismo identificó los graves problemas que aquejaban la Universidad, agudizado por una creciente crisis de gobernabilidad, falta de liderazgo en la administraciòn y gestiòn de la Universidad, por tal razón ordenó adelantar una reforma estructural relacionada con un proceso de reorganización y rediseño organizacional que incluyera un nuevo ordenamiento académico administrativo, financiero y de gestión.                             Por tal razón una vez este organismo apruebe la estructura organizacional, planta de cargos y se incorporen a esta planta los servidores públicos, se deben adelantar las jornadas de inducción y reinducción al nuevo ordenamiento administrativo gerencial y académico y efectuar las acciones correspondientes para la medición del clima laboral, aplicando la rutas de creación de valor de Gestión Estratégica de Tañento Humano (GETH) de conformidad con el Modelo Integrado de Planeación y Gestión - MIPG.                                   Nota:  El antecedente histórico de la crisis de la Universidad, se registra a partir de la vigencia 2015 y se agudiza en la vigencia 2016, conforme lo consigna el Acuerdo del CSU 021 /16 inicialmente mencionado. Por tal razón no existen mediciones sobre este tema. El plan de Gestión de Talento Humano para el 2018, que se encuentra publicado en la página web, incluye el programa de Bienestar e Incentivos, el cual establece en una de sus acciones la aplicación de la encuesta que permita medir el clima laboral una vez sea aprobado por el CSU e implementado el rediseño organizacional.</t>
  </si>
  <si>
    <t>Aumentar la publicación de la producción académica y científica de la comunidad académica</t>
  </si>
  <si>
    <t>NA</t>
  </si>
  <si>
    <t>ACTUALIZACIÓN DEL ESTATUTO DE CONTRATACIÓN</t>
  </si>
  <si>
    <t>REGLAMENTACIÓN DE INVENTARIOS</t>
  </si>
  <si>
    <t>PLAN ESTRATÉGICO DE GRANJAS</t>
  </si>
  <si>
    <t>No. DE DOCUMENTOS ELABORADOS Y APROBADOS</t>
  </si>
  <si>
    <t>ELABORAR EL PROYECTO DE ESTATUTO PRESUPUESTAL Y FINANCIERO</t>
  </si>
  <si>
    <t>ACTUALIZAR EL ESTATUTO DE CONTRATACIÓN PARA MEJORAR LA GESTIÓN INSTITUCIONAL</t>
  </si>
  <si>
    <t>No. DE DOCUMENTOS ELABORADOS,  APROBADOS y EN EJECUCIÓN</t>
  </si>
  <si>
    <t>DEFINIR EL ESTADO ACTUALIZADO PERMANENTE DE INVENTARIO, MEDIANTE SU REGLAMENTACIÓN PARA HACER EFICIENTE LA PROVISIÓN DE REQUERIMIENTOS INSTITUCIONALES</t>
  </si>
  <si>
    <t>Está agendado el proyecto de Acuerdo en el Consejo Superior para su aprobación. Versión 5 (Se ha compartido con algunos de los Consejeros que lo han retroalimentado).  Se encuentra para ser agendado en sesión del Consejo Superior.</t>
  </si>
  <si>
    <t>Oficio 1.2 795 del 6 de diciembre de 2017 a la Secretaria General para que sea agendado en el Consejo Superior. La visbilidsd juríca cuenta con 6 folios y el proyecto de reforma al Estatuto de Contración de 24 folios. Se encuentra para ser agendado en sesión del Consejo Superior.</t>
  </si>
  <si>
    <t>UNIVERSIDAD DEL TOLIMA</t>
  </si>
  <si>
    <t>EJES</t>
  </si>
  <si>
    <t>CONVENCIÓN</t>
  </si>
  <si>
    <t>EXCELENCIA ACADÉMICA</t>
  </si>
  <si>
    <t>EJE 1</t>
  </si>
  <si>
    <t>COMPROMISO SOCIAL</t>
  </si>
  <si>
    <t>EJE 2</t>
  </si>
  <si>
    <t>COMPROMISO AMBIENTAL</t>
  </si>
  <si>
    <t>EJE 3</t>
  </si>
  <si>
    <t>EFICIENCIA Y TRANSPARENCIA ADMINISTRATIVA</t>
  </si>
  <si>
    <t>EJE 4</t>
  </si>
  <si>
    <t>PROGRAMAS</t>
  </si>
  <si>
    <t xml:space="preserve">SISTEMA DE GESTION DE LA CALIDAD </t>
  </si>
  <si>
    <t>Código: PI-P01-F01</t>
  </si>
  <si>
    <t>PG1</t>
  </si>
  <si>
    <t>PG2</t>
  </si>
  <si>
    <t>PLAN DE ACCIÓN 2014</t>
  </si>
  <si>
    <t>Versión: 05</t>
  </si>
  <si>
    <t>PG3</t>
  </si>
  <si>
    <t>PG4</t>
  </si>
  <si>
    <t>NÚMERO ACCIÓN</t>
  </si>
  <si>
    <t>ACCIONES</t>
  </si>
  <si>
    <t>META 2014</t>
  </si>
  <si>
    <t>INDICADOR DE PRODUCTO</t>
  </si>
  <si>
    <t>RESPONSABLE</t>
  </si>
  <si>
    <t>META EJECUTADA</t>
  </si>
  <si>
    <t>PG5</t>
  </si>
  <si>
    <t>Realizar convocatoria 2014 para  Becarios</t>
  </si>
  <si>
    <t xml:space="preserve">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</si>
  <si>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PG6</t>
  </si>
  <si>
    <t xml:space="preserve">                             
Realizar convocatoria docentes año 2014 </t>
  </si>
  <si>
    <t>POSTGRADOS</t>
  </si>
  <si>
    <t>PG7</t>
  </si>
  <si>
    <t>N° DOCENTES CON MAESTRIA QUE INGRESEN A UN PROGRAMA DE DOCTORADO</t>
  </si>
  <si>
    <t>PG8</t>
  </si>
  <si>
    <t>Realizar convocatoria para asignación de becas de Maestrías y Doctorados propios para profesores catedráticos.</t>
  </si>
  <si>
    <t>Fuente: Oficina de Desarrollo Institucional</t>
  </si>
  <si>
    <t>Aprobar los PEP de los programas académicos de la U.T.</t>
  </si>
  <si>
    <t xml:space="preserve">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
</t>
  </si>
  <si>
    <t xml:space="preserve">Socializar el acuerdo de Lineamientos Curriculares
</t>
  </si>
  <si>
    <t xml:space="preserve">Definir las necesidades y condiciones institucionales para la oferta de nuevos programas
</t>
  </si>
  <si>
    <t>Realizar estudios de viabilidad para la oferta de nuevos programas de pregrado</t>
  </si>
  <si>
    <t>No. DE NUEVOS PROGRAMAS DE PREGRADO OFERTADOS</t>
  </si>
  <si>
    <t>Vicerrectoría Académica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</si>
  <si>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Generar las condiciones necesarias para la acreditación de alta calidad de los programas académicos: Comunicación Social - Periodismo, Licenciatura en Educación Física Recreación y Deporte, Tecnología en Topografía,  Licenciatura en Lengua Castellana, Licenciatura en Ciencias Naturales con Énfasis en Educación Ambiental, Licenciatura en Pedagogía Infantil, Administración Financiera, Administración de Empresas y Medicina.</t>
  </si>
  <si>
    <t>Vicerrectoría Académica
Oficina de Autoevaluación y Acreditación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</si>
  <si>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Construir objetos virtuales de aprendizaje</t>
  </si>
  <si>
    <t>Vicerrectoría Académica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</si>
  <si>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Autoformación para la modalidad a distancia</t>
  </si>
  <si>
    <t>Elaborar documentos para la contextualización, fundamentación y operacionalización</t>
  </si>
  <si>
    <t>No. De documentos elaborados y en ejecución</t>
  </si>
  <si>
    <t>Dirección IDEAD</t>
  </si>
  <si>
    <t>Incorporación de las TIC a la modalidad a distancia</t>
  </si>
  <si>
    <t>Fortalecer el uso de las TIC como soporte de los procesos de formación</t>
  </si>
  <si>
    <t>Elaborar propuesta de lineamientos generales para medios educativos</t>
  </si>
  <si>
    <t>No. De documentos de lineamientos para la mediación tecnológica en la modalidad a distancia</t>
  </si>
  <si>
    <r>
      <t xml:space="preserve">  </t>
    </r>
    <r>
      <rPr>
        <b/>
        <sz val="11"/>
        <rFont val="Arial"/>
        <family val="2"/>
      </rPr>
      <t>Aseguramiento de la calidad</t>
    </r>
  </si>
  <si>
    <t xml:space="preserve">Garantizar el mejoramiento continuo de los procesos misionales de la Universidad en la modalidad de educación a distancia </t>
  </si>
  <si>
    <t>Ejecutar los planes de mejoramiento de los programas académicos.</t>
  </si>
  <si>
    <t>No. De planes de mejoramiento por programa académico elaborados, aprobados y en ejecución</t>
  </si>
  <si>
    <t>Dinamización de la investigación</t>
  </si>
  <si>
    <t>Crear nuevos grupos y semilleros de investigación</t>
  </si>
  <si>
    <t>No. De grupos de investigación en problemas propios de la modalidad</t>
  </si>
  <si>
    <t>Dirección IDEAD
Oficina Central de Investigaciones</t>
  </si>
  <si>
    <r>
      <t xml:space="preserve"> </t>
    </r>
    <r>
      <rPr>
        <b/>
        <sz val="11"/>
        <rFont val="Arial"/>
        <family val="2"/>
      </rPr>
      <t>Propuesta curricular</t>
    </r>
  </si>
  <si>
    <t xml:space="preserve">Definir  la propuesta curricular formativa mediante el rediseño curricular y la generación de nuevas opciones de formación de grado y postgrado y de educación continuada </t>
  </si>
  <si>
    <t>Elaborar documentos de fundamentación curricular para cada uno de los programas académicos</t>
  </si>
  <si>
    <t>No. De programas de grado ofrecidos por el Instituto</t>
  </si>
  <si>
    <t>Dirección IDEAD
Oficina Central de Currículo</t>
  </si>
  <si>
    <t>Internacionalización</t>
  </si>
  <si>
    <t>Fomentar la internacionalización de los procesos de la modalidad mediante la vinculación a redes nacionales e internacionales afines</t>
  </si>
  <si>
    <t>Establecer redes con universidades que ofrecen educación a distancia en el país y en Hispanoamérica</t>
  </si>
  <si>
    <t>No. De redes a las cuales está vinculado el IDEAD</t>
  </si>
  <si>
    <t>Dirección IDEAD
Oficina de Relaciones Internacionales</t>
  </si>
  <si>
    <t>Cultura organizacional</t>
  </si>
  <si>
    <t>Generar una cultura organizacional mediante el trabajo en equipo para mejorar los resultados misionales del Instituto</t>
  </si>
  <si>
    <t>Realizar eventos para el mejoramiento del clima organizacional</t>
  </si>
  <si>
    <t>No. De eventos para el mejoramiento del clima organizacional en el IDEAD</t>
  </si>
  <si>
    <t>Reestructuración administrativo académica</t>
  </si>
  <si>
    <t xml:space="preserve">Fortalecer el cumplimiento de las funciones misionales del Instituto mediante la reestructuración académico administrativa </t>
  </si>
  <si>
    <t>Aprobar los documentos de estructuración académico - administrativa</t>
  </si>
  <si>
    <t>No. De documentos elaborados y aprobados sobre la estructuración académico administrativa</t>
  </si>
  <si>
    <t>Consejo Superior
Dirección IDEAD
Oficina de Desarrollo Institucional</t>
  </si>
  <si>
    <t xml:space="preserve">Promoción de patentes producto de investigación </t>
  </si>
  <si>
    <t xml:space="preserve">Promover la obtención de patentes mediante acciones de estímulo  a los estudiantes, docentes y graduados </t>
  </si>
  <si>
    <t>Obtener patente</t>
  </si>
  <si>
    <t>Comité Central de Investigaciones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</si>
  <si>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Promoción del desarrollo de proyectos de investigación con pertinencia regional</t>
  </si>
  <si>
    <t>Registrar nuevos grupos de investigación en COLCIENCIAS</t>
  </si>
  <si>
    <t>Promover la vinculación de profesores a grupos de investigación.</t>
  </si>
  <si>
    <t>N° NUEVOS PROFESORES VINCULADOS EN GRUPOS DE INVESTIGACIÓN</t>
  </si>
  <si>
    <t>Realizar convocatoria para la conformación y consolidación de semilleros de investigación</t>
  </si>
  <si>
    <t>N° DE NUEVOS SEMILLEROS DE INVESTIGACIÓN AVALADOS POR EL COMITÉ CENTRAL DE INVESTIGACIONES U.T.</t>
  </si>
  <si>
    <t>Promover la vinculación de estudiantes a los semilleros de investigación</t>
  </si>
  <si>
    <t>N° DE NUEVOS ESTUDIANTES VINCULADOS EN SEMILLEROS DE INVESTIGACIÓN</t>
  </si>
  <si>
    <t>Comprar material bibliográfico, definido por  las diferentes unidades  académicas para el cumplimiento de la acreditación de los programas académicos.</t>
  </si>
  <si>
    <t>N°. DE NUEVAS ADQUISICIONES EN FORMATO FÍSICO</t>
  </si>
  <si>
    <t xml:space="preserve">Dirección de la Biblioteca </t>
  </si>
  <si>
    <t>Adquirir nuevo material bibliográfico en formato digital</t>
  </si>
  <si>
    <t>N°. DE NUEVAS ADQUISICIONES EN FORMATO DIGITAL</t>
  </si>
  <si>
    <t>Evaluar las distintas colecciones en cuanto a su contenido y estado físico, con el apoyo de los Profesores Enlace.</t>
  </si>
  <si>
    <t>Digitalizar y publicar la producción intelectual en el repositorio institucional</t>
  </si>
  <si>
    <t>N°. DE TRABAJOS DISPONIBLES EN EL REPOSITORIO INSTITUCIONAL</t>
  </si>
  <si>
    <t>Gestionar la adquisición de nuevas bases de datos ( gratuitas y compra)</t>
  </si>
  <si>
    <t>N°. DE BASES DE DATOS DISPONIBLES</t>
  </si>
  <si>
    <t>incrementar nuevos cursos de capacitación en formación de usuarios.</t>
  </si>
  <si>
    <t>N°. DE CURSO DE CAPACITACIÓN OFERTADOS</t>
  </si>
  <si>
    <t xml:space="preserve">Convocar para Organizar colecciones disponibles a la comunidad universitaria y publico </t>
  </si>
  <si>
    <t>N°. DE COLECCIONES DISPONIBLES PARA ACCESO AL PÚBLICO</t>
  </si>
  <si>
    <t>Vicerrectoría AcadémicaFacultad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</si>
  <si>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Iniciar proceso para organizar colecciones en formato digital </t>
  </si>
  <si>
    <t>N°. DE COLECCIONES DISPONIBLES PARA ACCESO VIRTUAL</t>
  </si>
  <si>
    <t>Promocionar convocatoria para tener nuevas colecciones</t>
  </si>
  <si>
    <t>N°. DE NUEVAS COLECCIONES</t>
  </si>
  <si>
    <t>Generar nuevas salas de exposición.</t>
  </si>
  <si>
    <t xml:space="preserve">N°. DE ESPACIOS Y SALAS DE EXPOSICIÓN PARA LAS COLECCIONES DE LA INSTITUCIÓN </t>
  </si>
  <si>
    <t xml:space="preserve">Promover la participación en la conformación de grupos de investigación relacionados con los museos y las colecciones de la Institución. </t>
  </si>
  <si>
    <t>N°. DE GRUPOS DE INVESTIGACIÓN RELACIONADOS CON LOS MUSEOS Y COLECCIONES DE LA INSTITUCIÓN</t>
  </si>
  <si>
    <t xml:space="preserve">Fondo Editorial </t>
  </si>
  <si>
    <t>1. Participar en la Feria Internacional del libro de Bogotá-2014.,  
2. Participar en forma indirecta en la Feria Internacional del libro de Sao Pablo-Brasil. 3. Participar indirectamente en la Feria Internacional del libro de Buenos Aires-Argentina. 
4 . Participar indirectamente en la Feria Internacional del libro de Guadalajara- México. 
5. Participar directamente en cuatro Ferias nacionales del libro.</t>
  </si>
  <si>
    <t>No. De eventos nacional e internacionales en que se participa</t>
  </si>
  <si>
    <t>Oficina Central de Investigaciones</t>
  </si>
  <si>
    <t>Promoción de las publicaciones universitarias</t>
  </si>
  <si>
    <t>Realizar convocatoria para la financiación de la publicación de libros de autores universitarios.</t>
  </si>
  <si>
    <t xml:space="preserve">1. Programar Curso-taller de escritura de artículos científicos.     
2. Apoyar a los docentes para publicación de texto científico en otro idioma. </t>
  </si>
  <si>
    <t xml:space="preserve">Fomentar la indexación o reclasificación de revistas </t>
  </si>
  <si>
    <t xml:space="preserve">Promover la participación de grupos de investigación </t>
  </si>
  <si>
    <t>Diversificación de las publicaciones universitarias</t>
  </si>
  <si>
    <t>Ampliar el número y tipo de publicaciones universitarias mediante la promoción y estímulo a las mismas para mejorar la productividad y el impacto institucional</t>
  </si>
  <si>
    <t xml:space="preserve">1. Fomentar y apoyar nuevas publicaciones  universitarias. </t>
  </si>
  <si>
    <t>No. De nuevas publicaciones universitarias en medio físico y electrónico</t>
  </si>
  <si>
    <t xml:space="preserve">Ampliación de la oferta de programas de postgrados </t>
  </si>
  <si>
    <t>Ampliar la oferta de programas de postgrado mediante la generación de nuevas opciones articuladas a las necesidad regionales, nacionales e internacionales</t>
  </si>
  <si>
    <t xml:space="preserve">Ofrecer nuevos programas de posgrados a nivel de maestría
</t>
  </si>
  <si>
    <t xml:space="preserve">N° DE NUEVOS  PROGRAMAS PROPIOS DE POSTGRADO  A NIVEL DE MAESTRÍA </t>
  </si>
  <si>
    <t xml:space="preserve">Ofrecer nuevos programas de posgrados a nivel de doctorado
</t>
  </si>
  <si>
    <t>N° DE NUEVOS PROGRAMAS DE POSTGRADO  A NIVEL DE DOCTORADO PROPIOS</t>
  </si>
  <si>
    <t>Generación de estímulos para el acceso a la formación postgraduada</t>
  </si>
  <si>
    <t>Ofrecer estímulos para acceso a programas de postgrado.</t>
  </si>
  <si>
    <t>No. De graduados y personas externas apoyadas para el acceso a programas propios de postgrado</t>
  </si>
  <si>
    <t>Vicerrectoría Académica</t>
  </si>
  <si>
    <t>Promover la movilidad académica investigativa de estudiantes</t>
  </si>
  <si>
    <t>RectoríaOficina de Relaciones Internacionales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</si>
  <si>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Promover la movilidad académica investigativa de profesores</t>
  </si>
  <si>
    <t>Convocar a los profesores para presentar exámenes de proficiencia en una segunda lengua</t>
  </si>
  <si>
    <t>Vicerrectoría Académica
Centro de Idiomas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</si>
  <si>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Convocar a los estudiantes para presentar exámenes de proficiencia en una segunda lengua</t>
  </si>
  <si>
    <t>Fecha Versión 05: 16-01-2014</t>
  </si>
  <si>
    <t>PROYECTOS</t>
  </si>
  <si>
    <t>PY1</t>
  </si>
  <si>
    <t>PY2</t>
  </si>
  <si>
    <t>PY3</t>
  </si>
  <si>
    <t>PY4</t>
  </si>
  <si>
    <t>PY5</t>
  </si>
  <si>
    <t xml:space="preserve">Formular el plan de formación docente
</t>
  </si>
  <si>
    <t>PY6</t>
  </si>
  <si>
    <t>PY7</t>
  </si>
  <si>
    <t>PY8</t>
  </si>
  <si>
    <t>PY9</t>
  </si>
  <si>
    <t>PY10</t>
  </si>
  <si>
    <t>PY11</t>
  </si>
  <si>
    <t xml:space="preserve"> PROPUESTA CURRICULAR</t>
  </si>
  <si>
    <t>PY12</t>
  </si>
  <si>
    <t>PY13</t>
  </si>
  <si>
    <t>PY14</t>
  </si>
  <si>
    <t>PY15</t>
  </si>
  <si>
    <t>PROMOCIÓN DE PATENTES PRODUCTO DE INVESTIGACIÓN</t>
  </si>
  <si>
    <t>PY16</t>
  </si>
  <si>
    <t>PY17</t>
  </si>
  <si>
    <t>PY18</t>
  </si>
  <si>
    <t>PY19</t>
  </si>
  <si>
    <t>PY20</t>
  </si>
  <si>
    <t>PY21</t>
  </si>
  <si>
    <t>PY22</t>
  </si>
  <si>
    <t>PY23</t>
  </si>
  <si>
    <t>PY24</t>
  </si>
  <si>
    <t>PY25</t>
  </si>
  <si>
    <t>PY26</t>
  </si>
  <si>
    <t>Definir criterios para la oferta de nuevos cupos</t>
  </si>
  <si>
    <t>Vicerrectoría de Desarrollo Humano</t>
  </si>
  <si>
    <t>Implementar campañas colectivas en las aulas, auditorios y espacios abiertos, en las que se desarrollen actividades de promoción y prevención</t>
  </si>
  <si>
    <t>Promover la participación de la Comunidad Universitaria en los proyectos deportivos</t>
  </si>
  <si>
    <t>Ofrecer los apoyos programados</t>
  </si>
  <si>
    <t>N° DE APOYOS  PARA ACTIVIDADES ESTUDIANTILES CULTURALES, ORGANIZATIVAS, DEPORTIVAS, ACADEMICAS Y CALAMIDAD DOMESTICA POR AÑO</t>
  </si>
  <si>
    <t>Otorgar las becas programadas</t>
  </si>
  <si>
    <t>Aprobar proyecto de la UPI</t>
  </si>
  <si>
    <t>PERMANENCIA Y GRADUACIÓN ESTUDIANTIL</t>
  </si>
  <si>
    <t>Reducir la deserción y mortalidad académica de los estudiantes de la Universidad del Tolima a través de monitorias académicas</t>
  </si>
  <si>
    <t>Estimular la participación de los estudiantes en las monitorias académicas</t>
  </si>
  <si>
    <t>Elaborar el documento de formación política y ciudadana</t>
  </si>
  <si>
    <t>Ofrecer espacios culturales a la Comunidad Universitaria</t>
  </si>
  <si>
    <t>Ofrecer actividades formativas a la Comunidad Universitaria</t>
  </si>
  <si>
    <t>1. Incorporar la cátedra de Contexto Regional en al menos 9 programas académicos    
 2. Desarrollar  eventos Académicos en temas de Contexto regional que integra comunidad universitaria</t>
  </si>
  <si>
    <r>
      <t>N. DE INTEGRANTES DE LA COMUNIDAD UNIVERSITARIA FORMADOS EN LA CÁTEDRA</t>
    </r>
    <r>
      <rPr>
        <sz val="11"/>
        <color rgb="FFFF0000"/>
        <rFont val="Arial"/>
        <family val="2"/>
      </rPr>
      <t xml:space="preserve"> </t>
    </r>
    <r>
      <rPr>
        <sz val="11"/>
        <rFont val="Arial"/>
        <family val="2"/>
      </rPr>
      <t>Y EVENTOS</t>
    </r>
    <r>
      <rPr>
        <sz val="11"/>
        <color rgb="FFFF0000"/>
        <rFont val="Arial"/>
        <family val="2"/>
      </rPr>
      <t xml:space="preserve"> </t>
    </r>
    <r>
      <rPr>
        <sz val="11"/>
        <color indexed="8"/>
        <rFont val="Arial"/>
        <family val="2"/>
      </rPr>
      <t>DE CONTEXTO REGIONAL QUE INTERVIENEN CON EL ENTORNO</t>
    </r>
  </si>
  <si>
    <t>Vicerrectoría Académica
CERE
Dirección de Proyección Social
Oficina Central de Currículo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</si>
  <si>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1.Generar alianzas  estratégicas en municipios donde la UT oferta programas académicos                                                     2  Implementar programas académicos en municipios</t>
  </si>
  <si>
    <t>N° DE MUNICIPIOS BENEFICIADOS CON PROGRAMAS ACADÉMICOS DE LA UNIVERSIDAD DEL TOLIMA</t>
  </si>
  <si>
    <t>Vicerrectoría Académica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</si>
  <si>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1. Desarrollar y aprobar la política institucional de servicio social universitario.      
 2. Desarrollar prácticas profesionales y servicio social universitario en beneficio del sector rural y territorios priorizados institucionalmente</t>
  </si>
  <si>
    <t>1.Afianzar alianzas estratégicas con organizaciones de diferentes sectores para la ejecución, seguimiento y evaluación de proyectos</t>
  </si>
  <si>
    <t>Fomentar una cultura emprendedora y de innovación  en la Comunidad</t>
  </si>
  <si>
    <t>Crear la política de emprendimiento
Generar estratégias que fomenten una cultura emprendedora</t>
  </si>
  <si>
    <t xml:space="preserve">N° DE CIUDADANOS VINCUADOS A ACTIVIDADES DE CULTURA EMPRENDEDORA </t>
  </si>
  <si>
    <t>UT EN TU COMUNIDAD</t>
  </si>
  <si>
    <t>Interactuar con la sociedad, posibilitando la aplicación de conocimientos teóricos a situaciones socioculturales y socioeconómicas específicas que contribuyan a la formación profesional y al impacto de las condiciones de vida de la sociedad</t>
  </si>
  <si>
    <t xml:space="preserve">1. Crear el Voluntariado universitario
2. Realizar jornadas de intervención interdisciplinaria en las comunas 6, 7, 8, 10 y 13 del municipio de Ibagué
3. Desarrollar mesas de trabajo con las comunas  6, 7, 8, 10 y 13 del municipio de Ibagué 
4. Apoyar a las unidades académicas en actividades de intervención social            </t>
  </si>
  <si>
    <t>N° DE ESTUDIANTES PARTICIPANTES EN  LAS ACTIVIDADES DE UT EN TU COMUNIDAD</t>
  </si>
  <si>
    <t>1. Realizar proyectos de intervención social por parte de la comunidad universitaria</t>
  </si>
  <si>
    <t>1. Realizar actividades disciplinarias e interdisciplinarias de mejoramiento de la calidad académica de las IEO.
2. Vincular la práctica docente y del servicio social en instituciones educativos oficiales del municipio de Ibagué y del departamento del Tolima
3. Mejorar la articulación con IEO</t>
  </si>
  <si>
    <t xml:space="preserve">Crear políticas de adminsión para la población vulnerable </t>
  </si>
  <si>
    <t xml:space="preserve">1. Desarrollar política de acuerdo para el ingreso de  población victima del conflicto armado.
</t>
  </si>
  <si>
    <t>N° DE POBLACION VULNERABLE (DESPALAZDOS, VICTIMAS, ENTRE OTROS) INGRESADA A PROGRAMAS ACADEMICOS  POR SEMESTRE</t>
  </si>
  <si>
    <t>Vicerrectoría Académica
Vicerrectoría de Desarrollo Humano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</si>
  <si>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t xml:space="preserve">Ampliar  el ingreso de  mejores bachilleres
</t>
  </si>
  <si>
    <t xml:space="preserve">Desarrollar actividades lúdico académico y culturales para niños con edades entre 4 y 12 años de Ibagué y del Tolima. 
</t>
  </si>
  <si>
    <t xml:space="preserve"> 1.Realizar la Cátedra Conflicto y Construcción de Paz
2. Diseñar  la asignatura memoria, conflictos, DDHH y paz 
3. Participar en eventos académicos sobre cultura de paz  y participación democrática. 
4. Generar relaciones y alianzas estratégicas con actores institucionales y comunitarios 
5. Realizar del Seminario de democracia y ciudadanía al interior de la UT
</t>
  </si>
  <si>
    <t xml:space="preserve">1. Fortalecer el Observatorio del Tolima
2. Apoyar actividades de socialización de resultados de estudios de grupos de investigación y CERE 
3. Apoyar las unidades académicas que realizan acciones de proyección social
4.Desarrollar programas de educación continuada en las diferentes áreas del conocimiento
</t>
  </si>
  <si>
    <t>Vicerrectoría Académica
CERE
Oficina de investigaciones
Dirección de Proyección Social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</si>
  <si>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 xml:space="preserve">Fortalecimiento de vínculos con los Graduados </t>
    </r>
  </si>
  <si>
    <t>Estimular la participación de los graduados en las actividades institucionales</t>
  </si>
  <si>
    <t>Vicerrectoría Académica
Oficina de Graduados
Facultad Medicina Veterinaria y Zootecnia
Facultad de Ciencias de la Educación
Facultad Ciencias Ecnómicas y Administrativas
Facultad de Ciencias de la Salud
Facultad de Tecnologías
Facultad de Ingeniería Forestal
Facultad de Ciencias
Facultad de Ingeniería Agronómica
Facultad de Ciencias Humans y Artes
Instituto de Educación a Distancia</t>
  </si>
  <si>
    <r>
      <t xml:space="preserve"> </t>
    </r>
    <r>
      <rPr>
        <b/>
        <sz val="11"/>
        <rFont val="Arial"/>
        <family val="2"/>
      </rPr>
      <t>Formación continuada</t>
    </r>
  </si>
  <si>
    <t>Ofrecer programas de educación continuada</t>
  </si>
  <si>
    <t>Apoyo en redes de empleo y mercado laboral</t>
  </si>
  <si>
    <t xml:space="preserve">Fortalecer el apoyo a los graduados en redes de empleo y mercado laboral </t>
  </si>
  <si>
    <t xml:space="preserve">Crear el portal del Graduado como instrumento de apoyo al empleo y mercado laboral </t>
  </si>
  <si>
    <t>FORMACIÓN POLÍTICA Y CIUDADANÍA</t>
  </si>
  <si>
    <t>FORTALECIMIENTO DE VÍNCULOS CON LOS GRADUADOS</t>
  </si>
  <si>
    <t>APOYO A  LA FORMULACIÓN DE POLÍTICAS Y AGENDAS PÚBLICAS AMBIENTALES PARA UN TOLIMA SUSTENTABLE</t>
  </si>
  <si>
    <t>ADQUISICIÓN DE BIENES Y SERVICIOS</t>
  </si>
  <si>
    <t>UT EN TU COMUNIDAD - ATIPICO INDICADOR QUE DEBE SER REFORMULADO</t>
  </si>
  <si>
    <t>UNIVERSIDAD DE LOS NIÑOS - ATIPICO INDICADOR QUE DEBE SER REFORMULADO</t>
  </si>
  <si>
    <t>LOGRO 2018</t>
  </si>
  <si>
    <t>LOGRO 2013-2015</t>
  </si>
  <si>
    <t>LOGRO 2016</t>
  </si>
  <si>
    <t>Se presentó el Programa de Ingeniería Agroecología.
Docuementos maestros de Cuatro (4) Maestrías y dos (2) Especializaciones.
Para el 2016 se crean dos nuevos programas: Maestria en pedagogía y mediaciones pedagógicas (resolución No.10937 de 01-06-2016) y seguridad y salud en el trabajo(resolución 13319 del 30 de junio de 2016)</t>
  </si>
  <si>
    <t>Red de Posgrados en Educación y Ciencias Sociales.
Red de Educación y Desarrollo Humano-Nacional. Nodo Tolima.
Red de posgrados de Colombia (Falta pagar la afiliación por parte de la UT).
Asociación Universitaria  Iberoamericana de Posgrados - AUIP.
RIBIE COL.
La RED de Preescolar del Tolima.
ACESAD.
En el 2016 continúa con las mismas redes</t>
  </si>
  <si>
    <t xml:space="preserve">Video conferencias con los equipos de trabajo con los Centros de tutoría.
Inducción y reinducción a todo el personal del IDEAD.
Conversatorio de los 35 años del IDEAD.
Expedición Pedagógica.
En el 2016 Mesas de Trabajo para la construcción del Plan estratégico del IDEAD
</t>
  </si>
  <si>
    <t xml:space="preserve">GRUPINFINUT (Finanzas de la Universidad del Tolima)
ESTUDIOS DE ARQUITECTURA Y CIUDAD E-ARC
COLECTIVO DE INVESTIGACION EN ARTE Y CULTURA - CIAC
GINVAE-UT
CONFIGURACIONES
Grupo "Historia Económica y Social (Grupo HECHOS)
Grupo de Investigación en Materiales Porosos con Aplicaciones Ambientales y Tecnológicas - GIMPOAT
</t>
  </si>
  <si>
    <t>Registros que reposan en la oficina de Investigaciones y Desarrollo Cintífico
En el 2016 El 21 de mayo de 2016 COLCIENCIAS publicó el resultado definitivo de la convocatoria 737-2015 y la Universidad del Tolima obtuvo 50 grupos reconocidos, de los cuales 8 grupos son nuevos.</t>
  </si>
  <si>
    <t>En el 2016 se han aprobado 4 grupos de investigación con 11 investigadores nuevos.</t>
  </si>
  <si>
    <t>En el semestre A-2016, el número de vinculación de estudiantes a semilleros se incremento en 112 estudiantes,</t>
  </si>
  <si>
    <t xml:space="preserve">FILBO 2016 Participación mediante la Asociación de editroiales universitarias de Colombia </t>
  </si>
  <si>
    <t>Para el 2016 dos Libros publicados mediante rubros de grupos de investigación.</t>
  </si>
  <si>
    <t>El  calculo se realiza con 1000 estudiantes en la sede central presencial, 120 en la sede Armero, 60 bajo calima y 700 estudiantes en la modalidad distancia  cantidad que es promediada por cinco días (140 estudiantes)
Restaurante estudiantil. Para la vigencia 2013, se amplió en 100 cupos el servicio de restaurante universitario, entregando un total diario de 400 desayunos, 400 comidas y 1.000 almuerzos de lunes a viernes para los estudiantes de la modalidad presencial. Así mismo, se autorizaron 1.350 almuerzos para el sábado. Además Se instalaron seis dispensadores de agua para el servicio de los estudiantes
en puntos clave dentro del campus de la Sede Central.</t>
  </si>
  <si>
    <t>Gracias al convenio realizado entre la Gobernación del Tolima y la
Universidad del Tolima se han beneficiado 1620 estudiantes (modalidad a distancia y población indígena) de 22 municipios del Tolima con el apoyo para el pago de matrícula.</t>
  </si>
  <si>
    <t>No se ha habilitado el servicio ni se ha generado un apoyo específico para este proyecto.</t>
  </si>
  <si>
    <t xml:space="preserve">En el semestra A de 2017 se atendieron 1696 y el B 3686
Monitorías: En el 2013 se asignaron 256 monitores estudiantes para el acompañamiento académico de los cuales y para este mismo año en el semestre B se crea la figura de monitor orientador cursos nivelatorios con 28 estudiantes, para el año 2014 con un presupuesto de 156.417.768  se acompañó académicamente con  monitorias asignando 185 estudiantes y 70 monitores orientadores.   
Para el 2015 se adjudican 174 monitorias académicas y 73 monitores orientadores para cursos nivelatorios por un valor de 174.444.321. </t>
  </si>
  <si>
    <t>El Consejo Superior de la Universidad del Tolima creó mediante el acuerdo 0028 del 2014, la admisión especial a bachilleres reconocidos como víctimas del conflicto armado interno en Colombia para el ingreso a los programas de pregrado de la modalidad presencial y distancia ofertados por la Universidad del Tolima; desde el semestre B 2014 han ingresado 54 estudiantes bajo esta modalidad.</t>
  </si>
  <si>
    <t>El Ministerio de Trabajo a través de la Resolución  No. 184 del 25 de marzo de 2014, autorizó a la UT como prestadora del servicio Público de Empleo, donde se ha logrado a la fecha vincular a 1025 graduados y 110 empresas.
Con el fin de realizar el seguimiento a la ubicación laboral de los graduados, se diligenciaron 17866 encuestas, al momento de grado, a través de la plataforma del Observatorio Laboral para la Educación (OLE) y se elaboraron los análisis de vinculación de  los programas de pregrado de la UT, el cual se encuentra publicado en la página el indicador:  “inserción al mercado laboral” (http://sgpe.ut.edu.co/indicadores/listar_indicadores_public.php?id=18&amp;es=1).</t>
  </si>
  <si>
    <t xml:space="preserve">Implementación de energías alternativas en la granja de Armero (galpones de gallinas ponedoras) y La Reforma (biodigestor y páneles solares en zona de porcinos) y recuperación del molino de viento para el abastecimiento de agua mediante pozo profundo en la granja La Reforma. Apoyo a grupo de observadores de aves ligado al jardín Botánico y Sede Central de la Universidad.
</t>
  </si>
  <si>
    <t>1. Se inicia con el documento integrador del Estudio IPIGC de la Universidad del Valle.                                                                                                                                                                                                                                                                           2.  Actas del Consejo Acadèmico de fechas 31 de julio, agosto  1, 4 , 8,9,10,14 y 15 y octubre 18 y 19.                                               3. Actas del Consejo Superior :  02 de agosto de 2017 sesión ordinaria, acta de sesión extraordinaria del 18 de agosto/17, acta de sesiòn extraordinaria del 06 de sep/17,.                                       4. Viabilidades:  tècnica emitida por la ODI de fecha 07 de nov/17, jurìdica emitida por la oficina de asesoría jurìdica del 03 de nov/17, financiera : certificaciòn del vicerrector administrativo del 27 de octubre/17.                                                                                                                                                                                                                                        5. Se presenta al Consejo Superior Universitario proyecto de acuerdo de estructura organizacional de fecha 10 de nov/17.                                                                                                                                                                                                                   En sesión de Consejo Superior 19  de diciembre de 2017, este organismo decide aplazar el estudio del proyecto de estructura organizacional en razón a la Ley de Garantías que concluye con la segunda vuelta presidencial el 17 de junio/18.  El CSU , adopta la mecànica de mesas de trabajo con representantes de la Universidad para el análisis de la estructura propuesta, el cual inicia su ejecuciòn a partir de la reuniòn del 06 de febrero/18.       De las sesiones del consejo acadèmico y superior existen las actas que fueron elaboradas por la Seceretaría General.    El proyecto de acuerdo de Estructura Organizacional  fue presentado al CS en 60 folios y se encuentra soportado con el documento base para la creaciòn de la estructura de la Universidad del Tolima 137 folios. La viabilidad técnica emitida en 7 folios por la ODI, la vibilidad jurídica emitida en 28 folios por la oficina de Asesorìa jurídica y la viabilidad financiera emitida en un (1) folio por las Vicerrectoría Administrativa.                                                                                                          Otra evidencia que se adjunta corresponde a la resolución de rectoría No. 1129 del 28 de agosto/17, por medio de la cual se designó el equipo para la elaboración y presentación de viabilidad técnica de la propuesta de rediseño organizacional y nueva planta de cargos, para lo cual fueron designados el Director de la Oficina de Desarrollo institucional - ODI y la jefe de la División de Relaciones Laborales y Prestacionales - DRLP, en consecuencia, al considerar el cumplimiento de la acción, debe tenerse en cuenta que los responsables variaron de conformidad con la resolución antes mencionada. 
Se actualizó la estructura organizacional de la UT, para ser presentada para aprobación del Consejo Superior (año 2015)</t>
  </si>
  <si>
    <t xml:space="preserve">La Universidad del Tolima estableció un plan de mejoramiento archivístico el cual se ejecutó para el 2014 en un 77.5%. Se depuraron, clasificaron, unificaron y organizaron un total de 1863 historias laborales del personal pensionado o retirado de la Universidad.
Se elaboraron las tablas de contenido de todos los actos administrativos de la Institución como: acuerdos del Consejo Académico y acuerdos del Consejo Superior, con un total de 2.100 registros desde el año 2002 al 2012, y resoluciones de la Rectoría, con 22.328 registros desde el 2006 al 2012.
Durante el proceso de organización documental, se actualizaron y depuraron 4.948 historias laborales y se digitalizaron 120.
</t>
  </si>
  <si>
    <t>No se avanzó en el tema
Construcción del plan estratégico de granjas como Centros Rurales de Gestión del Conocimiento (CRGC).</t>
  </si>
  <si>
    <t xml:space="preserve">No se avanzó en el tema
</t>
  </si>
  <si>
    <t xml:space="preserve">No se adquirió predios 
Durante estos tres últimos años no se ha adquirido ningún predio por parte de la Universidad, razón por la cual se mantiene en 0 el número de metros cuadrados adquiridos. </t>
  </si>
  <si>
    <t>Se elaboró una propuesta del proyecto de estatuto presupuestal y financiero, para ser presentada para aprobación del Consejo Superior.</t>
  </si>
  <si>
    <t xml:space="preserve">El Consejo Superior, mediante Acuerdo 0655 del 12 de mayo del 2015   aprobó el estatuto de contratación. </t>
  </si>
  <si>
    <t>Mediante Resolución número 2200 del 29 de diciembre de 2014, se adoptó el manual de procedimientos para el manejo administrativo de los bienes de propiedad de la Universidad del Tolima.</t>
  </si>
  <si>
    <t xml:space="preserve">Se aumentaron tres cupos en la residencias masculinas para un total de 31 y se benefician 31 mujeres con el subsidio de alojamiento femenino en sede central y en  Armero 
y Bajo Calima 
28 estudiantes hombres, han sido beneficiados por el servicio de residencias por semestre y se aprobó el aumento de 3 cupos para hombres y 31 apoyo económico para el pago de vivienda para estudiantes femeninas.
En el 2016, Se presto el servicio de residencias a 31 hombres en la Sede Central, apoyo para alojamiento a 31 mujeres sede central y a 125 estudiantes en las Granjas y Centro Forestal </t>
  </si>
  <si>
    <t>Ver hoja de excel al final BECAS
En el 2016
Se otorgaron las siguientes becas:
Por Rendimiento Académico y Condiciones Socioeconómicas - Presencial: 785
Por Mérito Académico - Presencial: 167
Por Mérito Académico - Distancia: 258
Por Calamidad: 19
Por Mérito Deportivo: 47
Ley del Deporte: 27</t>
  </si>
  <si>
    <t>7384 y 24 actividades
En el 2016, Se desarrollaron actividades en de las siguientes areas de las artes: danza folclórica, música, artes plásticas, artes escénicas, artes audiovisuales, literatura y escritura creativa, con la participación de 1.795  personas. 
Presentacion del grupo instrumental folclorico y danza folclorica de la Universidad del Tolima en el Teatro Tolima en el marco del 44 festival folclorico colombiano con una asistencia aproximada de 2500 personas.
Embajada cultural en el CREAD Chaparral (grupo de zancos, grupo instrumental y danza folclorica, entrega de las publicaciones del centro cultural) con una asistencia aproximada de 350 personas.
Desfile Nacional Folclórico en la ciudad de Ibagué, con la participación de 120 estudiantes y funcionarios.
Presentación del grupo instrumental folclórico en la semana cultural de la facultad de Medicina Veterinaria y Zootecnia, día del funcionario y en el Museo Arte del Tolima- MAT, con la participacion aproximada de 400 personas.
Presentación del grupo de zanqueros en la Marcha Carnaval y en la celebración del día del idioma en la universidad del Tolima.
Lectura de poesía en la sala de teatro a aproximadamente 100 personas.
Se realizaron dos exposiciones: " Muestra plastica mi primera estación", Facultad de Ciencias Humanas y Artes y  " Muestra plastica de los estudiantes del programa licenciatura en educacion artística"
Se realizo la entrega de las siguientes revistas: Revista Candilejas #6, Revista Palabra realizada #6, Revista Bitácora de Artes Plásticas #2, Revista Aquelarre #29.</t>
  </si>
  <si>
    <t>La gestión se realizó con recursos de los funcionarios
Mediante iniciativa de la Universidad del Tolima, y con el apoyo de entidades como la Gobernación del Tolima, la Asamblea Departamental, las Alcaldías Municipales de 7 municipios pilotos, se gestó el programa de Prácticas Académicas y Servicio Social en Beneficio del Sector Rural, lo cual se enmarcó dentro de la Ordenanza No. 12 de 8 de agosto de 2013, reglamentada mediante Decreto No. 3107 del 7 de noviembre de 2013, Convenio Marco No. 1033 del 8 de noviembre de 2013, se dio inicio al programa en el mes de abril de 2014, con el fin de contribuir en el mejoramiento de las condiciones de aprovechamiento de los recursos de las áreas rurales de la región, con estudiantes de últimos semestres de los programas de Medicina Veterinaria y Zootecnia, Ingeniería Agronómica, Ingeniería Agroindustrial, Ingeniería Forestal, Administración de Empresas Agropecuarias, mediante la modalidad de Prácticas Académicas y Servicio Social. A la fecha se han vinculado 91 beneficiando a 14 municipios (Fresno, Murillo, Líbano, Venadillo, Icononzo, Cunday, Natagaima, Cajamarca, Casabianca, Ibagué, Mariquita, Prado, Rioblanco, San Luis)  
En el 2016, En el mes de junio en la ciudad de Bogotá  se realizó reunión en las oficinas del Departamento Nacional de Planeación, con el fin de asegurar la inclusión del proyecto Universidad para la paz, Sede Sur en el programa de contrato plan sur. Este proyecto busca una cobertura de 2.500 estudiantes de la Provincia Sur del Tolima con sus nueve municipios.  
Oferta de programas académicos de modalidad a Distancia en 15 municipios y ciudades del país para el semestre A-2016: Armenia, Barranquilla, Bogotá, Cajamarca, Cali, Girardot, Honda, Ibagué, Medellín, Melgar, Neiva, Pereira, Popayan, Purificación, Sibaté.</t>
  </si>
  <si>
    <t>La gestión se realizó con recursos de los funcionarios
Articulación con Instituciones Educativas a través de la práctica docente; realización del Primer Festival de Miniatletismo, como estrategia de difusión de la actividad física a través del atletismo, dirigido a las poblaciones infantiles entre los 7 a 12 años de edad.
En el 2016, 
En el marco de las jornadas recreativas se han visitado las siguientes instituciones educativas: IE sagrada familia y Leonidas Rubio sede margarita pardo, asi mismo en el desarrollo del proyecto Juegos matematicos se ha asistido a las siguientes instituciones educativas:  Jose antonio Ricaurte y I.E Tecnica Cuidad de Ibagué , por ultimo en el colegio Amina Melendro se han ejecutado el proyecto juguemos con las matemáticas.</t>
  </si>
  <si>
    <t>Incremento en los apoyos para las actividades estudiantiles de carácter académico, político y cultural, pasando de 203 apoyos en el 2012, a 297 apoyos en el 2013 y a 348 apoyos en el 2014.                  Incremento del apoyo económico diario para prácticas: Pasó de $500
pesos a $12.000 pesos.                                                                       
Se creó la admisión especial a bachilleres reconocidos como víctimas
del conflicto armado interno en Colombia. A la fecha van 42 admitidos.
 Para el semestre A 2016 el comité de admisiones reporta que 19 estudiantes ingresaron  bajo la modalidad especial de victimas del conflicto armado.</t>
  </si>
  <si>
    <t xml:space="preserve">La gestión se realizó con recursos de los funcionarios
Desarrollo de la Cátedra Conflicto y Construcción de Paz, este escenario logró llevar a cabo una agenda de temas que se enfocaron en reflexionar sobre los siguientes aspectos: Conflicto y construcción de Universidad pública, participación política y procesos de paz en el conflicto colombiano, Resiliencia y violencia simbólica, II Seminario de reflexión universitaria, Parar la guerra para construir la paz,  Conversatorio con instituciones y organizaciones de víctimas sobre lugares de memoria en el conflicto, victimas y construcción de paz. En la Cátedra se contó con la participación de conferencistas nacionales e internacionales como Rigoberta Menchu, Carlos Gaviria, Karlos Perez, entre otros.
La Universidad del Tolima en el 2014 participó en la organización y desarrollo del Foro Regional de Justicia Transicional que permitió una amplia participación de distintos actores vinculados a la defensa de los derechos humanos, a las víctimas del conflicto social y armado, la justicia y la academia y en el 2015 lideró el VII congreso Nacional y II Internacional de REDUNIPAZ, con una participación de 1329 personas.
En el trancurso del semestre A 2016  se han ejecutado las siguientes actividades: 
- 24 de mayo 2016, Conferencia:  PEDAGOGÍA  PARA  LA  CONSTRUCCIÓN  DE  PAZ  DESDE  DESDE  LA  REGIÓN con  la   asistencia  de  120  personas.       
- 3 de junio 2016, Foro:  DERECHOS  DEL  CAMPESINADO  EN  COLOMBIA, con una participacion de  183  participantes.         
- 10 de junio de 2016, Lanzamiento de los libros: “Metiéndole pueblo a la paz” y “Negociación Gobierno- ELN y sin embargo se mueve”.                                 
- 22 de junio 2016 Audiencia Pública sobre Hacinamiento Carcelario y Tratamiento Penitenciario, en miras a la construcción de “Proyecto de Ley de Deshacinamiento”.
</t>
  </si>
  <si>
    <t>La Cátedra Ambiental es una asignatura electiva que pueden tomar los estudiantes de los programa de pregrado de las dos modalidades presencial y disntacia.
Se aprobó mediante acuerdo del Consejo Académico la electiva de Cátedra Ambiental y se consolidó un equipo de 30 docentes para la misma. A la fecha, durante los semestres A y B de 2015, han cursado la Cátedra Ambiental “Gonzalo Palomino Ortiz”, 263 estudiantes de las modalidades presencial y a distancia.
En el semestre A-2016 la catedrá fue adoptada de manera formal por 7 programas de pregrado modalidad presencial y distancia.
Agronomía
Derecho
Artes plasticas
Historia
Sociología
Lic. Lengua Castellana
Lic. en Matemáticas
En desarrollo de esta cátedra, participaron 88 estudiantes
70  en modalidad presencial 
2 en curso libre 
16  en modalidad a distancia (Municipio de Rioblanco)
24 estudiantes solicitaron abrir un tercer grupo. La condición fue grupos mayores a 30 estudiantes.</t>
  </si>
  <si>
    <t xml:space="preserve">12 docentes y 44 estudiantes graduados en la Cátedra Ambiental y 500 participantes del Diplomado Comité Ambiental del Tolima
En la Marcha Carnaval hubo una participación de aproximadamente 3000 
Cátedra “Alfonso Palacio Rudas”. En el desarrollo de esta cátedra para 2014  y 2015, se realizaron conferencias con expositores reconocidos nacional e internacionalmente, todas ellas orientadas al análisis de los impactos potenciales de la locomotora minero-energética. Estas conferencias contaron con la participación de 3200 personas de la comunidad universitaria y tolimense.
Se apoyó la realización del evento “Amanecerá y Veremos II”, cuyo énfasis principal fue la bioarquitectura, generando como producto principal el diseño de un cubículo de estudio y un mogador informativo en guadua, por parte de estudiantes de la Facultad de Tecnologías. Este evento contó con la participación de 500 personas.
En el 2016 Diplomado ambiental ofrecido a la comunidad Ibaguereña por parte de la Universidad del Tolima y el Comité Ambiental en defensa de la vida. (600 participantes)
</t>
  </si>
  <si>
    <t>No se ha avanzado en el tema
Levantamiento del inventario arbóreo de la sede central y la formulación del Plan de Manejo Arbóreo línea base ambiental para la Sede Central de la Universidad, elaborando y aplicando el Formato de Residuos Hospitalarios (RH1), actualización del Plan de Gestión Integral de Residuos Hospitalarios (PGIRHS). Diagnósticos de consumo de agua, energía y generación de residuos sólidos. Canalización y desvío de aguas lluvias en el sector del tanque anaerobio de tratamiento de aguas residuales. Construcción de trampas de grasas para optimizar los tratamientos de las aguas residuales vertidas por la Universidad del Tolima. Creación del programa pedaleando con TUBICI, que será el primer programa de bicicletas públicas en la región y realización de once bici-paseos urbanos y 2 talleres de uso de transporte no contaminante en la institución. Construcción de un cubículo de estudio y un mogador informativo en guadua. Adquisición de una planta para la producción de biodiesel, a partir del procesamiento de aceite residual de cocina procedente principalmente del restaurante estudiantil.
En el 2016, Shoot de basuras y biofábrica (CDP 1970 del 23 de junio de 2016 para amparar la construcción; solicitud de compras de materiales; trámite de aval para el espacio de la costrucción- ODI ) la construcción se proyecta inciará 16 de agosto.
Adquisión de la planta de biodiesel 
Parqueadero de bicicletas parte del proyecto Pedaleando con TUBici.
Diagnóstico de consumo de aguas, residuos sólidos y energía en la sede principal.
Documento de propuesta de Política Ambiental Institucional (para presentación Consejo Académico)
Plan de manejo Arbóreo en la Sede Central radicado en Cortolima para aprobación.</t>
  </si>
  <si>
    <t xml:space="preserve">Se ha venido trabajando en la política ambiental de la Universidad, SIGA y el ingreso y tenencia de caninos en el campus universitario
Inventario de trabajos de investigación realizados sobre el proyecto minero La Colosa durante los últimos 5 años.
</t>
  </si>
  <si>
    <t>Publicación de 1.500 ejemplares del libro La Colosa: una muerte anunciada, que contiene los resultados de la investigación sobre los impactos potenciales del proyecto minero en el municipio de Cajamarca
y el Tolima, trabajo desarrollado por la Organización Colombia Solidarity Campaign
En el 2016, Participación en escenarios de discusión y convocatoria para la consulta popular Minera en Ibagué.
Consejo Municipal de Ibagué
Universidad Cooperativa
Tribunal del Tolima</t>
  </si>
  <si>
    <t>Se han realizado los seguimientos a los planes existentes.
Dentro de las actividades más importantes de la articulación del sistema de planificación de la Universidad se ajustó el Proyecto Educativo Institucional y se realizó el seguimiento del Plan de Desarrollo 2013–2015 a través de los Planes de Acción 2013, 2014 y 2015, con un avance acumulado de gestión del 75%.                  
Igualmente se cumplió con lo establecido en la Ley 1474 de 2011, que dicta normas orientadas a fortalecer los mecanismos de prevención, investigación y sanción de actos de corrupción y la efectividad del control de la gestión pública, a través de la publicación del Plan Anticorrupción, el servicio de Atención al Ciudadano de la Universidad del Tolima, el Presupuesto Institucional, el Plan de Compras y el Plan Anual de Adquisiciones.
En el 2016, Se definieron los formatos preliminares de inscripcón y seguimiento para el funcionamiento del Banco de proyectos de la Universidad. Se ajustaron las funciones del profesional universitario grado 9, con el proposito de asignar responsabilidades frente al Banco de proyectos y fueron enviadas a la División de Relaciones Laborales y Prestacionales para su validación
Sensibilización de la articulación de la información estadistica ferente a los nuevos requerimientos del Ministerio de Educación Nacional.</t>
  </si>
  <si>
    <t xml:space="preserve">La evidencia está en en le drive y los datos los tiene la Oficina de Comunicación e Imagén Institucional
Hay 4 medios articulados en la estrategia: emisora-Tu radio; el periódico “Tolima Universitario” con tiraje de 10000 ejemplares; la presencia de la UT en las redes sociales, en Facebook se llegó a 13279 seguidores y en twitter a 3185; también se cuenta  con la participación en el canal Universitario Nacional –Zoom- con 4 series de la UT una de ellas “Conectados por Signos”, fue nominada premio Catalina 2015.
En el 2016, En los siguientes medios institucionales articulados como lo son la emisora “Tu radio” que se encuentra adscripta a la Facultad de Ciencias Humanas y Artes y está en proceso de lograr el aval por el Ministerio de las TIC para obtener el Dial f.m., asimismo las redes sociales de la universidad; la página de Facebook “Prensa Universidad del Tolima” con 21.969 seguidores y twitter “@Uni_tolima” con 4.846 seguidores, por otro lado, se encuentran constituidos el “Boletín Virtual” y “Boletín UT al Día” los cuales se envían a una base de datos de 65.002 correos electrónicos institucionales y externos, al igual una página web de comunicaciones e imagen institucional la cual publica los medios institucionales y otros tales como Flicklr y audioBoom; finalmente tenemos la participación de la universidad en el Canal Universitario Nacional –Zoom- con 7 series de las cuales encontramos a Mentibus, Eureka, Contrastes, Tiquete al Carrete, Conectados por Signos, Gusto al Punto y ecológicos, con 21 producciones durante el semestre. </t>
  </si>
  <si>
    <t xml:space="preserve">El trabajo desarrollado para establecer la creaciòn de la estructura organizacional de la Universidad del Tolima, se ha adelantado por los organos de dirección y gobierno de la Universidad: Consejo Académico, Consejo Superior y Rectoría, las evidencias relacionadas reflejan el importante grado de avance del proyecto de Modernización Institucional, correspondiente al programa 4.4.1.1. programa: Modelo Integrado de Planeaciòn y Gestión del eje 4 Eficiencia y Transparencia Administrativa.                                  La creaciòn de la Estructura Organizacional depende de la aprobación del CSU, por tal razon no es posible establecer incumplimiento a cargo de la Dependencias que han participado en el estudio y elaboración de la estructura, por este motivo, las oficinas de ODI y la Oficina de Control de Gestiòn, deben aplicar un sistema de valoraciòn objetivo, que responda  realmente a las actividades desarrolladas y a los logros alcanzados, conforme  a la realidad Institucional. 
En el 2016, Presentacion de propuesta de ESTRUCTURA ORGANIZACIONAL actual de la UT, para revision y aprobación del Consejo Superior.                                                    </t>
  </si>
  <si>
    <t>Se ha trabajado en la integración del proceso de gestión de seguridad y salud en el trabajo y en el proceso de gestión ambiental; sistemas propuestos para el sistema integrado de gestión.
En el 2016, Se realizo la planeacion de la Auditoria Interna al SGC de la Universidad.
La seccion de Salud ocupacional de la UT con acompañamento de la Oficina de Desarrollo Institucional elaboro un cronograma de actividades para la implementacion del Sistema de Seguridad  y Salud en el Trabajo, a la fecha se han realizado las siguientes actividades:
. Se elaboró y aprobó con el COPASST la política de SG-SST
. Se elaboró el plan estratégico vial de la Universidad, pendiente aprobación y socialización
. Se actualizó el reglamento de higiene y seguridad industrial, esta pendiente firma de la Rectoría
. Se elaboró el proyecto de Resolución para el cambio de denominación de la sección salud ocupacional, a seguridad y salud en el trabajo, de conformidad a la norma vigente.
. Se actualizó los protocolos y planes de contingencia de la sede central, al igual que el plan de emergencia.</t>
  </si>
  <si>
    <t>En el 2016, 11 obras de mantenimiento que corresponden a: 5561,80 M2 remodelados y 220 ML de tubería nueva red alcantarillado</t>
  </si>
  <si>
    <t>Se ha mantenido en funcionamiento el Comité de Regionalización.
- Se ha consolidado el proceso de gestión de recursos para la fase de estudios y diseños por valor de 2.300 millones de pesos ante el DNP y el Contrato Plan Sur del Tolima, con el compromiso de ambas entidades del orden nacional y regional, respectivamente.
- Se ha constituido el Comité Académico para conformar y consolidar la oferta de programas académicos de pre y posgrado en Chaparral a partir del Semestre B de 2016.
- Se logró la expedición de la Ley 1795 "POR MEDIO DE LA CUAL LA NACiÓN SE VINCULA A LA CELEBRACiÓN DE LOS 60 AÑOS DE LA UNIVERSIDAD DEL TOLlMA, SE AUTORIZAN 11 APROPIACIONES PRESUPUESTALES y SE DICTAN OTRAS DISPOSICIONES".</t>
  </si>
  <si>
    <t>Resolución 2200 del 29 de diciembre de 2014
En el 2016, Presentación de la propuesta del proyecto de estatuto presupuestal y financiero, para revisión del Consejo Academico y posterior presentación al Consejo Superior para su aprobación.</t>
  </si>
  <si>
    <t xml:space="preserve">El bajo nivel de respuesta en la asistencia de los funcionarios a las capacitaciones que se ofrece, agudizada por la crisis institucional y financiera, no han permitido fortalecer una estrategia de capacitaciones que propicien el desarrollo y crecimiento del Talento Humano.     Se percibe un alto grado de inconformidades y desmotivación en los servidores de la entidad.                         El plan de Gestión de Talento Humano para el 2018 que se encuentra publicado en la página web, incluye el programa de Bienestar e Incentivos, el cual establece en una de sus acciones el ofrecimiento de cursos y talleres que se identifiquen necesarios para fortalecer la Cultura organizacional de la Entidad. Una vez sea aprobado por el CSU e implementado el rediseño organizacional.      
En el 2016, 176 personas capacitadas en: Estrategias comunicativas, producción documental, organización y transferencia de documentos de archivo, organización técnica de archivos, impacto social de las bibliotecas en las comunidades, indicadores de gestión, resolución de conflictos, expresión oral y corporal. 
Socializacion de la Evaluación de desempeño a los funcionarios de carrera administrativa de la Universidad.                  
En el 2017, se realizó jornadas de inducción y reenducción focalizadas a las unidades académicas y funcionarios </t>
  </si>
  <si>
    <t>LOGRO 2019</t>
  </si>
  <si>
    <t>3 ocasionales que pasaron a planta.
1 becario que culminó estudios de doctorado.
Resolución de vinculación No.  1014 del 30 de julio de 2019, 
Resolución de vinculación No. 1801   del 13 de Diciembre de 2019
Archivados en la Oficina de Personal.</t>
  </si>
  <si>
    <t>Diploma que reposa en la Oficina de Relaciones Laborales</t>
  </si>
  <si>
    <t>Acumulado 20
Se presentó al comité central de curriculo nuevas propuestas de programas de pregrado y posgrado</t>
  </si>
  <si>
    <t xml:space="preserve">Se requiere tener en cuenta en el presupuesto para fortalecer el equipo de trabajo del Talento Humano y los equipos tecnológicos.
16 Microcurriculos nuevos integrados a TU AULA.
3 Guías de Aprendizaje integrados a TU AULA.
68 Objetos Virtuales de Aprendizaje integrados a TU AULA par la Modalidad a distancia y presencial </t>
  </si>
  <si>
    <t>Cuatro (4) Licenciaturas y Administración Financiera.
En el año 2016 se dio inicio de autoevaluación de tres licenciaturas para su acreditación.</t>
  </si>
  <si>
    <t>21 semillero de investigación, mediante convocatoria 005 de 2019
15 semilleros que solicitaron ingreso de estudiantes y 4 realizaron reactivación de los semilleros, .</t>
  </si>
  <si>
    <t>Museo antropológico de la UT</t>
  </si>
  <si>
    <t>En el 2019 se tiene un acumulado de 667 artículos</t>
  </si>
  <si>
    <t>Los soportes reposan en la Oficina de Liquidación de Matriculas y Bienestar Universitario</t>
  </si>
  <si>
    <t xml:space="preserve">Número de profesores en formación posgradual en programas propios de la UT, </t>
  </si>
  <si>
    <t>Facultad  e Instituto
Medicina Veterinaria y Zoootecnía: 10
Ingeniería Forestal: 5
Ingeniería Agronómica: 5
Ciencias Económicas y Administrativas: 4
Ciencias de la Educación:10
Ciencias: 18
Ciencias de la Salud:3
Ciencias Humanas y Artes: 12
IDEAD: 12
El acumulado vigencia 2016 y 2017 son 116 estudiantes.
En el 2016:CARLOS OMAR PATIÑO TORRES, ALEXANDER BLANDÓN LÓPEZ, NOELBA MILLÁN CRUZ, JOSÉ JOAQUÍN PINTO BERNAL, LUIS FERNANDO RODRÍGUEZ HERRERA, HERNÁN JAIR ANDRADE CASTAÑEDA, MYRIAM ANGÉLICA CASTIBLANCO AMAYA.</t>
  </si>
  <si>
    <t xml:space="preserve">
12 Estudiantes recibieron Apoyo Económico por parte de la ORI.
9 Estudiantes de Doctorado y 5 estudiantes de Maestría.
IDEAD: PASANTIA EN MEXICO JENNIFER AFANADOR CUBILLOS,  estudiante del programa de Administración Financiera realizó pasantia en Mexico A-19
Una vez terminada la movilidad, el estudiante debe reportar las calificaciones obtenidas. 
El acumulado vigencia 2016 y 2017 son 182 estudiantes</t>
  </si>
  <si>
    <t>Diploma que reposa en la Oficina de Relaciones Laborales y en la Vicerrectoría Académica (ver CIAR)</t>
  </si>
  <si>
    <t>La evidencia reposa en la Oficina de Investigaciones y Desarrollo Científico</t>
  </si>
  <si>
    <t>Acuerdo 004 de 1965 "Por cual se ordena el servicio de residencias estudiantiles…"
Resolución 0994 de 2008 " Mediante el cual se crea un Comité para otorgar residencias estudiantiles"
Documentos que reposan en Bienestar Universitario</t>
  </si>
  <si>
    <t>SEM-2019A: 2378 Odontología
1999 Psicología, 1813 Medicina                    1173 Primeros Aux.        
SEM-2019B: 871 odontologia
1024 Psicología, 645  Medicina
1065 Primeros Auxilios
Datos sin eliminar duplicado
El semestre B, se vió afectado por la reubicación de la PSS
La linea base se replanteo debio a que periodicamente no se realizan brigadas de saluden los difentes CAT, se ajusto a los datos historicos de servicios asistencias que la presta la PSS de la UT, que son en promedio 11000 para la vigencia 2017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Durante el semestre A-2016, se realizaron 4992 (consulta medica, odontologica,sicologica, procedimientos de enfermeria y las activaidades de promoción y prevención) servicios por parte de la PSS.
Se realizarón actividades colectivas como: la feria de la salud, los días 1 y 2 de Junio, contando con la participación de Sanitas EPS, Cafesalud EPS, Nueva EPS, el Banco de Sangre del Hospital Federico Lleras, la PSS de la UT, quienes brindaron servicio y actividades de Promoción y Prevención con los servicios de Medicina, Enfermería, Psicología, dirigidos a toda la comunidad Universitaria y una jornada dirigida a el CREAD IBAGUE, realizada en el Colegio Santa Teresa.</t>
  </si>
  <si>
    <t xml:space="preserve">La practica deportiva de representacion tanto de estudiantes como de funcionarios repunto en cuanto la asistencia logrando sobrepasar  la meta gracias al apoyo de la vicerectoria con las disciplinas formales y con las altternativas que garantizan un espacio a utilizar en bien de la comunidad universitaria nuestras cifra fueron de 2461 usuarios para el sem 2019 A y de 1863 para el sem 2019 B
Se ha beneficiado 36.958 usuarios entre estudiantes, docentes y funcionarios, se incorpora nuevas disciplinas como: RUGBY y ULTIMATE. Igualmente se han apoyado deportistas integrantes de la comunidad universitaria que hacen parte de otras disciplinas que no hacen parte de los programas de la universidad, tales como montañismo, esgrima, triatlón, entre otros.
En el 2016, Se desarrollaron las siguientes actividades deportivas con una participacion de 2949  estudiantes y funcionarios, en : Gimnasio, Préstamo Implementos, Inter Roscas, Atletismo, Ajedrez, Tenis de Mesa, Baloncesto, Futbol, Natación, Levantamiento Pesas, Fut Sala, Voleibol, Tae Kwondo, Karate Do, Porrismo, Cardiorumba, Polo Acuático,  Ultímate. 
</t>
  </si>
  <si>
    <r>
      <rPr>
        <sz val="10"/>
        <rFont val="Arial"/>
        <family val="2"/>
      </rPr>
      <t>PLANILLAS DE ASISTENCIA, REGISTRO FOTOGRAFICO</t>
    </r>
    <r>
      <rPr>
        <u/>
        <sz val="10"/>
        <color theme="10"/>
        <rFont val="Arial"/>
        <family val="2"/>
      </rPr>
      <t xml:space="preserve">
http://aspirantes.ut.edu.co/programas/nivel-academico/pregrado.html</t>
    </r>
  </si>
  <si>
    <t>2019, Conferencias habilidades blandas y desafios regionales 
talleres de contexto regional
recursos CREE (1854 personas)
se apoya el programa de conexión UT -enlace con graduados
Es un indicador que debe ser reestucturado en el Plan de Desarrollo por las nuevos lineamientos de acreditación.
Se promovió la cualificación de docentes y personal administrativo de la región del Tolima a través de proyectos financiados por el Ministerio de Educación Nacional en los Centros Regionales de Chaparral, Honda e Ibagué, como estrategia para hacer cobertura departamental. Así, se obtuvo como resultado la graduación de 270 docentes en el “Diplomado Perspectivas y Retos de la Educación a Distancia”. 
En el 2016, e dictaron al interior de la universidad 17 talleres formativos en las áreas de : música, artes plásticas, artes audiovisuales y artes escénicas
Se cuenta con seis grupos culturales institucionales así:  Grupo UTeatro, Grupo Danza Contemporánea, Grupo Danza Folclórica, Grupo Instrumental Folcórico, Coro, Orquesta  Sinfónica.</t>
  </si>
  <si>
    <t xml:space="preserve">14 practicas incluyentes recursos cree
14 estudiantes convenio 2286 del 2018
21 convenio 2143 alcaldia de Ibagué
19 convenio 001 de Gobernación 
2 practicantes del programa para la paz
La gestión se realizó con recursos de los funcionarios
Se desarrolló el programa de alfabetización “A Crecer” con el apoyo de ASCUN en 15 municipios del Tolima con la participación de 55 estudiantes y egresados beneficiando a 1664 personas entre jóvenes y adultos.
En el programa de Prácticas Académicas y Servicio Social en Beneficio del Sector Rural se suscribió el convenio número 586 del 27 mayo del 2016 con la Gobernación del Tolima, por un valor de $90.000.000, con el fin de permitir que los estudiantes de últimos semestres matriculados en  los programas de Medicina Veterinaria y Zootecnia, Ingeniería Agronómica, Ingeniería Agroindustrial, Ingeniería Forestal, Administración de Empresas Agropecuarias complementen  y afiancen su formación teórico – práctica, mediante el apoyo a los programas y proyectos de la administración departamental y municipal, bajo un modelo de formación integral para el futuro ejercicio profesional, como una estrategia para brindar asistencia técnica agropecuaria en el sector rural, con el mejoramiento de las condiciones de vida del campesino y el aprovechamiento de los recursos, mediante la modalidad de Prácticas Académicas y Servicio Social. Para el presente año 2016 mediante convocatoria se seleccionaron 26 estudiantes de los programas mencionados en los municipios de Ibagué (Gobernación del Tolima), Anzoategui, Ataco, Dolores, Flandes, Murillo, Icononzo, Natagaima, Cunday, Casabianca, Planadas, Roncesvalles, Rovira, San Antonio, Coello.
</t>
  </si>
  <si>
    <t>PLANILLAS DE PAGO, RESOLUCIONES
Convenio Fundación Albergue Alfonso López: Vinculación de 2 estudiantes pasantes.
Convenio Asociación Cristiana de Jóvenes:  Vinculación 3 estudiantes .
Convenio Fundación Grupo de Apoyo
Convenio Marco de Cooperación Institucional celebrado entre La Institución Educativa Raíces del Futuro y La Universidad del Tolima.
Acuerdos marcos de cooperación institucional entre la Policía Metropolitana de Ibagué, departamento de Policia del Tolima-  y la Universidad del Tolima.
Acuerdo de colaboración y alianza interinstitucional para el ingreso y apoyo de un nuevo aliado al CDE - Tolima produciendo somos paz. Alcaldia de Natagaima, Universidad Del Tolima y Corpoempresarial, Alianza Triple Hélice.
Convenio 308 de 2017 entre Fundación Cemex y Universidad del Tolima
Convenio con cooperacion SEDECOM
Fundación Emprender Región
Fundación Yapawayra
Convenio 935 del 2017 convenio de Gobernación
colombiacoop
Documentos que reposan en la carpeta convenio que se encuentra en la Oficina de Proyección Social.</t>
  </si>
  <si>
    <t xml:space="preserve">El avance fue de 350 ciudadanos orientados y capacitados.
Talleres de emprendimiento, rutas hacia la innovación y ferias empresariales
mesas regionales de trabajo 257 pesonas
actividades con sectpres productivos 244 personas
La gestión se realizó con recursos de los funcionarios
La Dirección de Proyección Social gestionó diversos convenios de cooperación con las siguientes organizaciones: la Universidad Cooperativa de Colombia, la Corporación para la Educación, el Desarrollo y la Investigación Popular - Instituto Nacional Sindical (CED-INS), el Instituto Nacional Penitenciario y Carcelario  (INPEC), el Departamento Administrativo para la Prosperidad Social "DPS", la Corporación Instituto de Astrobiología y la Asociación de Cabildos Indígenas del Tolima (ACIT). Por otra parte, las unidades académicas gestionaron la ejecución de 175 convenios y alianzas con entidades de diferentes sectores.
En cuanto, al fomento de una cultura emprendedora y de innovación en la Comunidad, se apoyó y se contó con la participación  de la comunidad universitaria en diferentes eventos como:  1.-Curso de emprendimiento y regionalización con una participación de 30 docentes del IDEAD – CERES DARIO ECHANDIA;  2.- Módulo de emprendimiento en el marco del Convenio 1240 con una participación de 270 docentes del IDEAD; 3.- Primer Congreso Internacional de Emprendimiento en Ibagué con la asistencia de 13 integrantes de la comunidad universitaria, entre docentes y estudiantes; 4.- Bootcamp Ibagué con una participación de 5 funcionarios de la UT.  5.- Jornada de Reflexión de emprendimiento universitario con una asistencia de  69  personas.6. Emprendimiento con población victima con una participación de 121 personas 7. 15  estudiantes participantes en campus de innovación empresarial liderado por el PNUD. 8. 10 Docentes de Chaparral capacitados en emprendimiento.
Cierre del proyecto “Alfabetización para Personas Adultas y Víctimas del Conflicto Armado” realizado entre la Asociación Colombiana de Universidades (Ascún), el Ministerio de Educación Nacional y la Universidad del Tolima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</si>
  <si>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1 proyecto wowen for peace  y se presentaron los siguientes proyectos a convocatorias internacionales. 
 taller de verano de innovación en la embajada de Washington Est de Neg Inter- Tiendas universitarias
Se acompaño en la formulacion y presentacion de los proyecto siguientes a convocatorias internacionales: 1,PROYECTO “CULTURE, LAND AND BEING”
2,“Creation subjects of social change among the youth of post-conflict Tolima through the decolonization of knowledge and political communication” 
se suscribieron los siguientes convenios:
1,Corporación S.O.S Ambiental
 2,Comisión Esclarecimiento de la verdad,  la convivencia y la no repetición
3, Fundación Escuela de paz
4, Corporacion San Jorge
 5,se ganó convocatoria de INNPULSA - Fortalecimiento cluster turismo en Alianza con Camara de Comercio
6, partiicipacion convocatoria clustetr salud  (en proceso).
13 convenios con cooperativas para la inversión para los siguientes proyectos:1. Aula inclusiva. 2. Sala de Sistemas (fortalecimiento de infraestructura tecnológica). 3. Becas estudiantiles (matriculas)
No se ha trabajado en el tema, por falta de asignación de recursos
En el 2016, Se reactivó la ejecución de uno de los proyectos  con los insumos que quedaron de una primera fase que se hizo en el 2015 de la Facultad de Ciencias de la Educación:  “Cátedra itinerante en evaluación educativa Departamento del Tolima”,  donde se benefician los docentes de dos (2) instituciones de educación secundaria. 
Diplomado de la Facultad de Ciencias Económicas y Administrativas denominado “Nuevas metodologias de enseñanaza ludico academicas”</t>
  </si>
  <si>
    <t>Lista de asistencia, del Diplomando en sistemas de gestión de seguridad y salud en el trabajo desde el enfoque de calidad - CAT Medellín 2019
Consolidado de las unidades académicas de educación continuada de las Facultades.  Las evidencias reposan en la Oficina de Graduados.</t>
  </si>
  <si>
    <t xml:space="preserve">
Reglamentación de la política de graduados de la UT, mediante el
Acuerdo No. 015 del 3 de abril de 2014, que fortalece el vínculo
con los graduados, haciéndolos participes de los servicios que tiene
la Institución como servicios de biblioteca, publicación de libros y
participación en proyectos de investigación, escenarios deportivos,
entre otros. Así mismo, se adelantó el proceso de carnetización.</t>
  </si>
  <si>
    <t>Se mantiene la oferta de diplomados de años anteriores para los graduados.
Diplomando en sistemas de gestión de seguridad y salud en el trabajo desde el enfoque de calidad - CAT Medellín
Se logró la participación de 553 graduados en programas de educación continuada como los Diplomado en:  la enseñanza de la Física, Didáctica de la Física; Formación para el desarrollo del Campo, Manejo Físico-Químico e interpretación de Análisis de Fertilidad para Suelos Agrícolas; Actualización en Herramientas TIC; Seminario Taller en Demonología Tropical, Herramienta para el Monitoreo del Secuestro del Carbono en Sistemas de Uso de la Tierra; Curso de Excel Básico; Seminario Uso y Gestión de Herramientas TIC para la Producción de Recursos Educativos Digitales Abiertos- REDA.</t>
  </si>
  <si>
    <t>Para la vigencia 2019, la fuente es el Observatoria Laboral de la Educación OLE (seguimiento a través de las encuestas M0, M1 Y M5) http://encuestasole.mineducacion.gov.co/hecaa-encuestas/content/admin/login.jsf
Encuesta diligenciada por los graduados que actualizaron sus hojas de vida.  Las evidencia reposnan en la Oficina de Graduados</t>
  </si>
  <si>
    <t>Vigencia 2019, evidencias fotográficas, lista de asistencia a las actividades de:
“Ponencia especializada en creación de empresa y modelos de mercados exitosos para el emprendedor de hoy.”
CONGRESO INTERNACIONAL EN EDUCACIÓN CON ÉNFASIS EN CURRÍCULO, DIDÁCTICAS, EVALUACIÓN E INCLUSIÓN 
1er. CONGRESO INTERNACIONAL DE EDUCACIÓN “El Directivo docente, agente transformador para la educación del siglo XXI”
“Jornada de conferencias hacia la gerencia de la felicidad, habilidades frente a los desafíos regionales.”
Programa Radial Conexión UT
Desayuno para egresados en el marco de la Acreditación Institucional 
Foro Fortalecimiento a las ONG del Tolima
Consolidado de las unidades académicas de eventos realizados en las semana de las Facultades.  Las evidencias reposan en la Oficina de Graduados.</t>
  </si>
  <si>
    <t>Para el 2019, siete articulos se encuentran el proceso de publicacion con el sello editorial de la Universidad del Tolima.
Apoyo a la Gestión Ambiental Territorial del Tolima con acompañamiento y formación ambiental en la gestión de residuos sólidos en Armero-Guayabal, El Líbano y Villahermosa.</t>
  </si>
  <si>
    <t>Artículos en proceso de publicación, que reposan en la Oficina de Investigaciones y Desarrollo Científico de la UT</t>
  </si>
  <si>
    <t>2019, documento de trabajo elaborado de la política ambiental
Política de Comité de Interinstucional de Educación Ambiental CIDEA Tolima e Ibagué</t>
  </si>
  <si>
    <t>Interactuar con la sociedad posibilitando la aplicación de conocimientos teoricos a situaciones socioculturales y socieconómicas específicas, que contribuyan a la formación profesional y al impacto de las condiciones debida de la sociedad</t>
  </si>
  <si>
    <t>Ofrecer espacios de formación integral para niños</t>
  </si>
  <si>
    <t>No. DE NIÑOS Y JÓVENES BENEFICIADOS POR LAS ACTIVIDADES UNIVERSIDAD DE LOS NIÑOS , POR SEMESTRE</t>
  </si>
  <si>
    <t>APOYO A LA FORMULACIÓN DE POLÍTICAS Y AGENDAS PÚBLICAS AMBIENTALES PARA UN TOLIMA SUSTENTABLE</t>
  </si>
  <si>
    <t xml:space="preserve">2019, Informe de satisfacción de usuarios en el procedimiento de Gestión del Talento Humano.  Link: http://administrativos.ut.edu.co/rectoria/dependencias/oficina-de-desarrollo-institucional-ut/satisfaccion-de-usuarios.html#satisfaccion-usuario-2019
Acuerdo del Consejo Superior 021 de septiembre 12 de 2016. "Por el cual se establece el período de transición, se modifica el Estatuto Genral y se dictan otras disposiciones".
560 empleados públicos satisfechos con sus condiciones de trabajo.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
</t>
  </si>
  <si>
    <t>2019, Informe de satisfacción de usuarios en el procedimiento de Gestión del Talento Humano.  Link: http://administrativos.ut.edu.co/rectoria/dependencias/oficina-de-desarrollo-institucional-ut/satisfaccion-de-usuarios.html#satisfaccion-usuario-2019
Durante las vigencias 2015, 2016 y 2017 con una asistencia de 198 funcionarios de la Universidad, se desarrollaron talleres y capacitaciones en los siguientes temas: Relaciones Interpersonales y Liderazgo, Resolución de conflictos, comunicación asertiva y trabajo en equipo, estrategias comunicativas, código de policia, planes de mejoramiento para el clima laboral y clima laboral.
Se brindó formación en programas de pregrado a 296 funcionarios y familiares, se autorizaron seminarios de profundización a 22 funcionarios y se asignaron 61 cupos para el estudio de idiomas extranjero. Durante el año 2013, se realizaron 126 capacitaciones, cursos de derechos humanos para el personal de seguridad, cursos de sistemas para personal de mantenimiento y se apoyó con la terminación del bachillerato para 70 personas, entre funcionarios y familiares, en el año 2012 y 52 en el año 2013.</t>
  </si>
  <si>
    <t>2019
Hospital Veterinario
Prestadora de Servicio Social
No se realizaron construcciones nuevas en la vigencia 2017</t>
  </si>
  <si>
    <t>Fotográfica, publicidad</t>
  </si>
  <si>
    <t>N° CIUDADANOS VINCULADOS A ACTIVIDADES DE CULTURA EMPRENDEDORA</t>
  </si>
  <si>
    <t xml:space="preserve">
Clausura del programa con los Estudiantes - Beneficiarios que participaron en el Ciclo I – Modelo “A Crecer” Convenio Nº 837 Ascún – MEN en el que se beneficiaron cerca de 1300  personas de la tercera edad, pertenecientes a 13 municipios del departamento del Tolima.
En el primer semestre del año  se han ejecutado alianzas con las siguientes organizaciones:
1. Convenio 586  con la Gobernación del Tolima para el desarrollo de Programa de Prácticas  Académicas y Servicio Social en beneficio del sector Rural.
2. Convenio 942 del 2016 entre la Alcaldia de Ibagué y la UT para "Aunar esfuerzos humanos y financieros para el desarrollo del sistema municipal de formación artística  y cultural “SIMIFARTE”, escuelas populares de arte, cuerpo y movimiento y los procesos de formación alrededor de la red de bibliotecas públicas de la ciudad de Ibagué”.
3. Convenio 1975 de 2016 entre Mincultura y la UT  para el desarrollo de las Escuelas populares de arte, cuerpo y movimiento en las comunas 7, 8, 11, 12 y 13 de la ciudad de Ibagué.
4. Convenio Marco entre la Gobernación del Tolima  y la UT para realizar prácticas estudiantiles de todos los perfiles para apoyar la gestión de las secretarias y sus despachos. 
5. Convenio 0304-2016 con la Gobernación del Tolima para la canalización de 1.000 apoyos economicos de $300.000 cada uno, que aporten a la permanencia de estudiantes en los municipios de Chaparral, Rioblanco, San Antonio, Planadas, Purificación, Melgar, Icononzo, Honda, Libano,  Santa Isabel e Ibagué.
6. Convenio 0571-2016 dentro del programa de “Universidad Humana” para el ingreso y permanencia de estudiantes en los programas de Tecnología en Gestión de Base de Datos, Tecnología en Protección Forestal y Tecnología en Regencia de Farmacia.
7. Ejecución del Convenio 038-2014  entre DPS y Universidad del Tolima en el marco del programa Jóvenes en Acción ha favorecido a  1.241  estudiantes de estratos 1 y 2 con apoyos de sostenimiento.
8. Convenio con Consulting Group para la gestión de recursos del orden nacional e internacional que permita la canalización de recursos para el desarrollo de actividades propias de la Universidad del Tolima en procesos de transformación social.
</t>
  </si>
  <si>
    <t>N A</t>
  </si>
  <si>
    <t>PLAN ESTRATÉGICO DE EXPANSIÓN DEL CAMPUS UNIVERSITARIO SIGLO XXI (NA)</t>
  </si>
  <si>
    <t xml:space="preserve">                    </t>
  </si>
  <si>
    <t xml:space="preserve">Consolidados hasta 2017 se tienen 7 grupos
</t>
  </si>
  <si>
    <t>179 ejemplares 
Durante el periodo comprendido de Enero a junio de 2019, se recibieron 179 ejemplares en fisico del material bibliografico adquirido.
Se realizó renovación y adquisición en  lo que se lleva de la vigencia de 2019 de 12 bases de datos (Access Medicine, Dot.Lib (Jstor, Primal Picture), Ecoe, Magisterio, McGraw Hill, Digital Content (CIB), Ebsco Host, Geintech, E-Libro, NNNConsult + Planes de Cuidado y V-Lex), las cuales tienen un periodo de sucripción de 12 meses y se encuentran al servicio de toda la comunidad universitaria.
Meta cumplida para la vigencia.
Una vez llagaron los recursos CREE, se dio inicio a la adquisición, la cual no alcanzo lograrse dentro de la vigencia 2016</t>
  </si>
  <si>
    <t>12 bases de datos
Una vez llagaron los recursos CREE, se dio inicio a la adquisición, la cual no alcanzo lograrse dentro de la vigencia 2016</t>
  </si>
  <si>
    <t xml:space="preserve">Para el 2018 Doctorado en Planificación y Manejo Ambiental de Cuencas Hidrográficas.
En el 2015 los nuevos Doctorados: Ciencias Bioloógicas y Ciencias Biomédicas.
En el 2014 Doctorado en Ciencias Agrarias
</t>
  </si>
  <si>
    <t xml:space="preserve">Maestrias en:
2019: Pedagogía de la literatura
2018: Gestión Ambiental y Evaluación del Impacto Ambiental,  Ciencia y Tecnología Agroindustrial y Ciencias Biológicas
2017: Clínica Médica y Quirúrgica en Pequeños Animales.
2016: Ciencias Pecuarias, Ciencias de la Cultura Física y del Deporte, y  Pedagogía y Mediaciones Tecnológicas.
2015: Educación Ambiental y Ciencias Física
2014: Desarrollo Rural, Planificación y Manejo Ambiental de Cuencas Hidrográficas, Administración, Matemáticas y Territorio Conflicto y Cultura.
2013: Didáctica del Inglés, Educación, 
</t>
  </si>
  <si>
    <t>Hay 10 becarios en formación doctoral, teniendo en cuenta las discusiones en sesiones del CA, se ha establecido la politica de becarios.
Por razones financieras la UT, toma la desición de no abrir convocatorias para becarios en el año 2016
El indicador no aplica a partir del 2016</t>
  </si>
  <si>
    <t xml:space="preserve">35 directores de programa de pregrado y de posgrado de presencial y distancia.
250 conservatorio "Sentido y valor de la verdad para el Tolima". 
2 wowen for peace ( 1 docente y 1 profesor)
Taller “Construyendo Paz, Territorio y Vida” ( 60 participantes)
Debate público con candidatos a la alcaldía de Ibagué 400 personas
Proyecto de Pedagogía para la Paz (150 estudiantes IES)
Congreso Internacional de Educación para la Paz (150 personas aprox )
Grupo cultura de paz y seminario El desafío de construir proyectos de cultura en tiempos de Cólera” -  19 de septiembre
 ( 20 estudiantes)
Conmemoración a Nivel Internacional el Día de las Víctimas de Desaparición forzada (60 personas)
Debate Público- Candidatos a la Gobernación del Tolima (200 personas)
Debate Público- Construcción de Paz Candidatos a la gobernación en Chaparral (150 personas aprox)
el evento Sonidos y Tejidos por la Paz (150 personas aprox)
Voluntarios Vinculados en el Año 2019 (41 personas)
</t>
  </si>
  <si>
    <t>No se asignaron recursos en la vigencia 2017, 2018 Y 2019
Con los proyectos de UT Solidaria, se financia a la Facultad de Ingeniería Forestal en la realización del proyecto Desarrollo integral del cultivo de la especie forestal moringa (moringa oleífera), con comunidades aledañas beneficiando a 110 personas; además de garantizar el proyecto Fortalecimiento de la seguridad alimentaria y el trabajo comunitario de madres cabeza de hogar, a través del establecimiento de parcelas agropecuarios en el municipio de Armero – Guayabal. Cuarenta familias capacitadas. Cada uno de los proyectos con apoyo de 40 SMMLV.
Adicionalmente, se desarrolló el Curso teórico- práctico en horticultura de clima cálido, en el Centro niversitario Regional del Norte con participación de campesinos y egresados.</t>
  </si>
  <si>
    <t>Reposan en actas del Comité de Admisiones y Registro y en  la Oficina de Registro y Control Académico
Ingresaron 25 estudiantes por la modalidad de victimas.  Las evidencias reposan en la Oficina de Admisiones, registro y Control Académico</t>
  </si>
  <si>
    <t>Reposan en actas del Comité de Admisiones y Registro y en  la Oficina de Registro y Control Académico</t>
  </si>
  <si>
    <t xml:space="preserve">Actas del Consejo Académico
</t>
  </si>
  <si>
    <t xml:space="preserve">Crear políticas de admisión para la población Vulnerable </t>
  </si>
  <si>
    <t>LOGRO 2020</t>
  </si>
  <si>
    <t>Actas que reposan en los prgramas relalcionados en las observaciones
FUENTE INDICADORES DE FORMACIÓN: http://sgpe.ut.edu.co/indicadores/informe_comportamiento_public.php?id=%2078</t>
  </si>
  <si>
    <t xml:space="preserve">AÑO 2020
Para el año 2019 la Universidad del Tolima oferto 10 programas nuevos, los cuales fueron aprobados por el Comité Central de Currículo llegando a un acumulado de 49 PEP en la Universidad del Tolima
AÑOS 2014 A 2019
Acumulado 36 DE 39 QUE ES LA META, Para un cumplimiento del 92%
Modificaciones a planes de estudio y reestructuraciones curriculares: 
• Modificación del plan de estudios de la Maestría en Pedagogía y Mediaciones Tecnológicas 
• Modificación del plan de estudios del programa de Biología de la Facultad de Ciencias  
• Modificación del plan de estudios de la Licenciatura en Educación Artística del IDEAD
• Modificación del plan de estudios de la Maestría en Educación*
• Modificación del plan de estudios de Ingeniería de  Sistemas*
• Modificación curricular del programa de Ingeniería Forestal**
•  Modificación del plan de estudios de la Maestría en Didácticas del Inglés 
Pendientes  de revisión por parte del comité Central de Currículo
1. Modificación del plan de estudios del programa de Historia**
2. Modificación del plan de estudios del programa de Matemáticas con Énfasis en Estadística de la Facultad de Ciencias.
</t>
  </si>
  <si>
    <r>
      <t xml:space="preserve">
</t>
    </r>
    <r>
      <rPr>
        <b/>
        <sz val="11"/>
        <color indexed="8"/>
        <rFont val="Arial"/>
        <family val="2"/>
      </rPr>
      <t xml:space="preserve">AÑO 2020
Renovación registro calificado: </t>
    </r>
    <r>
      <rPr>
        <sz val="11"/>
        <color indexed="8"/>
        <rFont val="Arial"/>
        <family val="2"/>
        <charset val="1"/>
      </rPr>
      <t xml:space="preserve">
Enfermería 
Ingeniería de Sistemas
Negocios Internacionales 
Medicina 
 Dirección de Organizaciones 
Gerencia en Mercadeo 
Gerencia del Talento Humano
Educación
</t>
    </r>
    <r>
      <rPr>
        <b/>
        <sz val="11"/>
        <color indexed="8"/>
        <rFont val="Arial"/>
        <family val="2"/>
      </rPr>
      <t>Acreditación</t>
    </r>
    <r>
      <rPr>
        <sz val="11"/>
        <color indexed="8"/>
        <rFont val="Arial"/>
        <family val="2"/>
        <charset val="1"/>
      </rPr>
      <t xml:space="preserve">
Lic en Ciencias Sociales 
Lic en Literatura y Lengua Castellana - Presencial 
Administración de Empresas
</t>
    </r>
    <r>
      <rPr>
        <b/>
        <sz val="11"/>
        <color indexed="8"/>
        <rFont val="Arial"/>
        <family val="2"/>
      </rPr>
      <t>Solicitud programas nuevos</t>
    </r>
    <r>
      <rPr>
        <sz val="11"/>
        <color indexed="8"/>
        <rFont val="Arial"/>
        <family val="2"/>
        <charset val="1"/>
      </rPr>
      <t xml:space="preserve">
Química 
Urbanismo 
Derechos Humanos y Ciudadanía 
Ecología Política 
Medicina Crítica y Cuidado Intensivo
Maestría en pedagogía de la literatura
AÑOS 2014 A 2019
1. Especialización en Ecología Política. (Registro Calificado)
2. Maestría de la Pedagogia en la Literatura visita del 3. Especialización en educación para la diversidad en la niñez y fue aprobada por el  MEN, mediante  Resolución 8938 de 27-Aug-2019.</t>
    </r>
  </si>
  <si>
    <r>
      <rPr>
        <b/>
        <sz val="11"/>
        <color indexed="8"/>
        <rFont val="Arial"/>
        <family val="2"/>
      </rPr>
      <t>AÑO 2020</t>
    </r>
    <r>
      <rPr>
        <sz val="11"/>
        <color indexed="8"/>
        <rFont val="Arial"/>
        <family val="2"/>
        <charset val="1"/>
      </rPr>
      <t xml:space="preserve">
Creados en la nueva plataforma denomianda Plataforma Virtual "Tu Aula (mediada)" y Tu Aula (virtual - IDEAD)
</t>
    </r>
    <r>
      <rPr>
        <b/>
        <sz val="11"/>
        <color indexed="8"/>
        <rFont val="Arial"/>
        <family val="2"/>
      </rPr>
      <t>AÑOS 2014 A 2019</t>
    </r>
    <r>
      <rPr>
        <sz val="11"/>
        <color indexed="8"/>
        <rFont val="Arial"/>
        <family val="2"/>
        <charset val="1"/>
      </rPr>
      <t xml:space="preserve">
480 OVA modalidad a distancia incorporados a cursos del IDEAD y cumplen con la estructura del portafolio.
68 Documentos de Microcurriculo guías y OVAS que reposan en la Direcciones de Programa del IDEAD
</t>
    </r>
    <r>
      <rPr>
        <sz val="11"/>
        <color rgb="FFFF0000"/>
        <rFont val="Arial"/>
        <family val="2"/>
      </rPr>
      <t xml:space="preserve">
</t>
    </r>
  </si>
  <si>
    <r>
      <rPr>
        <b/>
        <sz val="11"/>
        <color indexed="8"/>
        <rFont val="Arial"/>
        <family val="2"/>
      </rPr>
      <t xml:space="preserve">AÑO 2020
</t>
    </r>
    <r>
      <rPr>
        <sz val="11"/>
        <color indexed="8"/>
        <rFont val="Arial"/>
        <family val="2"/>
      </rPr>
      <t xml:space="preserve">
Documento: En la Marea de las Tranformaciones</t>
    </r>
    <r>
      <rPr>
        <sz val="11"/>
        <color indexed="8"/>
        <rFont val="Arial"/>
        <family val="2"/>
        <charset val="1"/>
      </rPr>
      <t xml:space="preserve">
</t>
    </r>
    <r>
      <rPr>
        <b/>
        <sz val="11"/>
        <color indexed="8"/>
        <rFont val="Arial"/>
        <family val="2"/>
      </rPr>
      <t xml:space="preserve">
AÑOS 2014 AL 2019</t>
    </r>
    <r>
      <rPr>
        <sz val="11"/>
        <color indexed="8"/>
        <rFont val="Arial"/>
        <family val="2"/>
        <charset val="1"/>
      </rPr>
      <t xml:space="preserve">
Documento de Autoformación para el IDEAD.</t>
    </r>
  </si>
  <si>
    <r>
      <t xml:space="preserve">AÑO 2020
</t>
    </r>
    <r>
      <rPr>
        <sz val="11"/>
        <color indexed="8"/>
        <rFont val="Arial"/>
        <family val="2"/>
      </rPr>
      <t>Herramientas para un modelo - Guía para interactuar en el modelo de Educación a Distancia de la Universidad del Tolima</t>
    </r>
  </si>
  <si>
    <r>
      <rPr>
        <b/>
        <sz val="11"/>
        <rFont val="Arial"/>
        <family val="2"/>
      </rPr>
      <t>AÑO 2020</t>
    </r>
    <r>
      <rPr>
        <sz val="11"/>
        <rFont val="Arial"/>
        <family val="2"/>
        <charset val="1"/>
      </rPr>
      <t xml:space="preserve">
Enfermería 
Ingeniería de Sistemas
Negocios Internacionales 
Medicina 
 Dirección de Organizaciones 
Gerencia en Mercadeo 
Gerencia del Talento Humano
Educación
Lic en Ciencias Sociales 
Lic en Literatura y Lengua Castellana - Presencial 
Administración de Empresas
</t>
    </r>
    <r>
      <rPr>
        <b/>
        <sz val="11"/>
        <rFont val="Arial"/>
        <family val="2"/>
      </rPr>
      <t>AÑOS 2014 A 2019</t>
    </r>
    <r>
      <rPr>
        <sz val="11"/>
        <rFont val="Arial"/>
        <family val="2"/>
        <charset val="1"/>
      </rPr>
      <t xml:space="preserve">
Planes de mejoramiento que resposan en la de Direcciópn de los 16 programas de pregrado del IDEAD</t>
    </r>
  </si>
  <si>
    <r>
      <rPr>
        <b/>
        <sz val="11"/>
        <color indexed="8"/>
        <rFont val="Arial"/>
        <family val="2"/>
      </rPr>
      <t>AÑO 2020</t>
    </r>
    <r>
      <rPr>
        <sz val="11"/>
        <color indexed="8"/>
        <rFont val="Arial"/>
        <family val="2"/>
        <charset val="1"/>
      </rPr>
      <t xml:space="preserve">
DIDASCALIA E INGENIOS EN EL 2017
</t>
    </r>
  </si>
  <si>
    <t>AÑO 2020
http://idead.ut.edu.co/programas-idead/posgrados.html#
http://idead.ut.edu.co/programas-idead/pregrados.html</t>
  </si>
  <si>
    <r>
      <rPr>
        <b/>
        <sz val="11"/>
        <color indexed="8"/>
        <rFont val="Arial"/>
        <family val="2"/>
      </rPr>
      <t xml:space="preserve">AÑO 2020
</t>
    </r>
    <r>
      <rPr>
        <sz val="11"/>
        <color indexed="8"/>
        <rFont val="Arial"/>
        <family val="2"/>
      </rPr>
      <t xml:space="preserve">
Semana del IDEAD, videos, programación- Reposa en el Instituto de Educación a Distancia</t>
    </r>
    <r>
      <rPr>
        <sz val="11"/>
        <color indexed="8"/>
        <rFont val="Arial"/>
        <family val="2"/>
        <charset val="1"/>
      </rPr>
      <t xml:space="preserve">
Simposio y coloquio
http://idead.ut.edu.co/simposio-nacional-en-estudios-literarios.html
</t>
    </r>
    <r>
      <rPr>
        <b/>
        <sz val="11"/>
        <color indexed="8"/>
        <rFont val="Arial"/>
        <family val="2"/>
      </rPr>
      <t>AÑO 2014 AL 2019</t>
    </r>
    <r>
      <rPr>
        <sz val="11"/>
        <color indexed="8"/>
        <rFont val="Arial"/>
        <family val="2"/>
        <charset val="1"/>
      </rPr>
      <t xml:space="preserve">
Actas de las reuniones.</t>
    </r>
  </si>
  <si>
    <r>
      <t xml:space="preserve"> 
</t>
    </r>
    <r>
      <rPr>
        <b/>
        <sz val="11"/>
        <rFont val="Arial"/>
        <family val="2"/>
      </rPr>
      <t xml:space="preserve">AÑO 2020
</t>
    </r>
    <r>
      <rPr>
        <sz val="11"/>
        <rFont val="Arial"/>
        <family val="2"/>
      </rPr>
      <t xml:space="preserve">Número de Caso: NC2020/0005545
</t>
    </r>
    <r>
      <rPr>
        <b/>
        <sz val="11"/>
        <rFont val="Arial"/>
        <family val="2"/>
      </rPr>
      <t>AÑOS 2014 AL 2019</t>
    </r>
    <r>
      <rPr>
        <sz val="11"/>
        <rFont val="Arial"/>
        <family val="2"/>
      </rPr>
      <t xml:space="preserve">
“Equipo portátil, ergonómico y eficiente para el soasado de hojas del género Musa”
Número de Patente (11): NC2016/0002848
Superintendencia de Industria y Comercio de Colombia (SIC) - Reporte detallado de solicitudes
Fecha y hora: 31 ago 2017 11:43:26 a.m.
Página 3 de 5
Número de Patente (11): NC2016/0003376
Superintendencia de Industria y Comercio de Colombia (SIC) - Reporte detallado de solicitudes
Fecha y hora: 31 ago 2017 11:43:26 a.m.
La evidencias se encuentran en medio digital en la Oficina de Investigaciones.</t>
    </r>
  </si>
  <si>
    <r>
      <rPr>
        <b/>
        <sz val="11"/>
        <rFont val="Arial"/>
        <family val="2"/>
      </rPr>
      <t xml:space="preserve">
AÑO 2020
</t>
    </r>
    <r>
      <rPr>
        <sz val="11"/>
        <rFont val="Arial"/>
        <family val="2"/>
      </rPr>
      <t xml:space="preserve">
Correo suministrado por mrbernalr@ut.edu.co  el 27 de noviembre de 2020
</t>
    </r>
    <r>
      <rPr>
        <b/>
        <sz val="11"/>
        <rFont val="Arial"/>
        <family val="2"/>
      </rPr>
      <t xml:space="preserve">
AÑOS 2014 AL 2019</t>
    </r>
    <r>
      <rPr>
        <sz val="11"/>
        <rFont val="Arial"/>
        <family val="2"/>
      </rPr>
      <t xml:space="preserve">
Carpeta No. 6 vinculación semilleros Sem. A- 2017 Acta Comité Central Investigaciones</t>
    </r>
  </si>
  <si>
    <r>
      <rPr>
        <sz val="10"/>
        <rFont val="Arial"/>
        <family val="2"/>
      </rPr>
      <t>AÑO 2020</t>
    </r>
    <r>
      <rPr>
        <u/>
        <sz val="10"/>
        <color theme="10"/>
        <rFont val="Arial"/>
        <family val="2"/>
      </rPr>
      <t xml:space="preserve">
Convocatoria N° 001 - 2020 Para el reconocimiento de antiguos sin aval y nuevos Semilleros de Investigación de la Universidad del Tolima// Convocatoria N° 002 - 2020 Para el reconocimiento de antiguos sin aval y nuevos semilleros de investigación de la Universidad del Tolima. Los términos de referencia y resultados se encuentran publicados en: http://investigaciones.ut.edu.co/convocatorias.html
SEGUNDO SEGUIMIENTO
link: pendiente
http://investigaciones.ut.edu.co/investigaciones/investigacion/semilleros-de-investigacion.html#
</t>
    </r>
    <r>
      <rPr>
        <b/>
        <sz val="10"/>
        <rFont val="Arial"/>
        <family val="2"/>
      </rPr>
      <t xml:space="preserve">AÑOS 2014 AL 2019
</t>
    </r>
    <r>
      <rPr>
        <u/>
        <sz val="10"/>
        <color theme="10"/>
        <rFont val="Arial"/>
        <family val="2"/>
      </rPr>
      <t xml:space="preserve">
http://investigaciones.ut.edu.co/images/convocatorias/2019/5-2019/Resultados_finales_Convocatoria_No._005_-19B.pdf</t>
    </r>
  </si>
  <si>
    <r>
      <t xml:space="preserve">
</t>
    </r>
    <r>
      <rPr>
        <b/>
        <sz val="11"/>
        <color indexed="8"/>
        <rFont val="Arial"/>
        <family val="2"/>
      </rPr>
      <t>AÑO 2020</t>
    </r>
    <r>
      <rPr>
        <sz val="11"/>
        <color indexed="8"/>
        <rFont val="Arial"/>
        <family val="2"/>
        <charset val="1"/>
      </rPr>
      <t xml:space="preserve">
EP. 125 $ 4.000.000 
 EP.126 $ 5.000.000 
 EP.127. $ 2.500.000 
 EP.101 $ 5.000.000 
 EP.103 $ 4.000.000 
 EP.104 $ 2.500.000 
 EP.105 $ 2.000.000 
 EP.106 $ 1.300.000 
 EP.121. $ 2.000.000 
 EP.102 $ 10.000.000 
 EP.100 $ 20.000.000
ORDEN DE COMPRA 314
ORDEN DE COMPRA 313
ORDEN DE COMPRA 330
ORDEN DE COMPRA 317
ORDEN DE COMPRA 318
ORDEN DE COMPRA 316
ORDEN DE COMPRA 351
 ORDEN DE COMPRA 349
ORDEN DE COMPRA 423
ORDEN DE COMPRA 462
</t>
    </r>
    <r>
      <rPr>
        <b/>
        <sz val="11"/>
        <color indexed="8"/>
        <rFont val="Arial"/>
        <family val="2"/>
      </rPr>
      <t>AÑOS 2014 AL 2019</t>
    </r>
    <r>
      <rPr>
        <sz val="11"/>
        <color indexed="8"/>
        <rFont val="Arial"/>
        <family val="2"/>
        <charset val="1"/>
      </rPr>
      <t xml:space="preserve">
Facturas de la compra de material bibliografico.
Publicación en página web de la Biblioteca, boletines ultimas adquisiciones año 2017 en las diferentes modalidades. 
</t>
    </r>
  </si>
  <si>
    <r>
      <rPr>
        <b/>
        <sz val="11"/>
        <color indexed="8"/>
        <rFont val="Arial"/>
        <family val="2"/>
      </rPr>
      <t xml:space="preserve">AÑO 2020
</t>
    </r>
    <r>
      <rPr>
        <sz val="11"/>
        <color indexed="8"/>
        <rFont val="Arial"/>
        <family val="2"/>
      </rPr>
      <t xml:space="preserve">
http://administrativos.ut.edu.co/biblioteca/bases-de-datos-adquiridas.html</t>
    </r>
    <r>
      <rPr>
        <b/>
        <sz val="11"/>
        <color indexed="8"/>
        <rFont val="Arial"/>
        <family val="2"/>
      </rPr>
      <t xml:space="preserve">
AÑOS 2014 AL 2019</t>
    </r>
    <r>
      <rPr>
        <sz val="11"/>
        <color indexed="8"/>
        <rFont val="Arial"/>
        <family val="2"/>
        <charset val="1"/>
      </rPr>
      <t xml:space="preserve">
Las Bases de Datos adquiridas se pueden consultar en la página web de la Biblioteca, en el link http://administrativos.ut.edu.co/bases-de-datos/bases-de-datos-adquiridas.html. Cumplimiento del 50% y 12,5% de medio físicos
RECURSOS PRO-UNAL: Se realizo proceso de contratación de 2 bases de datos (Cengage, Magisterio) con contenido de libros en digital.
http://biblioteca.ut.edu.co/recursos-electronicos-biblioteca/bases-de-datos-biblioteca/base-de-datos-por-compra-biblioteca</t>
    </r>
  </si>
  <si>
    <r>
      <rPr>
        <sz val="10"/>
        <color rgb="FF006600"/>
        <rFont val="Arial"/>
        <family val="2"/>
      </rPr>
      <t xml:space="preserve">
AÑO 2020
Repositorio Institucional RIUT</t>
    </r>
    <r>
      <rPr>
        <u/>
        <sz val="10"/>
        <color theme="10"/>
        <rFont val="Arial"/>
        <family val="2"/>
      </rPr>
      <t xml:space="preserve">
</t>
    </r>
    <r>
      <rPr>
        <sz val="10"/>
        <color rgb="FF006600"/>
        <rFont val="Arial"/>
        <family val="2"/>
      </rPr>
      <t>AÑOS 2014 AL 2019</t>
    </r>
    <r>
      <rPr>
        <u/>
        <sz val="10"/>
        <color theme="10"/>
        <rFont val="Arial"/>
        <family val="2"/>
      </rPr>
      <t xml:space="preserve">
http://repository.ut.edu.co/</t>
    </r>
  </si>
  <si>
    <r>
      <t xml:space="preserve">AÑO 2020
Grabaciones de los talleres realizados 
1. Bases de Datos                    
2. Herramienta de Investigacion Scopus                                     
3. Pautas para la presentacion de trabajos escritos 
4. Seminario taller Coaching: 2020: Executive Coach en tiempos del Covid-19, empleando herramientas de la base de datos Gestión Humana. 
</t>
    </r>
    <r>
      <rPr>
        <b/>
        <sz val="11"/>
        <color indexed="8"/>
        <rFont val="Arial"/>
        <family val="2"/>
      </rPr>
      <t>AÑOS 2014 AL 2019</t>
    </r>
    <r>
      <rPr>
        <sz val="11"/>
        <color indexed="8"/>
        <rFont val="Arial"/>
        <family val="2"/>
        <charset val="1"/>
      </rPr>
      <t xml:space="preserve">
1.Inducción servicio de biblioteca
2.Capacitación en normas 
3.Capacitación en bases de datos
http://biblioteca.ut.edu.co/servicos-biblioteca/formacion-de-usuarios-biblioteca/solicitud-capacitaciones</t>
    </r>
  </si>
  <si>
    <r>
      <rPr>
        <b/>
        <sz val="11"/>
        <color indexed="8"/>
        <rFont val="Arial"/>
        <family val="2"/>
      </rPr>
      <t xml:space="preserve">AÑO 2020
</t>
    </r>
    <r>
      <rPr>
        <sz val="11"/>
        <color indexed="8"/>
        <rFont val="Arial"/>
        <family val="2"/>
      </rPr>
      <t>Conversatorio Online Colombia - Brasil 5 de junio de 2020, (pieza publicitaria, reposa en ORI)
Evento realizado con Red Colombiana para la Internacionalización de la Educación Superior - RCI, realizada el 13 de agosto  (pieza publicitaria, reposa en ORI)
Conversatorio virtual Ruta i, realizado el 18 de septiembre  (pieza publicitaria, reposa en ORI)</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La Fería del Libro en Bogotá
Tercer salón Iberoamericano del Libro
Fería del Libro de Guadalajara
Facturas y cdps son las evidencias que reposan en la Oficina de Investigaciones y Desarrollo Científco</t>
    </r>
  </si>
  <si>
    <r>
      <rPr>
        <b/>
        <sz val="11"/>
        <color indexed="8"/>
        <rFont val="Arial"/>
        <family val="2"/>
      </rPr>
      <t xml:space="preserve">AÑO 2020
</t>
    </r>
    <r>
      <rPr>
        <sz val="11"/>
        <color indexed="8"/>
        <rFont val="Arial"/>
        <family val="2"/>
      </rPr>
      <t xml:space="preserve">
Repositorio Institucional: http://repository.ut.edu.co/     ///  Registrado ante la Cámara Colombiana del Libro (ISBN en Anexo)</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Los libros reposan en la bodega de la Oficina de Investigaciones y Desarrollo Científco</t>
    </r>
  </si>
  <si>
    <r>
      <t xml:space="preserve">
AÑO 2020 
Feha de corte a 13 de noviembre de 2020, reposan en el CIARP
</t>
    </r>
    <r>
      <rPr>
        <b/>
        <sz val="11"/>
        <color indexed="8"/>
        <rFont val="Arial"/>
        <family val="2"/>
      </rPr>
      <t>AÑOS 2014 AL 2019</t>
    </r>
    <r>
      <rPr>
        <sz val="11"/>
        <color indexed="8"/>
        <rFont val="Arial"/>
        <family val="2"/>
        <charset val="1"/>
      </rPr>
      <t xml:space="preserve">
RESOLUCIONES DE ASIGNACIÓN DE PUNTOS SALARIALES NORMADOS EN EL CIARP </t>
    </r>
  </si>
  <si>
    <r>
      <rPr>
        <b/>
        <sz val="11"/>
        <color indexed="8"/>
        <rFont val="Arial"/>
        <family val="2"/>
      </rPr>
      <t xml:space="preserve">AÑO 2020
</t>
    </r>
    <r>
      <rPr>
        <sz val="11"/>
        <color indexed="8"/>
        <rFont val="Arial"/>
        <family val="2"/>
      </rPr>
      <t>proyectos formulados 
Códigos: 72139, 74265, FONTAGRO, Universidad Cooperativa de Colombia, Reposa en la oficina de investicaciones  y Desarrollo Científico
Link de la convocatorias
Convocatoria 890. https://minciencias.gov.co/convocatorias/programa-y-proyectos-ctei/convocatoria-para-el-fortalecimiento-ctei-en-instituciones
Convocatoria 891. https://minciencias.gov.co/convocatorias/vocaciones-cientificas-ctei/convocatoria-fortalecimiento-vocaciones-y-formacion-en
Convocatoria 874. https://minciencias.gov.co/convocatorias/vocaciones-cientificas-ctei/convocatoria-para-el-fortalecimiento-proyectos-en
Código 140119, Representaciones sociales de la lectura en los libros de texto de lengua castellana de educación media.
Código 120120, Evaluación de la versión informatizada (CAVIFA-KIT) de los instrumentos (Escala, Mapa, planes de acción y seguimiento) para la atención a familias de personas con discapacidad desde el modelo de vida familiar.
Código 190120, Incidencia del modelo pedagógico en la calidad de la educación superior en Colombia</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Evidencia que reposa en la Oficina de Investigaciones y Desarrollo Cientíentífico</t>
    </r>
  </si>
  <si>
    <r>
      <rPr>
        <b/>
        <sz val="11"/>
        <color indexed="8"/>
        <rFont val="Arial"/>
        <family val="2"/>
      </rPr>
      <t>AÑO 2020</t>
    </r>
    <r>
      <rPr>
        <sz val="11"/>
        <color indexed="8"/>
        <rFont val="Arial"/>
        <family val="2"/>
        <charset val="1"/>
      </rPr>
      <t xml:space="preserve">
Resolución No. 002611 del 21 Febrero  de 2020 del MEN, mediante la cual se resuelve la solicitud del Registro Calificado por 7 años del Programa de Maestría en Pedagogía de la Literatura, adscrito al Instituto de Educación a Distancia.    
</t>
    </r>
    <r>
      <rPr>
        <b/>
        <sz val="11"/>
        <color indexed="8"/>
        <rFont val="Arial"/>
        <family val="2"/>
      </rPr>
      <t>AÑOS 2014 AL 2019</t>
    </r>
    <r>
      <rPr>
        <sz val="11"/>
        <color indexed="8"/>
        <rFont val="Arial"/>
        <family val="2"/>
        <charset val="1"/>
      </rPr>
      <t xml:space="preserve">
Resolución de registro calificado, la cuales reposan en la Oficina de Autoevaluación y Acreditación de la UT</t>
    </r>
  </si>
  <si>
    <r>
      <rPr>
        <b/>
        <sz val="11"/>
        <rFont val="Arial"/>
        <family val="2"/>
      </rPr>
      <t>AÑO 2020</t>
    </r>
    <r>
      <rPr>
        <sz val="11"/>
        <rFont val="Arial"/>
        <family val="2"/>
      </rPr>
      <t xml:space="preserve">
Base de datos emitida por la Oficina de Gestión Tecnológica
</t>
    </r>
    <r>
      <rPr>
        <b/>
        <sz val="11"/>
        <rFont val="Arial"/>
        <family val="2"/>
      </rPr>
      <t>AÑOS 2014 AL 2019</t>
    </r>
    <r>
      <rPr>
        <sz val="11"/>
        <rFont val="Arial"/>
        <family val="2"/>
      </rPr>
      <t xml:space="preserve">
Reporte generado del Restaurante Universitario 2019
Reportes generados en la base de datos de Academusot de 2017 que reposa en el restaurante de la UT</t>
    </r>
  </si>
  <si>
    <r>
      <rPr>
        <b/>
        <sz val="11"/>
        <rFont val="Arial"/>
        <family val="2"/>
      </rPr>
      <t xml:space="preserve">AÑOS 2020
</t>
    </r>
    <r>
      <rPr>
        <sz val="11"/>
        <rFont val="Arial"/>
        <family val="2"/>
      </rPr>
      <t xml:space="preserve">
Registro Drive de tele orientación, registros virtuales de participantes en los diferentes talleres educativos, encuestas de valoración factores de riesgo.
Listado de asistencia y evidencias fotográficas que reposan en la Vicerrectoría de Desarrollo Humano
</t>
    </r>
    <r>
      <rPr>
        <b/>
        <sz val="11"/>
        <rFont val="Arial"/>
        <family val="2"/>
      </rPr>
      <t xml:space="preserve">
AÑOS 2014 AL 2019</t>
    </r>
    <r>
      <rPr>
        <sz val="11"/>
        <rFont val="Arial"/>
        <family val="2"/>
      </rPr>
      <t xml:space="preserve">
Registros de Consulta - RIPS   Registro Asistencia Talleres (Archivo PSS)</t>
    </r>
  </si>
  <si>
    <r>
      <rPr>
        <b/>
        <sz val="11"/>
        <rFont val="Arial"/>
        <family val="2"/>
      </rPr>
      <t>AÑO 2020</t>
    </r>
    <r>
      <rPr>
        <sz val="11"/>
        <rFont val="Arial"/>
        <family val="2"/>
      </rPr>
      <t xml:space="preserve">
A dic 2020 Las condiciones de bioseguridad no permiten la realizacion de actividades deportivas quedando realizar una nueva programacion en el mes de febrero con dos plataformas de realizacion: de un lado ASCUNDAF que corresponde al deporte universitario ditigido por ASCUN la Asociacion Colombiana de Universidades y de otro lado la plataforma deportiva que maneja el SUE sistema Universitario Estatal. Mientras, de manera virtual, tratamos de mantener en forma nuestros deportistas.</t>
    </r>
    <r>
      <rPr>
        <b/>
        <sz val="11"/>
        <rFont val="Arial"/>
        <family val="2"/>
      </rPr>
      <t xml:space="preserve">
AÑOS 2014 AL 2019</t>
    </r>
    <r>
      <rPr>
        <sz val="11"/>
        <rFont val="Arial"/>
        <family val="2"/>
      </rPr>
      <t xml:space="preserve">
Planillas de asistencia, planillas de inscripcion, planillas de juego. Plataforma Hercules Ascun. Informes de cada organización, informes tecnicos, reportes de radio y prensa (Archivo Secc. Deportes)</t>
    </r>
  </si>
  <si>
    <r>
      <rPr>
        <b/>
        <sz val="10"/>
        <rFont val="Arial"/>
        <family val="2"/>
      </rPr>
      <t xml:space="preserve">AÑO 2020
</t>
    </r>
    <r>
      <rPr>
        <sz val="10"/>
        <rFont val="Arial"/>
        <family val="2"/>
      </rPr>
      <t>Becas por calamidad resol. 0153 del 07 de febrero de 2020 resol. 0418 del 07 de abril del 2020 resol. 428 del 15 de abril del 2020, Resol 450 del 24 de abril del 2020</t>
    </r>
    <r>
      <rPr>
        <b/>
        <sz val="10"/>
        <rFont val="Arial"/>
        <family val="2"/>
      </rPr>
      <t xml:space="preserve">
AÑOS 2014 AL 2019</t>
    </r>
    <r>
      <rPr>
        <sz val="10"/>
        <rFont val="Arial"/>
        <family val="2"/>
      </rPr>
      <t xml:space="preserve">
Actas y Resoluciones de Rectoría (Archivos Bienestar Universitario- Sección Asistencial - Permanencia)</t>
    </r>
  </si>
  <si>
    <r>
      <t xml:space="preserve">
</t>
    </r>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Planillas control monitorias;  Formato control asistencia Semana Inducción  Inscripción https://docs.google.com/forms/d/1t7euwTsbcGv2ftCRofpw9wffdi6YrDIw3RGcwavWNx4/edit (Archivo VDH-permanencia)
Carpeta "Planilla control de monitorias" formato SGC DH-P04-F02-V2 por cada semestre académiccos (se encuntra legajados por mes)
Carpeta: Resoluciónes de Rectoría inica con No.0171 y termina con la resolución No.1399.
Carpeta: acta selección monitores académicos DH-P04-F10-V3
Carpeta control asistencia semana de inducción vigencia 2017 que reposa en la Vicerrectoría de Desarrollo Humano al Conversatorio Universitario. Conferencias: Desarrollo Huamno y Universidad, Universidad Ambienta y Ciudadanía.
En el 2016, Se asignaron 72 monitores académicos
Desde el semestre A del 2016 el programa de permanencia estudiantil PPE, comenzo su proceso de articulacion con la modalidad a distancia, en la cual se desarrolló la inducción a 1927 estudiantes ( 1039 modalidad distancia y 888 modalidad presencial).</t>
    </r>
  </si>
  <si>
    <r>
      <rPr>
        <b/>
        <sz val="11"/>
        <color indexed="8"/>
        <rFont val="Arial"/>
        <family val="2"/>
      </rPr>
      <t xml:space="preserve">AÑO 2020
</t>
    </r>
    <r>
      <rPr>
        <sz val="11"/>
        <color indexed="8"/>
        <rFont val="Arial"/>
        <family val="2"/>
      </rPr>
      <t xml:space="preserve">
Registros Fotográficos, Formato Control de Asistencia por Programa Semana Inducción A 2020, Flayer Publicitario Programación por Programa
 Acompañamiento Académico:Drive correo permanenciaestudiantil@ut.edu.co; Planilla Control de Horas realizado por cada estudiante asignado en calidad de monitor académico.
 Flayer de Convocatoria y Requisitos, Resolución de Rectoría No. 0344 de marzo 13 de 2020; CDP No. 1308; RP No. 1208; y Resolución de Rectoría No. 0367 de marzo 17 de 2020
</t>
    </r>
    <r>
      <rPr>
        <b/>
        <sz val="11"/>
        <color indexed="8"/>
        <rFont val="Arial"/>
        <family val="2"/>
      </rPr>
      <t xml:space="preserve">
AÑOS 2014 al 2019</t>
    </r>
    <r>
      <rPr>
        <sz val="11"/>
        <color indexed="8"/>
        <rFont val="Arial"/>
        <family val="2"/>
        <charset val="1"/>
      </rPr>
      <t xml:space="preserve">
Planillas, registro fotográfico, eventos, voluntariado, proyectos
Planillas de asistencia a los eventos, reposan en la Vicerrectoría de Desarrollo Humano
</t>
    </r>
  </si>
  <si>
    <r>
      <rPr>
        <b/>
        <sz val="11"/>
        <color indexed="8"/>
        <rFont val="Arial"/>
        <family val="2"/>
      </rPr>
      <t>AÑO 2020</t>
    </r>
    <r>
      <rPr>
        <sz val="11"/>
        <color indexed="8"/>
        <rFont val="Arial"/>
        <family val="2"/>
        <charset val="1"/>
      </rPr>
      <t xml:space="preserve">
http://idead.ut.edu.co/component/search/?searchword=SEMANA%20DEL%20IDEAD&amp;ordering=newest&amp;searchphrase=all&amp;limit=20
Boletín informativo de la UT</t>
    </r>
  </si>
  <si>
    <r>
      <t xml:space="preserve">
</t>
    </r>
    <r>
      <rPr>
        <b/>
        <sz val="11"/>
        <color indexed="8"/>
        <rFont val="Arial"/>
        <family val="2"/>
      </rPr>
      <t xml:space="preserve">AÑO 2020
</t>
    </r>
    <r>
      <rPr>
        <sz val="11"/>
        <color indexed="8"/>
        <rFont val="Arial"/>
        <family val="2"/>
      </rPr>
      <t xml:space="preserve">
Fotografias,videos, revistas virtuales, prensa Nuevo Dia, emisoras radiales y redes sociales (facebook,instagram,whatsapp,correos electrónicos y plataforma zoom)</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2019: folletos, plegables, registro fotografico, plantillas de asistencia - Fuente Bienestar Universitario - IDEAD
10 participantes de la JAC Vereda Martinica Parte Baja Preparativos para la elaboración del Plan de Desarrollo Comunitario. (registro fotografico y actas) y 154 personas de la comunidad de intervencion en la comunidad a través del consultorio jurido y Brigadas de Pequeños animales.
CONVENIO INTERADMINISTRATIVO 338 de octubre de 2014. 2547 estudiantes beneficiados con el programa, para garantizar la permanencia en la UT.
Reposa en carpetas de la Oficina de Proyección Social de la UT.
90 Mujeres del municipio de planadas Escuela de Liderazgo y participacion politica de las mujeres en alianza con la fundación yapawaira</t>
    </r>
  </si>
  <si>
    <r>
      <rPr>
        <b/>
        <sz val="11"/>
        <color indexed="8"/>
        <rFont val="Arial"/>
        <family val="2"/>
      </rPr>
      <t xml:space="preserve">AÑO 2020
</t>
    </r>
    <r>
      <rPr>
        <sz val="11"/>
        <color indexed="8"/>
        <rFont val="Arial"/>
        <family val="2"/>
      </rPr>
      <t xml:space="preserve">
Listados de asistencias (reposan en la Oficina de Proyección Social), transmision de eventos por Zoom
https://www.facebook.com/ProyeccionSocialUT</t>
    </r>
    <r>
      <rPr>
        <b/>
        <sz val="11"/>
        <color indexed="8"/>
        <rFont val="Arial"/>
        <family val="2"/>
      </rPr>
      <t xml:space="preserve">
ÑOS 2014 AL 2019</t>
    </r>
    <r>
      <rPr>
        <sz val="11"/>
        <color indexed="8"/>
        <rFont val="Arial"/>
        <family val="2"/>
        <charset val="1"/>
      </rPr>
      <t xml:space="preserve">
Informe que reposa en la Vicerrectoría Académica, donde la UT hace presencia en los 22 CAT
91 estudiantes vinculados de la siguiente manera: 8 estudiantes vinculados en el programa de Manos a la Paz, 1 estudiante vinculado Laboratorio de Lúdicas Empresariales, 24 estudiantes vinculados en el  PROGRAMA PRACTICAS ACADEMICAS Y DE SERVICIO SOCIAL EN BENEFICIO DEL SECTOR RURAL - CONVENIO 0935/17
Convenio con Alcaldía 2143: 13 estudiantes vinculados como pasantes
Convenio Gobernación 001:  24 estudiantes vinculados como pasantes.
Convenio con Fundaciones: 5 pasantes vinculados
10 de Comfenalco y  6 de Cofatolima</t>
    </r>
  </si>
  <si>
    <r>
      <rPr>
        <b/>
        <sz val="11"/>
        <color indexed="8"/>
        <rFont val="Arial"/>
        <family val="2"/>
      </rPr>
      <t xml:space="preserve">AÑO 2020
</t>
    </r>
    <r>
      <rPr>
        <sz val="11"/>
        <color indexed="8"/>
        <rFont val="Arial"/>
        <family val="2"/>
      </rPr>
      <t xml:space="preserve">
Acta de reunión 7 de julio y 6 de octubre de 2020, reposa en la Oficina de Proyección Social
Registros fotográficos y reportes en informes de gestión, reposan  en la Oficina de Proyección Social</t>
    </r>
    <r>
      <rPr>
        <b/>
        <sz val="11"/>
        <color indexed="8"/>
        <rFont val="Arial"/>
        <family val="2"/>
      </rPr>
      <t xml:space="preserve">
AÑOS 2014 AL 2019</t>
    </r>
    <r>
      <rPr>
        <sz val="11"/>
        <color indexed="8"/>
        <rFont val="Arial"/>
        <family val="2"/>
        <charset val="1"/>
      </rPr>
      <t xml:space="preserve">
PLANILLAS, REGISTRO FOTOGRAFICO, ARTICULOS 2019
49 participantes: padres de familia y docentes de la I.E. Anchique- Natagaima (proyecto pedagógico de sábila); 
164 estudiantes de últimos semestres en marco del programa Futuros Egresados de la Vicerrectoría de Desarrollo Humano; 
Talleres de Innovación Social dirigido a 399 cogestores de los Kioskos Vive Digital, invitados a participar  por el operador del Ministerio de las Tic
Taller de verano “Emprendimiento e Innovación Social”, con una participación de 104 miembros de la comunidad universitaria
Modelación de Negocios, talleres creativos. De dichos talleres fueron beneficiados 9 (nueve) estudiantes y egresados 
Mesa de trabajo para conformar la Cadena de Frijol Departamental. 40 productores
Semana Global del Emprendimiento: Conmemorando la semana Global de Emprendimiento se desarrollaron talleres de orientación en la Semana de la Facultad de Ingeniería Agronómica en Ibagué, con 40 participantes y 80 jóvenes de Instituciones Educativas en Innovar-Purificación.
Taller de metodologías y trabajo colaborativo, orientado a 14 tenderos con el programa Tenderos en Estrategias de Compras Conjuntas desde la Cámara de Comercio y la Gobernación del Tolima y Orientación a 14 asociados de la Cooperativa COASMEDAS 
Experiencia significativa de ASOPEP- Asociación de Productores Ecológicos de Planadas con la participación de 30 asociados.
28 funcionarios participantes de la Red de Universidades por el Emprendimiento en el 3er Foro Académico en Córdoba Montería.
19 estudiantes  de fuentes de financiamiento con fondo emprender 
40 emprendeton y 71 futuro expo y 16 miembros de la red local y reto.
7 regalias de cacao
1 semillero de investigacion</t>
    </r>
  </si>
  <si>
    <t>AÑOS 2020
Proyectos formulados y Registros PBUT (ver en observaciones los códigos)</t>
  </si>
  <si>
    <t>AÑO 2020
http://idead.ut.edu.co/component/search/?searchword=SEMANA%20DEL%20IDEAD&amp;ordering=newest&amp;searchphrase=all&amp;limit=20
Fotográfica, publicidad, boletín informativo, redes sociales</t>
  </si>
  <si>
    <r>
      <t xml:space="preserve">
</t>
    </r>
    <r>
      <rPr>
        <b/>
        <sz val="11"/>
        <color indexed="8"/>
        <rFont val="Arial"/>
        <family val="2"/>
      </rPr>
      <t xml:space="preserve">AÑO 2020
</t>
    </r>
    <r>
      <rPr>
        <sz val="11"/>
        <color indexed="8"/>
        <rFont val="Arial"/>
        <family val="2"/>
      </rPr>
      <t>Publicacion de los eventos en Facebook y Youtube</t>
    </r>
    <r>
      <rPr>
        <b/>
        <sz val="11"/>
        <color indexed="8"/>
        <rFont val="Arial"/>
        <family val="2"/>
      </rPr>
      <t xml:space="preserve">
</t>
    </r>
    <r>
      <rPr>
        <sz val="11"/>
        <color indexed="8"/>
        <rFont val="Arial"/>
        <family val="2"/>
        <charset val="1"/>
      </rPr>
      <t xml:space="preserve">
</t>
    </r>
    <r>
      <rPr>
        <b/>
        <sz val="11"/>
        <color indexed="8"/>
        <rFont val="Arial"/>
        <family val="2"/>
      </rPr>
      <t>AÑOS 2014 AL 2019</t>
    </r>
    <r>
      <rPr>
        <sz val="11"/>
        <color indexed="8"/>
        <rFont val="Arial"/>
        <family val="2"/>
        <charset val="1"/>
      </rPr>
      <t xml:space="preserve">
63 estudiantes se inscribieron en la convocatoria manos a las paz y se seleccionaron 8 los cuales haran intervención en 8 municipios del pais en el programa de Manos a la Paz (Los Andes y Pasto- Nariño, San Vicente - Caquetá, Caucacia - Antioquia, Piamonte - Cauca, Cordoba - Monteria,  Maria la Baja - Bolivar,  San Pedro- Valle del Cauca)
Participaron 67 personas en María La Baja – Bolívar, 141 participantes en los Andes – Nariño -  en la construcción de planes de Desarrollo con Enfoque Territorial – PDET-, 100 participantes en Pedagogía de los Acuerdos de Paz en San Vicente del Caguán, para un total de 308 personas participantes en 8 departamentos del país
el Foro “Universidad Regional en la construcción de paz y el posconflicto”77 personas  
Taller: Agendas de investigación para la construcción de paz”,  46 personas</t>
    </r>
  </si>
  <si>
    <r>
      <rPr>
        <b/>
        <sz val="11"/>
        <color indexed="8"/>
        <rFont val="Arial"/>
        <family val="2"/>
      </rPr>
      <t xml:space="preserve">AÑO 2020
</t>
    </r>
    <r>
      <rPr>
        <sz val="11"/>
        <color indexed="8"/>
        <rFont val="Arial"/>
        <family val="2"/>
        <charset val="1"/>
      </rPr>
      <t xml:space="preserve">
Aprociencia
1333 MEN
Agrosabia
CORTOLIMA
</t>
    </r>
    <r>
      <rPr>
        <b/>
        <sz val="11"/>
        <color indexed="8"/>
        <rFont val="Arial"/>
        <family val="2"/>
      </rPr>
      <t>AÑOS 2014 AL 2019</t>
    </r>
    <r>
      <rPr>
        <sz val="11"/>
        <color indexed="8"/>
        <rFont val="Arial"/>
        <family val="2"/>
        <charset val="1"/>
      </rPr>
      <t xml:space="preserve">
Proyectos realizados (7) en la vigencia 2019, los cuales reposan en la Vicerrectoría Académica y Oficina de Proyección Social.
Se aprobó mediante Acuerdo 015 del 3 de abril de 2014 del Consejo Superior la política de graduados de la UT, la cual fortaleció el vínculo con los graduados, haciéndoles partícipes de los servicios que tiene la institución – biblioteca, correo electrónico escenarios deportivos y auditorios-; ofreciendo diversos estímulos como descuentos  de la matrícula, para acceder a programas de posgrado y educación continuada que sean propios de la Universidad.
Durante estos tres años se ha logrado realizar en las instalaciones de la UT, el día del graduado con la participación de aproximadamente 2000 graduados, en los cuales se ha reconocido la labor a los más destacados.</t>
    </r>
  </si>
  <si>
    <r>
      <t xml:space="preserve">
</t>
    </r>
    <r>
      <rPr>
        <b/>
        <sz val="11"/>
        <rFont val="Arial"/>
        <family val="2"/>
      </rPr>
      <t xml:space="preserve">AÑO 2020
</t>
    </r>
    <r>
      <rPr>
        <sz val="11"/>
        <rFont val="Arial"/>
        <family val="2"/>
      </rPr>
      <t>Excel cuya fuente es de la Oficina de Registro y Control Académico, que resposa en la Unidad Coordinación de Gestión y Educación Ambiental</t>
    </r>
    <r>
      <rPr>
        <b/>
        <sz val="11"/>
        <rFont val="Arial"/>
        <family val="2"/>
      </rPr>
      <t xml:space="preserve"> </t>
    </r>
    <r>
      <rPr>
        <sz val="11"/>
        <rFont val="Arial"/>
        <family val="2"/>
      </rPr>
      <t xml:space="preserve">
</t>
    </r>
    <r>
      <rPr>
        <b/>
        <sz val="11"/>
        <rFont val="Arial"/>
        <family val="2"/>
      </rPr>
      <t>AÑOS 2014 AL 2019</t>
    </r>
    <r>
      <rPr>
        <sz val="11"/>
        <rFont val="Arial"/>
        <family val="2"/>
      </rPr>
      <t xml:space="preserve">
Notas de los estudiantes en 23 programas Académicos en los se orientó la Catedra Ambiental.  Fuente Admisiones, Registro y Control Académico en el 2019
Carpeta de notas de Cátedra Ambiental de los semestre A y B de 2017 que reposan en la Facultad de Ciencias de la Educación de la UT</t>
    </r>
  </si>
  <si>
    <r>
      <rPr>
        <b/>
        <sz val="11"/>
        <rFont val="Arial"/>
        <family val="2"/>
      </rPr>
      <t xml:space="preserve">AÑO 2020
</t>
    </r>
    <r>
      <rPr>
        <sz val="11"/>
        <rFont val="Arial"/>
        <family val="2"/>
      </rPr>
      <t>LISTADO DE INSCRIPCION, LISTADO DE ASISTENCIA SALA ZOOM , REGISTRO FOTOGRAFICO Y FLYER.</t>
    </r>
    <r>
      <rPr>
        <b/>
        <sz val="11"/>
        <rFont val="Arial"/>
        <family val="2"/>
      </rPr>
      <t xml:space="preserve">
AÑOS 2014 AL 2019</t>
    </r>
    <r>
      <rPr>
        <sz val="11"/>
        <rFont val="Arial"/>
        <family val="2"/>
      </rPr>
      <t xml:space="preserve">
Para el 2019,  Certificados, planillas de inscripcion, registro fotografico.
Carpeta con asistencia de los participantes en la Cátedra Ambiental que incia con acta y termina con formato de preinscripción Cátedra Ambiental "Gonzalo Palomino"
Marcha Carnaval 
https://www.facebook.com/TuRadioUT/videos/1663557397198758
 </t>
    </r>
  </si>
  <si>
    <r>
      <rPr>
        <b/>
        <sz val="11"/>
        <rFont val="Arial"/>
        <family val="2"/>
      </rPr>
      <t xml:space="preserve">AÑO 2020
</t>
    </r>
    <r>
      <rPr>
        <sz val="11"/>
        <rFont val="Arial"/>
        <family val="2"/>
      </rPr>
      <t>FORESTAL: al respecto de trabajos de investigación relacionados con la biodiversidad, me permito remitir los siguientes documentos:
1. Convenio interadministrativo entre UT y CORTOLIMA para la declaratoria del Bosque de Galilea como área protegida
2. Acto administrativo por el cual el Consejo Directivo de CORTOLIMA declaró el Parque Natural Regional Bosque de Galilea, como resultado del mencionado convenio, 
3. Artículo científico publicado el año pasado en la Revista Ornitología Colombiana con base en la investigación realizada en el Bosque de Galilea. BIOLOGÍA: ponencia, el flayer y la grabación de la ponencia con la que participamos en el congreso de orquídeas, biodiversidad y educación 2020</t>
    </r>
    <r>
      <rPr>
        <b/>
        <sz val="11"/>
        <rFont val="Arial"/>
        <family val="2"/>
      </rPr>
      <t xml:space="preserve">
AÑOS 2014 AL 2019</t>
    </r>
    <r>
      <rPr>
        <sz val="11"/>
        <rFont val="Arial"/>
        <family val="2"/>
      </rPr>
      <t xml:space="preserve">
Proyecto "Atlas de Conflictos Ambientales del Departamento del Tolima: casos provincia sur y suroriente" del programa de Licenciatura en Educación Básica con Énfasis en Educación Ambiental de la Facultad de Educación de la UT.  El proyecto reposa en el repositoria de la Biblioteca Rafael Parga Cortes.</t>
    </r>
  </si>
  <si>
    <r>
      <rPr>
        <b/>
        <sz val="11"/>
        <rFont val="Arial"/>
        <family val="2"/>
      </rPr>
      <t xml:space="preserve">AÑO 2020
</t>
    </r>
    <r>
      <rPr>
        <sz val="11"/>
        <rFont val="Arial"/>
        <family val="2"/>
      </rPr>
      <t xml:space="preserve">
Actas de reuniones: CIDEA, MESA QUÍMICA, PGIRS - resposan en la Vicerrectoría de Desarrollo Humano</t>
    </r>
    <r>
      <rPr>
        <b/>
        <sz val="11"/>
        <rFont val="Arial"/>
        <family val="2"/>
      </rPr>
      <t xml:space="preserve">
AÑO 2014 AL 2019</t>
    </r>
    <r>
      <rPr>
        <sz val="11"/>
        <rFont val="Arial"/>
        <family val="2"/>
      </rPr>
      <t xml:space="preserve">
Libro La Colosa: una muerte anunciada</t>
    </r>
  </si>
  <si>
    <r>
      <rPr>
        <b/>
        <sz val="11"/>
        <rFont val="Arial"/>
        <family val="2"/>
      </rPr>
      <t xml:space="preserve">AÑOS 2020 
</t>
    </r>
    <r>
      <rPr>
        <sz val="11"/>
        <rFont val="Arial"/>
        <family val="2"/>
      </rPr>
      <t>Esta acción está conformada por:
Sistema de Planificación Institucional
Gestión presupuestal y eficiencia del gasto público
Política de integridad
Participación ciudadana en la gestión pública</t>
    </r>
    <r>
      <rPr>
        <b/>
        <sz val="11"/>
        <rFont val="Arial"/>
        <family val="2"/>
      </rPr>
      <t xml:space="preserve">
</t>
    </r>
    <r>
      <rPr>
        <sz val="11"/>
        <rFont val="Arial"/>
        <family val="2"/>
      </rPr>
      <t>Se ha implementado el POAI, Plan Financiero y Presupuestal
Se presentó el presupueto financiero de 2021</t>
    </r>
    <r>
      <rPr>
        <b/>
        <sz val="11"/>
        <rFont val="Arial"/>
        <family val="2"/>
      </rPr>
      <t xml:space="preserve">
AÑOS 2014 AL 2019</t>
    </r>
    <r>
      <rPr>
        <sz val="11"/>
        <rFont val="Arial"/>
        <family val="2"/>
      </rPr>
      <t xml:space="preserve">
Plan de Desarrollo Institucional 2013 -2022, Proyecto Educativo Instituciona y  Plan de Acción de Transición</t>
    </r>
  </si>
  <si>
    <r>
      <rPr>
        <b/>
        <sz val="11"/>
        <rFont val="Arial"/>
        <family val="2"/>
      </rPr>
      <t xml:space="preserve">
AÑO 2020</t>
    </r>
    <r>
      <rPr>
        <sz val="11"/>
        <rFont val="Arial"/>
        <family val="2"/>
      </rPr>
      <t xml:space="preserve">
Documento elaborado y reposa en la Secretaría General
Emisora 106.9
Boletín al día
Todos los medios </t>
    </r>
  </si>
  <si>
    <r>
      <t xml:space="preserve">Para el 2019: Modelos integrados: Sistema de Gestión de Calidad, Sistema de Desarrollo Administrativo - SISTEDA, Modelo estándar de Control Interno - MECI y Sistema de Seguridad y Salud en el Trabajo.
AÑO 2020
Sistema de Planificación Institucional
Gestión presupuestal y eficiencia del gasto público
Política de integridad
Participación ciudadana en la gestión pública
</t>
    </r>
    <r>
      <rPr>
        <b/>
        <sz val="10"/>
        <rFont val="Arial"/>
        <family val="2"/>
      </rPr>
      <t>AÑOS 2014 AL 2019</t>
    </r>
    <r>
      <rPr>
        <sz val="10"/>
        <rFont val="Arial"/>
        <family val="2"/>
      </rPr>
      <t xml:space="preserve">
Documento de autodiagnostico d gestión y seguridad en el trabajo, se encuentra meedio digital en la sección seguridad y salud en el trabajo
Documento rediseño de mapa de procesos  se encuentra en medio digital en la Oficina de Desarrollo Institucional  
Implementación de la actualización del Modelo Estándar de Control Interno. Esta se realizó con base en lo establecido en el Decreto 943 de 2014.  
Sistema de gestión de la calidad. En el mes de febrero la Universidad recibió la recertificación otorgada por el Instituto Colombiano de Normas Técnicas y Certificación, (ICONTEC), y por la Red Internacional de Organismos de Certificación, (IQNet), al verificar que su Sistema de Gestión de la Calidad cumple con los criterios técnicos colombianos establecidos por la ISO 9001:2008 y la norma técnica para la gestión pública NTCGP 1000 versión 2009</t>
    </r>
  </si>
  <si>
    <r>
      <rPr>
        <b/>
        <sz val="11"/>
        <color indexed="8"/>
        <rFont val="Helvetica Neue"/>
      </rPr>
      <t xml:space="preserve">AÑO 2020
Mantenimiento
</t>
    </r>
    <r>
      <rPr>
        <sz val="11"/>
        <color indexed="8"/>
        <rFont val="Helvetica Neue"/>
      </rPr>
      <t>1.Laboratorio de Cafes especiales
2.Sala de Profesores Facultad de 3.Ciencias Humana y Artes
4.Ecuación del espacio proyecto de apropiación social
5.Fondo de Profesionales de la UT</t>
    </r>
    <r>
      <rPr>
        <b/>
        <sz val="11"/>
        <color indexed="8"/>
        <rFont val="Helvetica Neue"/>
      </rPr>
      <t xml:space="preserve">
</t>
    </r>
    <r>
      <rPr>
        <sz val="11"/>
        <color indexed="8"/>
        <rFont val="Helvetica Neue"/>
      </rPr>
      <t>1. Reparación infraestructura física y mantenimiento, puente acceso principal CURN Armero
2. Adecuación física, espacios administrativos y de aprendizaje sede centro
3. Adecuación baterías sanitarias, bloques 16 y 17 y del coliseo cubierto sede central 
4. Adecuaciones físicas emisora de la UT 106,9
OBRAS FÍSICA EN EJECUCIÓN 
1. Adecuaciones física, proyecto APROCIENCIAS
2, Adecuación física del coliseo cubierto
3. Adecuación de la red eléctrica del CURN - Armero</t>
    </r>
    <r>
      <rPr>
        <sz val="11"/>
        <color indexed="8"/>
        <rFont val="Helvetica Neue"/>
        <charset val="1"/>
      </rPr>
      <t xml:space="preserve">
1. Adecuación física, acceso entrada principal
2. Instalación de equipos biosanitarios e implementación en el acceso al campus universitario
2. Adecuación del separador principal de la entrada de la UT
4. Adecuación ornamental en la entrada principal
</t>
    </r>
    <r>
      <rPr>
        <b/>
        <sz val="11"/>
        <color indexed="8"/>
        <rFont val="Helvetica Neue"/>
      </rPr>
      <t>AÑOS 2014 AL 2019</t>
    </r>
    <r>
      <rPr>
        <sz val="11"/>
        <color indexed="8"/>
        <rFont val="Helvetica Neue"/>
        <charset val="1"/>
      </rPr>
      <t xml:space="preserve">
2019: Hospital Veterinario de la UT, Cuarto frio de residuos peligrosos institucional, Adecuación de laboratorios, Infraestructura Prestadora de Servicio de Salud - PSS, Mejoramiento infraestructura física de las Granjas, Mejoramiento de espacios físicos para la docencia, levantamiento topográfico y de infraestructura en las sedes: central, centro calle 10, Miramar, cerros potreritos uno y Chaparral, 
Bioterio y alianza 148 m2
Tanque Nutrición   5 m2
Sala de Profesores puestos de trabajo  323,36 m2
Piso simulación 20 m2
Se encuentran los contratos en la Oficina de Contratación de la UT
Más de 34 obras de mejoramiento de la infraestructura entre
remodelaciones, adecuaciones y dotaciones realizadas en: Laboratorio torre docente y simulación medicina, Laboratorio de bioenergía, Aula didáctica bloque 01, Aulas de la Maestría en Planificación y Manejo Ambiental de Cuencas Hidrográficas, laboratorios de la Facultad de Ingeniería Agronómica, Sala maestría ciencias biológicas, Batería sanitaria bloque 01 y coliseo, Facultad de Ciencias de la Educación, Cerramiento del sector de La Castellana en la Universidad del Tolima sede central, Aula para el doctorado de la Facultad de Ingeniería Forestal-segundo piso casa de maderas, Laboratorio de ecoagricultura, Laboratorio
fotoquímica, Laboratorio de cultivo de tejidos, Laboratorio de aguas y bromatología 14-07 aula adscrito a la Facultad de Ciencias, Adecuación vía parqueadero, Sala de profesores Facultad de Ciencias Económicas y Administrativas, Sala de profesores y oficinas del IDEAD, Museo Antropológico, Adecuación y dotación de la sede administrativa en la
ciudad de Bogotá (IDEAD), Ampliación oficina de graduados ubicada en el sector de La María, Delimitación y señalización zona vehicular y peatonal en predios de la UT, Biblioteca Rafael Parga Cortés, sala de exposiciones y sala de música, Laboratorio de micorrizas, instalación de módulos de estudio para estudiantes, Centro de Idiomas, Oficina de Relaciones Internacionales, el Observatorio de Paz y Derechos Humanos, construcción y puesta en marcha de la Sala de Audiencias Alfonso Palacio Rudas del Consultorio Jurídico; remodelación de las baterías sanitarias de los bloques 31 A y 32. </t>
    </r>
  </si>
  <si>
    <t>CONSOLIDADO  PLAN DE DESARROLLO VIGENCIA 2014 AL 2020</t>
  </si>
  <si>
    <t>Fecha de corte: 30 de diciembre de 2020</t>
  </si>
  <si>
    <t>CONSOLIDADO POR PROYECTO - EVALUACIÓN PLAN DE DESARROLLO VIGENCIAS 2014 AL 2020</t>
  </si>
  <si>
    <t>CONSOLIDADO POR PROGRAMA - EVALUACIÓN PLAN DE DESARROLLO VIGENCIAS 2014 AL 2020</t>
  </si>
  <si>
    <t>CONSOLIDADO POR PROYECTOS - EVALUACIÓN PLAN DE DESARROLLO VIGENCIAS 2014 AL 2020</t>
  </si>
  <si>
    <t>EVALUACIÓN PLAN DE DESARROLLO VIGENCIAS 2014 AL 2020</t>
  </si>
  <si>
    <t>AVANCE</t>
  </si>
  <si>
    <r>
      <rPr>
        <b/>
        <sz val="11"/>
        <color indexed="8"/>
        <rFont val="Arial"/>
        <family val="2"/>
      </rPr>
      <t>AÑO 2020</t>
    </r>
    <r>
      <rPr>
        <sz val="11"/>
        <color indexed="8"/>
        <rFont val="Arial"/>
        <family val="2"/>
        <charset val="1"/>
      </rPr>
      <t xml:space="preserve">
Licenciatura en Ciencias Sociales Res. 21347 del 11 de noviembre de 2020
PREGRADO PRESENCIAL
http://aspirantes.ut.edu.co/programas/nivel-academico/pregrado.html
PREGRADO DISTANCIA
http://aspirantes.ut.edu.co/programas/nivel-academico/pregrado.html#distancia
Maestría en Planificación y Manejo Ambiental de Cuencas Hidrográficas
</t>
    </r>
    <r>
      <rPr>
        <b/>
        <sz val="11"/>
        <color indexed="8"/>
        <rFont val="Arial"/>
        <family val="2"/>
      </rPr>
      <t>AÑOS 2014 AL 2019</t>
    </r>
    <r>
      <rPr>
        <sz val="11"/>
        <color indexed="8"/>
        <rFont val="Arial"/>
        <family val="2"/>
        <charset val="1"/>
      </rPr>
      <t xml:space="preserve">
Programa de Medicina Resolución No. 12092 del 18 noviembre de 2019</t>
    </r>
  </si>
  <si>
    <r>
      <rPr>
        <b/>
        <sz val="11"/>
        <color indexed="8"/>
        <rFont val="Arial"/>
        <family val="2"/>
      </rPr>
      <t>AÑO 2020</t>
    </r>
    <r>
      <rPr>
        <sz val="11"/>
        <color indexed="8"/>
        <rFont val="Arial"/>
        <family val="2"/>
        <charset val="1"/>
      </rPr>
      <t xml:space="preserve">
Documento de trabajo elaborado y presentado ante los Profesores de Planta, Funcionarios y la Comisión de la Reforma Estatutaría.</t>
    </r>
  </si>
  <si>
    <r>
      <rPr>
        <b/>
        <sz val="11"/>
        <color indexed="8"/>
        <rFont val="Arial"/>
        <family val="2"/>
      </rPr>
      <t>AÑO 2020</t>
    </r>
    <r>
      <rPr>
        <sz val="11"/>
        <color indexed="8"/>
        <rFont val="Arial"/>
        <family val="2"/>
        <charset val="1"/>
      </rPr>
      <t xml:space="preserve">
Los documentos fueron elaborados en el marco del convenio de Instituto de prospectiva de la Universidad del Valle, así:  modelo de operación por proceso, cargas laborales, planta de cargos, manual de funciones y competencias laborales, estructura organizacional y estudio de impacto fiscal.
Pendiente aprobación por parte del Consejo Superior</t>
    </r>
  </si>
  <si>
    <t xml:space="preserve">AÑO 2020
Base de datos de la Oficina de Investigaciones y Desarrollo Científico
Registros en Institulac COLCIENCIAS y Oficios remisorios que evidencias el ingreso a grupos de investicación.
</t>
  </si>
  <si>
    <r>
      <t xml:space="preserve">AÑO 2020
</t>
    </r>
    <r>
      <rPr>
        <sz val="11"/>
        <color indexed="8"/>
        <rFont val="Arial"/>
        <family val="2"/>
      </rPr>
      <t xml:space="preserve">*Exposición arqueológica viajera  en pendones "El Tolima milenario, un viaje por la diversidad" la cual se puede visitar a través de la página de facebook del Museo Antropológico-Universidad del Tolima en los siguientes enlaces: https://www.facebook.com/1468318880151791/posts/2564161123900889/ https://www.facebook.com/1468318880151791/posts/2585355761781425/ https://www.facebook.com/1468318880151791/posts/2590520741264927/ https://www.facebook.com/1468318880151791/posts/2598095963840738/-S49                       *Exposición etnográfica "Memorias colectivas: del pasado al presente" la cual se puede visitar a tráves del facebook del Museo Antropológico-Universidad del Tolima en los siguiente link: https://www.facebook.com/1468318880151791/posts/2591746411142360/  
</t>
    </r>
  </si>
  <si>
    <t xml:space="preserve">Grupos de investigación: GRAPA,  ARQUEOREGIÓN, Zoología - GIZ, Parasitología Tropical, Moscas de las Frutas, Avicultura, BIOLOGIA Y ECOLOGIA DE ARTROPODOS, </t>
  </si>
  <si>
    <t>Ampliar la oferta de programas de postgrado mediante la generación de nuevas opciones, articuladas a las necesidad regional, nacional e internacional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</si>
</sst>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42">
    <font>
      <sz val="10"/>
      <name val="Arial"/>
      <family val="2"/>
    </font>
    <font>
      <sz val="11"/>
      <color indexed="8"/>
      <name val="Helvetica Neue"/>
      <charset val="1"/>
    </font>
    <font>
      <sz val="11"/>
      <color indexed="8"/>
      <name val="Arial"/>
      <family val="2"/>
      <charset val="1"/>
    </font>
    <font>
      <b/>
      <sz val="11"/>
      <color indexed="8"/>
      <name val="Arial"/>
      <family val="2"/>
      <charset val="1"/>
    </font>
    <font>
      <b/>
      <sz val="11"/>
      <name val="Arial"/>
      <family val="2"/>
      <charset val="1"/>
    </font>
    <font>
      <sz val="11"/>
      <name val="Arial"/>
      <family val="2"/>
      <charset val="1"/>
    </font>
    <font>
      <sz val="10"/>
      <name val="Arial"/>
      <family val="2"/>
      <charset val="1"/>
    </font>
    <font>
      <b/>
      <sz val="20"/>
      <name val="Arial"/>
      <family val="2"/>
      <charset val="1"/>
    </font>
    <font>
      <b/>
      <sz val="14"/>
      <name val="Arial"/>
      <family val="2"/>
      <charset val="1"/>
    </font>
    <font>
      <b/>
      <sz val="14"/>
      <color indexed="8"/>
      <name val="Arial"/>
      <family val="2"/>
      <charset val="1"/>
    </font>
    <font>
      <b/>
      <sz val="11"/>
      <color indexed="8"/>
      <name val="Arial"/>
      <family val="2"/>
    </font>
    <font>
      <b/>
      <sz val="11"/>
      <name val="Arial"/>
      <family val="2"/>
    </font>
    <font>
      <b/>
      <sz val="14"/>
      <color rgb="FF339933"/>
      <name val="Arial"/>
      <family val="2"/>
    </font>
    <font>
      <sz val="12"/>
      <color theme="1"/>
      <name val="Arial"/>
      <family val="2"/>
    </font>
    <font>
      <b/>
      <sz val="12"/>
      <color rgb="FFFF0000"/>
      <name val="Arial"/>
      <family val="2"/>
    </font>
    <font>
      <sz val="10"/>
      <color rgb="FFFF0000"/>
      <name val="Arial"/>
      <family val="2"/>
    </font>
    <font>
      <sz val="10"/>
      <color rgb="FFFFFF00"/>
      <name val="Arial"/>
      <family val="2"/>
    </font>
    <font>
      <sz val="11"/>
      <name val="Arial"/>
      <family val="2"/>
    </font>
    <font>
      <sz val="11"/>
      <color indexed="8"/>
      <name val="Arial"/>
      <family val="2"/>
    </font>
    <font>
      <b/>
      <sz val="10"/>
      <color indexed="12"/>
      <name val="Arial"/>
      <family val="2"/>
    </font>
    <font>
      <u/>
      <sz val="10"/>
      <color theme="10"/>
      <name val="Arial"/>
      <family val="2"/>
    </font>
    <font>
      <b/>
      <sz val="10"/>
      <color rgb="FF006600"/>
      <name val="Arial"/>
      <family val="2"/>
    </font>
    <font>
      <sz val="11"/>
      <color rgb="FFFF0000"/>
      <name val="Arial"/>
      <family val="2"/>
    </font>
    <font>
      <sz val="10"/>
      <color rgb="FF006600"/>
      <name val="Arial"/>
      <family val="2"/>
    </font>
    <font>
      <sz val="10"/>
      <name val="Arial"/>
      <family val="2"/>
    </font>
    <font>
      <b/>
      <sz val="10"/>
      <name val="Arial"/>
      <family val="2"/>
    </font>
    <font>
      <b/>
      <sz val="14"/>
      <color indexed="17"/>
      <name val="Arial"/>
      <family val="2"/>
    </font>
    <font>
      <sz val="12"/>
      <name val="Arial"/>
      <family val="2"/>
    </font>
    <font>
      <b/>
      <sz val="12"/>
      <color indexed="10"/>
      <name val="Arial"/>
      <family val="2"/>
    </font>
    <font>
      <sz val="24"/>
      <name val="Arial"/>
      <family val="2"/>
    </font>
    <font>
      <sz val="8"/>
      <name val="Arial"/>
      <family val="2"/>
    </font>
    <font>
      <b/>
      <sz val="10"/>
      <color rgb="FFFFFF00"/>
      <name val="Arial"/>
      <family val="2"/>
    </font>
    <font>
      <sz val="10"/>
      <color theme="0" tint="-0.499984740745262"/>
      <name val="Arial"/>
      <family val="2"/>
    </font>
    <font>
      <sz val="11"/>
      <name val="Calibri"/>
      <family val="2"/>
    </font>
    <font>
      <sz val="24"/>
      <color indexed="8"/>
      <name val="Arial"/>
      <family val="2"/>
    </font>
    <font>
      <sz val="11"/>
      <color theme="1"/>
      <name val="Arial"/>
      <family val="2"/>
    </font>
    <font>
      <b/>
      <sz val="10"/>
      <color rgb="FFFF0000"/>
      <name val="Arial"/>
      <family val="2"/>
    </font>
    <font>
      <sz val="9"/>
      <name val="Arial"/>
      <family val="2"/>
    </font>
    <font>
      <sz val="10"/>
      <color rgb="FF0000FF"/>
      <name val="Arial"/>
      <family val="2"/>
    </font>
    <font>
      <sz val="11"/>
      <color rgb="FFFF0000"/>
      <name val="Arial"/>
      <family val="2"/>
      <charset val="1"/>
    </font>
    <font>
      <b/>
      <sz val="11"/>
      <color indexed="8"/>
      <name val="Helvetica Neue"/>
    </font>
    <font>
      <sz val="11"/>
      <color indexed="8"/>
      <name val="Helvetica Neue"/>
    </font>
  </fonts>
  <fills count="18">
    <fill>
      <patternFill patternType="none"/>
    </fill>
    <fill>
      <patternFill patternType="gray125"/>
    </fill>
    <fill>
      <patternFill patternType="solid">
        <fgColor indexed="9"/>
        <bgColor indexed="26"/>
      </patternFill>
    </fill>
    <fill>
      <patternFill patternType="solid">
        <fgColor rgb="FF92D050"/>
        <bgColor indexed="64"/>
      </patternFill>
    </fill>
    <fill>
      <patternFill patternType="solid">
        <fgColor rgb="FF92D050"/>
        <bgColor indexed="26"/>
      </patternFill>
    </fill>
    <fill>
      <patternFill patternType="solid">
        <fgColor rgb="FFFFC000"/>
        <bgColor indexed="64"/>
      </patternFill>
    </fill>
    <fill>
      <patternFill patternType="solid">
        <fgColor rgb="FFFFFF00"/>
        <bgColor indexed="64"/>
      </patternFill>
    </fill>
    <fill>
      <patternFill patternType="solid">
        <fgColor indexed="12"/>
        <bgColor indexed="64"/>
      </patternFill>
    </fill>
    <fill>
      <patternFill patternType="solid">
        <fgColor rgb="FFFF000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66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6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medium">
        <color indexed="8"/>
      </left>
      <right style="thin">
        <color indexed="22"/>
      </right>
      <top/>
      <bottom style="thin">
        <color indexed="22"/>
      </bottom>
      <diagonal/>
    </border>
    <border>
      <left style="thin">
        <color indexed="22"/>
      </left>
      <right style="thin">
        <color indexed="22"/>
      </right>
      <top/>
      <bottom style="thin">
        <color indexed="22"/>
      </bottom>
      <diagonal/>
    </border>
    <border>
      <left style="medium">
        <color indexed="8"/>
      </left>
      <right style="thin">
        <color indexed="22"/>
      </right>
      <top style="thin">
        <color indexed="22"/>
      </top>
      <bottom style="thin">
        <color indexed="22"/>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style="thin">
        <color indexed="8"/>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8"/>
      </left>
      <right/>
      <top/>
      <bottom/>
      <diagonal/>
    </border>
    <border>
      <left/>
      <right/>
      <top style="thin">
        <color indexed="8"/>
      </top>
      <bottom/>
      <diagonal/>
    </border>
    <border>
      <left/>
      <right/>
      <top/>
      <bottom style="thin">
        <color indexed="8"/>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8"/>
      </left>
      <right style="medium">
        <color indexed="8"/>
      </right>
      <top style="medium">
        <color indexed="64"/>
      </top>
      <bottom style="medium">
        <color indexed="8"/>
      </bottom>
      <diagonal/>
    </border>
    <border>
      <left style="medium">
        <color indexed="8"/>
      </left>
      <right style="medium">
        <color indexed="8"/>
      </right>
      <top style="medium">
        <color indexed="64"/>
      </top>
      <bottom/>
      <diagonal/>
    </border>
    <border>
      <left style="medium">
        <color indexed="8"/>
      </left>
      <right/>
      <top style="medium">
        <color indexed="64"/>
      </top>
      <bottom style="medium">
        <color indexed="8"/>
      </bottom>
      <diagonal/>
    </border>
    <border>
      <left style="thin">
        <color indexed="8"/>
      </left>
      <right style="thin">
        <color indexed="8"/>
      </right>
      <top style="medium">
        <color indexed="8"/>
      </top>
      <bottom/>
      <diagonal/>
    </border>
    <border>
      <left style="thin">
        <color indexed="8"/>
      </left>
      <right style="thin">
        <color indexed="64"/>
      </right>
      <top/>
      <bottom style="thin">
        <color indexed="8"/>
      </bottom>
      <diagonal/>
    </border>
    <border>
      <left style="thin">
        <color indexed="64"/>
      </left>
      <right style="thin">
        <color indexed="8"/>
      </right>
      <top/>
      <bottom style="thin">
        <color indexed="64"/>
      </bottom>
      <diagonal/>
    </border>
    <border>
      <left/>
      <right/>
      <top style="thin">
        <color indexed="8"/>
      </top>
      <bottom style="thin">
        <color indexed="8"/>
      </bottom>
      <diagonal/>
    </border>
    <border>
      <left style="thin">
        <color indexed="64"/>
      </left>
      <right style="thin">
        <color indexed="64"/>
      </right>
      <top style="medium">
        <color indexed="8"/>
      </top>
      <bottom/>
      <diagonal/>
    </border>
    <border>
      <left style="medium">
        <color indexed="8"/>
      </left>
      <right/>
      <top style="medium">
        <color indexed="64"/>
      </top>
      <bottom/>
      <diagonal/>
    </border>
    <border>
      <left style="thin">
        <color indexed="64"/>
      </left>
      <right style="thin">
        <color indexed="8"/>
      </right>
      <top/>
      <bottom/>
      <diagonal/>
    </border>
    <border>
      <left/>
      <right/>
      <top style="thin">
        <color indexed="64"/>
      </top>
      <bottom style="thin">
        <color indexed="64"/>
      </bottom>
      <diagonal/>
    </border>
    <border>
      <left/>
      <right/>
      <top/>
      <bottom style="thin">
        <color indexed="22"/>
      </bottom>
      <diagonal/>
    </border>
    <border>
      <left style="thin">
        <color indexed="64"/>
      </left>
      <right style="medium">
        <color indexed="64"/>
      </right>
      <top style="thin">
        <color indexed="64"/>
      </top>
      <bottom/>
      <diagonal/>
    </border>
  </borders>
  <cellStyleXfs count="6">
    <xf numFmtId="0" fontId="0" fillId="0" borderId="0"/>
    <xf numFmtId="0" fontId="1" fillId="0" borderId="0">
      <alignment vertical="top"/>
    </xf>
    <xf numFmtId="9" fontId="6" fillId="0" borderId="0">
      <alignment vertical="top"/>
    </xf>
    <xf numFmtId="0" fontId="20" fillId="0" borderId="0" applyNumberFormat="0" applyFill="0" applyBorder="0" applyAlignment="0" applyProtection="0"/>
    <xf numFmtId="0" fontId="24" fillId="0" borderId="0"/>
    <xf numFmtId="9" fontId="24" fillId="0" borderId="0" applyFont="0" applyFill="0" applyBorder="0" applyAlignment="0" applyProtection="0"/>
  </cellStyleXfs>
  <cellXfs count="552">
    <xf numFmtId="0" fontId="0" fillId="0" borderId="0" xfId="0"/>
    <xf numFmtId="0" fontId="2" fillId="0" borderId="0" xfId="1" applyNumberFormat="1" applyFont="1" applyFill="1" applyAlignment="1"/>
    <xf numFmtId="0" fontId="2" fillId="0" borderId="0" xfId="1" applyNumberFormat="1" applyFont="1" applyFill="1" applyAlignment="1">
      <alignment horizontal="center" vertical="center"/>
    </xf>
    <xf numFmtId="0" fontId="3" fillId="0" borderId="0" xfId="1" applyNumberFormat="1" applyFont="1" applyFill="1" applyAlignment="1">
      <alignment horizontal="center" vertical="center"/>
    </xf>
    <xf numFmtId="0" fontId="2" fillId="0" borderId="0" xfId="1" applyNumberFormat="1" applyFont="1" applyFill="1" applyAlignment="1">
      <alignment horizontal="center"/>
    </xf>
    <xf numFmtId="0" fontId="4" fillId="0" borderId="2" xfId="1" applyNumberFormat="1" applyFont="1" applyFill="1" applyBorder="1" applyAlignment="1">
      <alignment horizontal="center" vertical="center" wrapText="1"/>
    </xf>
    <xf numFmtId="0" fontId="3" fillId="0" borderId="0" xfId="1" applyNumberFormat="1" applyFont="1" applyFill="1" applyAlignment="1">
      <alignment vertical="center"/>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wrapText="1"/>
    </xf>
    <xf numFmtId="1" fontId="5" fillId="0" borderId="2" xfId="1" applyNumberFormat="1" applyFont="1" applyFill="1" applyBorder="1" applyAlignment="1">
      <alignment horizontal="center" vertical="center"/>
    </xf>
    <xf numFmtId="9" fontId="5" fillId="0" borderId="2" xfId="1" applyNumberFormat="1" applyFont="1" applyFill="1" applyBorder="1" applyAlignment="1">
      <alignment horizontal="center" vertical="center"/>
    </xf>
    <xf numFmtId="3" fontId="5" fillId="0" borderId="2" xfId="1" applyNumberFormat="1" applyFont="1" applyFill="1" applyBorder="1" applyAlignment="1">
      <alignment horizontal="center" vertical="center" wrapText="1"/>
    </xf>
    <xf numFmtId="9" fontId="5" fillId="0" borderId="2" xfId="2" applyFont="1" applyFill="1" applyBorder="1" applyAlignment="1" applyProtection="1">
      <alignment horizontal="center" vertical="center" wrapText="1"/>
    </xf>
    <xf numFmtId="0" fontId="2" fillId="0" borderId="3" xfId="1" applyNumberFormat="1" applyFont="1" applyFill="1" applyBorder="1" applyAlignment="1">
      <alignment vertical="center" wrapText="1"/>
    </xf>
    <xf numFmtId="0" fontId="2" fillId="0" borderId="4" xfId="1" applyNumberFormat="1" applyFont="1" applyFill="1" applyBorder="1" applyAlignment="1">
      <alignment vertical="center" wrapText="1"/>
    </xf>
    <xf numFmtId="0" fontId="2" fillId="0" borderId="4" xfId="1" applyNumberFormat="1" applyFont="1" applyFill="1" applyBorder="1" applyAlignment="1">
      <alignment horizontal="center" vertical="center" wrapText="1"/>
    </xf>
    <xf numFmtId="0" fontId="2" fillId="0" borderId="1" xfId="1" applyNumberFormat="1" applyFont="1" applyFill="1" applyBorder="1" applyAlignment="1">
      <alignment vertical="top" wrapText="1"/>
    </xf>
    <xf numFmtId="0" fontId="2" fillId="0" borderId="5" xfId="1" applyNumberFormat="1" applyFont="1" applyFill="1" applyBorder="1" applyAlignment="1">
      <alignment vertical="center" wrapText="1"/>
    </xf>
    <xf numFmtId="0" fontId="2" fillId="0" borderId="1" xfId="1" applyNumberFormat="1" applyFont="1" applyFill="1" applyBorder="1" applyAlignment="1">
      <alignment vertical="center" wrapText="1"/>
    </xf>
    <xf numFmtId="0" fontId="2"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0" xfId="1" applyFont="1" applyFill="1" applyAlignment="1">
      <alignment horizontal="left" vertical="top" wrapText="1"/>
    </xf>
    <xf numFmtId="0" fontId="5" fillId="0" borderId="0" xfId="1" applyFont="1" applyFill="1" applyAlignment="1">
      <alignment vertical="top" wrapText="1"/>
    </xf>
    <xf numFmtId="0" fontId="5" fillId="0" borderId="0" xfId="1" applyFont="1" applyFill="1" applyAlignment="1">
      <alignment horizontal="center" vertical="top"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2" xfId="1" applyFont="1" applyBorder="1" applyAlignment="1">
      <alignment horizontal="center" vertical="center" wrapText="1"/>
    </xf>
    <xf numFmtId="0" fontId="1" fillId="2" borderId="0" xfId="1" applyFont="1" applyFill="1">
      <alignment vertical="top"/>
    </xf>
    <xf numFmtId="0" fontId="1" fillId="2" borderId="0" xfId="1" applyFont="1" applyFill="1" applyAlignment="1">
      <alignment horizontal="center" vertical="top"/>
    </xf>
    <xf numFmtId="0" fontId="2" fillId="2" borderId="2" xfId="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readingOrder="1"/>
    </xf>
    <xf numFmtId="0" fontId="4" fillId="3" borderId="2" xfId="1" applyNumberFormat="1" applyFont="1" applyFill="1" applyBorder="1" applyAlignment="1">
      <alignment horizontal="center" vertical="center" wrapText="1"/>
    </xf>
    <xf numFmtId="0" fontId="11" fillId="4" borderId="2" xfId="1" applyFont="1" applyFill="1" applyBorder="1" applyAlignment="1">
      <alignment horizontal="center" vertical="center" wrapText="1"/>
    </xf>
    <xf numFmtId="0" fontId="3" fillId="4" borderId="2" xfId="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17" fillId="0" borderId="30" xfId="1" applyNumberFormat="1" applyFont="1" applyFill="1" applyBorder="1" applyAlignment="1">
      <alignment horizontal="center" vertical="center"/>
    </xf>
    <xf numFmtId="0" fontId="17" fillId="0" borderId="2" xfId="1" applyNumberFormat="1" applyFont="1" applyFill="1" applyBorder="1" applyAlignment="1">
      <alignment horizontal="center" vertical="center" wrapText="1"/>
    </xf>
    <xf numFmtId="0" fontId="2" fillId="0" borderId="29" xfId="1" applyNumberFormat="1" applyFont="1" applyFill="1" applyBorder="1" applyAlignment="1">
      <alignment horizontal="center" vertical="center"/>
    </xf>
    <xf numFmtId="0" fontId="2" fillId="0" borderId="31" xfId="1" applyNumberFormat="1" applyFont="1" applyFill="1"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26" xfId="1" applyNumberFormat="1" applyFont="1" applyFill="1" applyBorder="1" applyAlignment="1">
      <alignment horizontal="center" vertical="center" wrapText="1"/>
    </xf>
    <xf numFmtId="0" fontId="17" fillId="0" borderId="21" xfId="1" applyNumberFormat="1" applyFont="1" applyFill="1" applyBorder="1" applyAlignment="1">
      <alignment horizontal="center" vertical="center" wrapText="1"/>
    </xf>
    <xf numFmtId="0" fontId="2" fillId="0" borderId="32" xfId="1" applyNumberFormat="1" applyFont="1" applyFill="1" applyBorder="1" applyAlignment="1">
      <alignment horizontal="center" vertical="center"/>
    </xf>
    <xf numFmtId="0" fontId="2" fillId="0" borderId="33"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17" fillId="0" borderId="14" xfId="1" applyNumberFormat="1" applyFont="1" applyFill="1" applyBorder="1" applyAlignment="1">
      <alignment horizontal="center" vertical="center"/>
    </xf>
    <xf numFmtId="0" fontId="17"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xf>
    <xf numFmtId="0" fontId="2" fillId="0" borderId="0" xfId="1" applyNumberFormat="1" applyFont="1" applyFill="1" applyAlignment="1">
      <alignment horizontal="center" vertical="center" wrapText="1"/>
    </xf>
    <xf numFmtId="3" fontId="17" fillId="0" borderId="14" xfId="1" applyNumberFormat="1" applyFont="1" applyFill="1" applyBorder="1" applyAlignment="1">
      <alignment horizontal="center" vertical="center" wrapText="1"/>
    </xf>
    <xf numFmtId="0" fontId="5" fillId="0" borderId="39" xfId="1" applyNumberFormat="1" applyFont="1" applyFill="1" applyBorder="1" applyAlignment="1">
      <alignment horizontal="center" vertical="center" wrapText="1"/>
    </xf>
    <xf numFmtId="0" fontId="5" fillId="0" borderId="25"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4" fillId="3" borderId="26"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0" borderId="36" xfId="1" applyNumberFormat="1" applyFont="1" applyFill="1" applyBorder="1" applyAlignment="1">
      <alignment horizontal="center" vertical="center" wrapText="1"/>
    </xf>
    <xf numFmtId="0" fontId="5" fillId="0" borderId="40"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3" fillId="0" borderId="14" xfId="1" applyNumberFormat="1" applyFont="1" applyFill="1" applyBorder="1" applyAlignment="1">
      <alignment horizontal="center" vertical="center" wrapText="1"/>
    </xf>
    <xf numFmtId="3" fontId="18" fillId="0" borderId="14"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9" fontId="5" fillId="0" borderId="14" xfId="2" applyNumberFormat="1" applyFont="1" applyFill="1" applyBorder="1" applyAlignment="1" applyProtection="1">
      <alignment horizontal="center" vertical="center" wrapText="1"/>
    </xf>
    <xf numFmtId="9"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top" wrapText="1"/>
    </xf>
    <xf numFmtId="3" fontId="5" fillId="0" borderId="26" xfId="1" applyNumberFormat="1" applyFont="1" applyFill="1" applyBorder="1" applyAlignment="1">
      <alignment horizontal="center" vertical="center" wrapText="1"/>
    </xf>
    <xf numFmtId="9" fontId="5" fillId="0" borderId="26"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wrapText="1"/>
    </xf>
    <xf numFmtId="0" fontId="5" fillId="0" borderId="29" xfId="1" applyNumberFormat="1" applyFont="1" applyFill="1" applyBorder="1" applyAlignment="1">
      <alignment horizontal="center" vertical="center" wrapText="1"/>
    </xf>
    <xf numFmtId="0" fontId="5" fillId="0" borderId="31" xfId="1" applyNumberFormat="1" applyFont="1" applyFill="1" applyBorder="1" applyAlignment="1">
      <alignment horizontal="center" vertical="center" wrapText="1"/>
    </xf>
    <xf numFmtId="0" fontId="5" fillId="0" borderId="27" xfId="1" applyNumberFormat="1" applyFont="1" applyFill="1" applyBorder="1" applyAlignment="1">
      <alignment horizontal="center" vertical="center" wrapText="1"/>
    </xf>
    <xf numFmtId="0" fontId="2" fillId="0" borderId="14" xfId="1" applyNumberFormat="1" applyFont="1" applyFill="1" applyBorder="1" applyAlignment="1">
      <alignment vertical="top"/>
    </xf>
    <xf numFmtId="0" fontId="2" fillId="0" borderId="14" xfId="1" applyNumberFormat="1" applyFont="1" applyFill="1" applyBorder="1" applyAlignment="1"/>
    <xf numFmtId="0" fontId="2" fillId="0" borderId="4" xfId="1" applyNumberFormat="1" applyFont="1" applyFill="1" applyBorder="1" applyAlignment="1">
      <alignment vertical="top" wrapText="1"/>
    </xf>
    <xf numFmtId="0" fontId="2" fillId="0" borderId="14" xfId="1" applyNumberFormat="1" applyFont="1" applyFill="1" applyBorder="1" applyAlignment="1">
      <alignment vertical="top" wrapText="1"/>
    </xf>
    <xf numFmtId="0" fontId="5" fillId="0" borderId="26" xfId="1" applyFont="1" applyFill="1" applyBorder="1" applyAlignment="1">
      <alignment horizontal="center" vertical="center" wrapText="1"/>
    </xf>
    <xf numFmtId="0" fontId="2" fillId="2" borderId="26" xfId="1" applyFont="1" applyFill="1" applyBorder="1" applyAlignment="1">
      <alignment horizontal="center" vertical="center" wrapText="1"/>
    </xf>
    <xf numFmtId="3" fontId="2" fillId="2" borderId="26"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9" fontId="2" fillId="0" borderId="14" xfId="2" applyNumberFormat="1" applyFont="1" applyFill="1" applyBorder="1" applyAlignment="1">
      <alignment horizontal="center" vertical="center"/>
    </xf>
    <xf numFmtId="0" fontId="2" fillId="0" borderId="14" xfId="1" applyNumberFormat="1" applyFont="1" applyFill="1" applyBorder="1" applyAlignment="1">
      <alignment horizontal="left" vertical="center" wrapText="1"/>
    </xf>
    <xf numFmtId="0" fontId="0" fillId="0" borderId="14" xfId="0" applyFont="1" applyFill="1" applyBorder="1" applyAlignment="1">
      <alignment horizontal="center" vertical="center" wrapText="1"/>
    </xf>
    <xf numFmtId="0" fontId="20" fillId="0" borderId="14" xfId="3" applyNumberFormat="1" applyFill="1" applyBorder="1" applyAlignment="1">
      <alignment vertical="top" wrapText="1"/>
    </xf>
    <xf numFmtId="0" fontId="5" fillId="0" borderId="14" xfId="1" applyNumberFormat="1" applyFont="1" applyFill="1" applyBorder="1" applyAlignment="1">
      <alignment vertical="top" wrapText="1"/>
    </xf>
    <xf numFmtId="0" fontId="2" fillId="0" borderId="14" xfId="1" applyNumberFormat="1" applyFont="1" applyFill="1" applyBorder="1" applyAlignment="1">
      <alignment wrapText="1"/>
    </xf>
    <xf numFmtId="0" fontId="16"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Fill="1" applyBorder="1" applyAlignment="1">
      <alignment horizontal="center" vertical="center" wrapText="1"/>
    </xf>
    <xf numFmtId="0" fontId="0" fillId="0" borderId="14" xfId="0" applyFont="1" applyFill="1" applyBorder="1" applyAlignment="1">
      <alignment horizontal="center" vertical="top" wrapText="1"/>
    </xf>
    <xf numFmtId="0" fontId="5" fillId="0" borderId="14"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1" fontId="5" fillId="0" borderId="26"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5" fillId="0" borderId="21"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wrapText="1"/>
    </xf>
    <xf numFmtId="0" fontId="3" fillId="4" borderId="21"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3" fillId="2" borderId="14" xfId="1" applyFont="1" applyFill="1" applyBorder="1" applyAlignment="1">
      <alignment horizontal="center" vertical="center" wrapText="1"/>
    </xf>
    <xf numFmtId="9" fontId="6" fillId="0" borderId="0" xfId="2" applyAlignment="1">
      <alignment horizontal="center" vertical="center"/>
    </xf>
    <xf numFmtId="0" fontId="5" fillId="0" borderId="24" xfId="1" applyNumberFormat="1" applyFont="1" applyFill="1" applyBorder="1" applyAlignment="1">
      <alignment horizontal="center" vertical="center"/>
    </xf>
    <xf numFmtId="0" fontId="2" fillId="0" borderId="14" xfId="1" applyNumberFormat="1" applyFont="1" applyFill="1" applyBorder="1" applyAlignment="1">
      <alignment horizontal="left" vertical="top" wrapText="1"/>
    </xf>
    <xf numFmtId="0" fontId="2" fillId="0" borderId="14" xfId="1" applyNumberFormat="1" applyFont="1" applyFill="1" applyBorder="1" applyAlignment="1">
      <alignment vertical="center" wrapText="1"/>
    </xf>
    <xf numFmtId="0" fontId="15" fillId="0" borderId="39" xfId="0" applyFont="1" applyBorder="1" applyAlignment="1">
      <alignment horizontal="center" vertical="center" wrapText="1"/>
    </xf>
    <xf numFmtId="0" fontId="10" fillId="3" borderId="42" xfId="1" applyNumberFormat="1" applyFont="1" applyFill="1" applyBorder="1" applyAlignment="1">
      <alignment horizontal="center" vertical="center" wrapText="1"/>
    </xf>
    <xf numFmtId="1" fontId="2" fillId="0" borderId="14" xfId="1" applyNumberFormat="1" applyFont="1" applyFill="1" applyBorder="1" applyAlignment="1">
      <alignment horizontal="center" vertical="center" wrapText="1"/>
    </xf>
    <xf numFmtId="0" fontId="17" fillId="0" borderId="14" xfId="1" applyNumberFormat="1" applyFont="1" applyFill="1" applyBorder="1" applyAlignment="1">
      <alignment vertical="center" wrapText="1"/>
    </xf>
    <xf numFmtId="0" fontId="17" fillId="0" borderId="14" xfId="1" applyNumberFormat="1" applyFont="1" applyFill="1" applyBorder="1" applyAlignment="1">
      <alignment horizontal="center" vertical="center" wrapText="1"/>
    </xf>
    <xf numFmtId="0" fontId="16" fillId="0" borderId="39" xfId="0" applyFont="1" applyBorder="1" applyAlignment="1">
      <alignment horizontal="center" vertical="center" wrapText="1"/>
    </xf>
    <xf numFmtId="0" fontId="2" fillId="0" borderId="37" xfId="1" applyNumberFormat="1" applyFont="1" applyFill="1" applyBorder="1" applyAlignment="1">
      <alignment horizontal="center" vertical="center" wrapText="1"/>
    </xf>
    <xf numFmtId="0" fontId="19" fillId="7" borderId="14" xfId="0" applyFont="1" applyFill="1" applyBorder="1" applyAlignment="1">
      <alignment horizontal="center" vertical="center" wrapText="1"/>
    </xf>
    <xf numFmtId="0" fontId="2" fillId="0" borderId="37" xfId="1" applyNumberFormat="1" applyFont="1" applyFill="1" applyBorder="1" applyAlignment="1">
      <alignment horizontal="center" vertical="top" wrapText="1"/>
    </xf>
    <xf numFmtId="9" fontId="2" fillId="0" borderId="14" xfId="2" applyFont="1" applyFill="1" applyBorder="1" applyAlignment="1">
      <alignment horizontal="center" vertical="center" wrapText="1"/>
    </xf>
    <xf numFmtId="0" fontId="5" fillId="0" borderId="26" xfId="1" applyFont="1" applyBorder="1" applyAlignment="1">
      <alignment horizontal="center" vertical="center" wrapText="1"/>
    </xf>
    <xf numFmtId="0" fontId="11" fillId="4" borderId="21" xfId="1" applyFont="1" applyFill="1" applyBorder="1" applyAlignment="1">
      <alignment horizontal="center" vertical="center" wrapText="1"/>
    </xf>
    <xf numFmtId="0" fontId="5" fillId="0" borderId="14" xfId="1" applyFont="1" applyFill="1" applyBorder="1" applyAlignment="1">
      <alignment horizontal="center" vertical="center" wrapText="1"/>
    </xf>
    <xf numFmtId="1" fontId="5" fillId="0" borderId="14" xfId="1" applyNumberFormat="1" applyFont="1" applyFill="1" applyBorder="1" applyAlignment="1">
      <alignment horizontal="center" vertical="center" wrapText="1"/>
    </xf>
    <xf numFmtId="3" fontId="5" fillId="0" borderId="14" xfId="1" applyNumberFormat="1" applyFont="1" applyFill="1" applyBorder="1" applyAlignment="1">
      <alignment horizontal="center" vertical="center" wrapText="1"/>
    </xf>
    <xf numFmtId="0" fontId="1" fillId="0" borderId="14" xfId="1" applyFont="1" applyFill="1" applyBorder="1" applyAlignment="1">
      <alignment horizontal="center" vertical="center"/>
    </xf>
    <xf numFmtId="1" fontId="2" fillId="0" borderId="14" xfId="2" applyNumberFormat="1" applyFont="1" applyFill="1" applyBorder="1" applyAlignment="1">
      <alignment horizontal="center" vertical="center" wrapText="1"/>
    </xf>
    <xf numFmtId="9" fontId="2" fillId="0" borderId="14" xfId="2" applyFont="1" applyFill="1" applyBorder="1" applyAlignment="1">
      <alignment horizontal="left" vertical="center" wrapText="1"/>
    </xf>
    <xf numFmtId="0" fontId="1" fillId="0" borderId="14" xfId="1" applyFont="1" applyFill="1" applyBorder="1">
      <alignment vertical="top"/>
    </xf>
    <xf numFmtId="0" fontId="1" fillId="2" borderId="14" xfId="1" applyFont="1" applyFill="1" applyBorder="1" applyAlignment="1">
      <alignment horizontal="center" vertical="center" wrapText="1"/>
    </xf>
    <xf numFmtId="0" fontId="1" fillId="2" borderId="14" xfId="1" applyFont="1" applyFill="1" applyBorder="1" applyAlignment="1">
      <alignment horizontal="center" vertical="top" wrapText="1"/>
    </xf>
    <xf numFmtId="0" fontId="3" fillId="2" borderId="14" xfId="1" applyFont="1" applyFill="1" applyBorder="1" applyAlignment="1">
      <alignment vertical="center" wrapText="1"/>
    </xf>
    <xf numFmtId="0" fontId="2" fillId="2" borderId="14" xfId="1" applyFont="1" applyFill="1" applyBorder="1" applyAlignment="1">
      <alignment horizontal="center" vertical="center" wrapText="1"/>
    </xf>
    <xf numFmtId="9" fontId="2" fillId="2" borderId="14"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24" xfId="1" applyFont="1" applyFill="1" applyBorder="1" applyAlignment="1">
      <alignment horizontal="center" vertical="center" wrapText="1"/>
    </xf>
    <xf numFmtId="3" fontId="2" fillId="2" borderId="21" xfId="1" applyNumberFormat="1" applyFont="1" applyFill="1" applyBorder="1" applyAlignment="1">
      <alignment horizontal="center" vertical="center" wrapText="1"/>
    </xf>
    <xf numFmtId="3" fontId="2" fillId="2" borderId="42" xfId="1" applyNumberFormat="1" applyFont="1" applyFill="1" applyBorder="1" applyAlignment="1">
      <alignment horizontal="center" vertical="center" wrapText="1"/>
    </xf>
    <xf numFmtId="0" fontId="5" fillId="0" borderId="42" xfId="1" applyNumberFormat="1" applyFont="1" applyFill="1" applyBorder="1" applyAlignment="1">
      <alignment horizontal="center" vertical="center"/>
    </xf>
    <xf numFmtId="0" fontId="2" fillId="0" borderId="37" xfId="1" applyNumberFormat="1" applyFont="1" applyFill="1" applyBorder="1" applyAlignment="1">
      <alignment wrapText="1"/>
    </xf>
    <xf numFmtId="0" fontId="23" fillId="0" borderId="14" xfId="0" applyFont="1" applyFill="1" applyBorder="1" applyAlignment="1">
      <alignment horizontal="center" vertical="center" wrapText="1"/>
    </xf>
    <xf numFmtId="0" fontId="1" fillId="2" borderId="14" xfId="1" applyFont="1" applyFill="1" applyBorder="1" applyAlignment="1">
      <alignment horizontal="center" vertical="center"/>
    </xf>
    <xf numFmtId="0" fontId="1" fillId="0" borderId="14" xfId="1" applyFont="1" applyFill="1" applyBorder="1" applyAlignment="1">
      <alignment horizontal="left" vertical="top" wrapText="1"/>
    </xf>
    <xf numFmtId="0" fontId="11" fillId="10" borderId="48" xfId="1" applyNumberFormat="1" applyFont="1" applyFill="1" applyBorder="1" applyAlignment="1">
      <alignment horizontal="center" vertical="center" wrapText="1"/>
    </xf>
    <xf numFmtId="0" fontId="10" fillId="10" borderId="48" xfId="1" applyNumberFormat="1" applyFont="1" applyFill="1" applyBorder="1" applyAlignment="1">
      <alignment horizontal="center"/>
    </xf>
    <xf numFmtId="0" fontId="0" fillId="0" borderId="14" xfId="0" applyBorder="1"/>
    <xf numFmtId="0" fontId="0" fillId="0" borderId="14" xfId="0" applyBorder="1" applyAlignment="1">
      <alignment horizontal="center"/>
    </xf>
    <xf numFmtId="9" fontId="0" fillId="0" borderId="14" xfId="0" applyNumberFormat="1" applyBorder="1"/>
    <xf numFmtId="1" fontId="2" fillId="0" borderId="0" xfId="1" applyNumberFormat="1" applyFont="1" applyFill="1" applyAlignment="1">
      <alignment horizontal="center" vertical="center"/>
    </xf>
    <xf numFmtId="0" fontId="10" fillId="10" borderId="14" xfId="1" applyNumberFormat="1" applyFont="1" applyFill="1" applyBorder="1" applyAlignment="1">
      <alignment horizontal="center"/>
    </xf>
    <xf numFmtId="0" fontId="11" fillId="10" borderId="14" xfId="1" applyNumberFormat="1" applyFont="1" applyFill="1" applyBorder="1" applyAlignment="1">
      <alignment horizontal="center" vertical="center" wrapText="1"/>
    </xf>
    <xf numFmtId="0" fontId="24" fillId="0" borderId="48" xfId="4" applyBorder="1"/>
    <xf numFmtId="0" fontId="2" fillId="0" borderId="29" xfId="1" applyNumberFormat="1" applyFont="1" applyFill="1" applyBorder="1" applyAlignment="1"/>
    <xf numFmtId="9" fontId="2" fillId="0" borderId="14" xfId="1" applyNumberFormat="1" applyFont="1" applyFill="1" applyBorder="1" applyAlignment="1"/>
    <xf numFmtId="0" fontId="24" fillId="0" borderId="50" xfId="4" applyBorder="1"/>
    <xf numFmtId="0" fontId="24" fillId="0" borderId="52" xfId="4" applyBorder="1"/>
    <xf numFmtId="0" fontId="11" fillId="0" borderId="53" xfId="1" applyNumberFormat="1" applyFont="1" applyFill="1" applyBorder="1" applyAlignment="1">
      <alignment horizontal="center" vertical="center" wrapText="1"/>
    </xf>
    <xf numFmtId="0" fontId="11" fillId="0" borderId="54" xfId="1" applyNumberFormat="1" applyFont="1" applyFill="1" applyBorder="1" applyAlignment="1">
      <alignment horizontal="center" vertical="center" wrapText="1"/>
    </xf>
    <xf numFmtId="0" fontId="10" fillId="0" borderId="55" xfId="1" applyNumberFormat="1" applyFont="1" applyFill="1" applyBorder="1" applyAlignment="1">
      <alignment horizontal="center" vertical="center"/>
    </xf>
    <xf numFmtId="0" fontId="11" fillId="0" borderId="55"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29" xfId="1" applyNumberFormat="1" applyFont="1" applyFill="1" applyBorder="1" applyAlignment="1">
      <alignment vertical="center" wrapText="1"/>
    </xf>
    <xf numFmtId="0" fontId="3"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7" fillId="0" borderId="27" xfId="1" applyNumberFormat="1" applyFont="1" applyFill="1" applyBorder="1" applyAlignment="1">
      <alignment horizontal="center" vertical="center" wrapText="1"/>
    </xf>
    <xf numFmtId="0" fontId="29" fillId="0" borderId="14" xfId="1" applyNumberFormat="1" applyFont="1" applyFill="1" applyBorder="1" applyAlignment="1">
      <alignment horizontal="center" vertical="center" wrapText="1"/>
    </xf>
    <xf numFmtId="0" fontId="17" fillId="0" borderId="36" xfId="4" applyFont="1" applyFill="1" applyBorder="1" applyAlignment="1">
      <alignment vertical="center" wrapText="1"/>
    </xf>
    <xf numFmtId="1" fontId="17" fillId="0" borderId="23" xfId="1" applyNumberFormat="1" applyFont="1" applyFill="1" applyBorder="1" applyAlignment="1">
      <alignment horizontal="center" vertical="center" wrapText="1"/>
    </xf>
    <xf numFmtId="9" fontId="2" fillId="0" borderId="14" xfId="5"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7" fillId="0" borderId="26" xfId="1" applyNumberFormat="1" applyFont="1" applyFill="1" applyBorder="1" applyAlignment="1">
      <alignment horizontal="center" vertical="center" wrapText="1"/>
    </xf>
    <xf numFmtId="0" fontId="17" fillId="0" borderId="14" xfId="4" applyFont="1" applyFill="1" applyBorder="1" applyAlignment="1">
      <alignment vertical="center" wrapText="1"/>
    </xf>
    <xf numFmtId="1" fontId="17" fillId="0" borderId="2"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58" xfId="1" applyNumberFormat="1" applyFont="1" applyFill="1" applyBorder="1" applyAlignment="1">
      <alignment horizontal="left" vertical="center" wrapText="1"/>
    </xf>
    <xf numFmtId="0" fontId="17" fillId="0" borderId="14" xfId="1" applyNumberFormat="1" applyFont="1" applyFill="1" applyBorder="1" applyAlignment="1">
      <alignment horizontal="left" vertical="center" wrapText="1"/>
    </xf>
    <xf numFmtId="0" fontId="30" fillId="0" borderId="38" xfId="0" applyFont="1" applyFill="1" applyBorder="1"/>
    <xf numFmtId="9" fontId="2" fillId="0" borderId="0" xfId="1" applyNumberFormat="1" applyFont="1" applyFill="1" applyAlignment="1"/>
    <xf numFmtId="0" fontId="18" fillId="0" borderId="14" xfId="1" applyNumberFormat="1" applyFont="1" applyFill="1" applyBorder="1" applyAlignment="1">
      <alignment horizontal="left" vertical="center" wrapText="1"/>
    </xf>
    <xf numFmtId="0" fontId="17" fillId="0" borderId="28"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center" wrapText="1"/>
    </xf>
    <xf numFmtId="0" fontId="17" fillId="0" borderId="37" xfId="1" applyNumberFormat="1" applyFont="1" applyFill="1" applyBorder="1" applyAlignment="1">
      <alignment horizontal="left" vertical="center" wrapText="1"/>
    </xf>
    <xf numFmtId="0" fontId="11" fillId="0" borderId="21" xfId="1" applyNumberFormat="1" applyFont="1" applyFill="1" applyBorder="1" applyAlignment="1">
      <alignment horizontal="center" vertical="center" wrapText="1"/>
    </xf>
    <xf numFmtId="0" fontId="11" fillId="0" borderId="14" xfId="0" applyFont="1" applyFill="1" applyBorder="1" applyAlignment="1">
      <alignment horizontal="justify" vertical="center"/>
    </xf>
    <xf numFmtId="0" fontId="17" fillId="0" borderId="59" xfId="1" applyNumberFormat="1" applyFont="1" applyFill="1" applyBorder="1" applyAlignment="1">
      <alignment horizontal="center" vertical="center" wrapText="1"/>
    </xf>
    <xf numFmtId="0" fontId="17" fillId="0" borderId="14" xfId="0" applyFont="1" applyFill="1" applyBorder="1" applyAlignment="1">
      <alignment horizontal="left" vertical="center" wrapText="1"/>
    </xf>
    <xf numFmtId="0" fontId="11" fillId="0" borderId="37" xfId="0" applyFont="1" applyFill="1" applyBorder="1" applyAlignment="1">
      <alignment horizontal="justify" vertical="center"/>
    </xf>
    <xf numFmtId="0" fontId="17" fillId="0" borderId="46" xfId="1" applyNumberFormat="1" applyFont="1" applyFill="1" applyBorder="1" applyAlignment="1">
      <alignment horizontal="center" vertical="center" wrapText="1"/>
    </xf>
    <xf numFmtId="0" fontId="17" fillId="0" borderId="14" xfId="1" applyNumberFormat="1" applyFont="1" applyFill="1" applyBorder="1" applyAlignment="1">
      <alignment horizontal="justify" vertical="center" wrapText="1"/>
    </xf>
    <xf numFmtId="3" fontId="17" fillId="0" borderId="2" xfId="1" applyNumberFormat="1" applyFont="1" applyFill="1" applyBorder="1" applyAlignment="1">
      <alignment horizontal="center" vertical="center" wrapText="1"/>
    </xf>
    <xf numFmtId="0" fontId="17" fillId="0" borderId="42" xfId="1" applyNumberFormat="1" applyFont="1" applyFill="1" applyBorder="1" applyAlignment="1">
      <alignment horizontal="center" vertical="center" wrapText="1"/>
    </xf>
    <xf numFmtId="9" fontId="17" fillId="0" borderId="2" xfId="1" applyNumberFormat="1" applyFont="1" applyFill="1" applyBorder="1" applyAlignment="1">
      <alignment horizontal="center" vertical="center" wrapText="1"/>
    </xf>
    <xf numFmtId="10" fontId="2" fillId="0" borderId="29" xfId="1" applyNumberFormat="1" applyFont="1" applyFill="1" applyBorder="1" applyAlignment="1">
      <alignment horizontal="center" vertical="center"/>
    </xf>
    <xf numFmtId="0" fontId="17" fillId="0" borderId="29" xfId="0" applyFont="1" applyFill="1" applyBorder="1" applyAlignment="1">
      <alignment wrapText="1"/>
    </xf>
    <xf numFmtId="0" fontId="29" fillId="0" borderId="14" xfId="0" applyFont="1" applyFill="1" applyBorder="1" applyAlignment="1">
      <alignment wrapText="1"/>
    </xf>
    <xf numFmtId="0" fontId="17" fillId="0" borderId="14" xfId="0" applyFont="1" applyFill="1" applyBorder="1" applyAlignment="1">
      <alignment vertical="center" wrapText="1"/>
    </xf>
    <xf numFmtId="0" fontId="17" fillId="0" borderId="29" xfId="1" applyNumberFormat="1" applyFont="1" applyFill="1" applyBorder="1" applyAlignment="1">
      <alignment horizontal="center" vertical="center" wrapText="1"/>
    </xf>
    <xf numFmtId="0" fontId="17" fillId="0" borderId="47" xfId="1" applyNumberFormat="1" applyFont="1" applyFill="1" applyBorder="1" applyAlignment="1">
      <alignment horizontal="center" vertical="center" wrapText="1"/>
    </xf>
    <xf numFmtId="0" fontId="11" fillId="0" borderId="14" xfId="0" applyFont="1" applyFill="1" applyBorder="1" applyAlignment="1">
      <alignment vertical="center" wrapText="1"/>
    </xf>
    <xf numFmtId="0" fontId="17" fillId="0" borderId="32" xfId="1" applyNumberFormat="1" applyFont="1" applyFill="1" applyBorder="1" applyAlignment="1">
      <alignment horizontal="center" vertical="center" wrapText="1"/>
    </xf>
    <xf numFmtId="3" fontId="17" fillId="0" borderId="21" xfId="1" applyNumberFormat="1" applyFont="1" applyFill="1" applyBorder="1" applyAlignment="1">
      <alignment horizontal="center" vertical="center" wrapText="1"/>
    </xf>
    <xf numFmtId="9" fontId="10" fillId="0" borderId="14" xfId="1" applyNumberFormat="1" applyFont="1" applyFill="1" applyBorder="1" applyAlignment="1"/>
    <xf numFmtId="0" fontId="31" fillId="0" borderId="14" xfId="0" applyFont="1" applyBorder="1" applyAlignment="1">
      <alignment horizontal="center" vertical="center" wrapText="1"/>
    </xf>
    <xf numFmtId="0" fontId="32" fillId="0" borderId="17" xfId="4" applyFont="1" applyBorder="1"/>
    <xf numFmtId="0" fontId="10" fillId="10" borderId="14" xfId="1" applyNumberFormat="1" applyFont="1" applyFill="1" applyBorder="1" applyAlignment="1">
      <alignment horizontal="center" vertical="center"/>
    </xf>
    <xf numFmtId="0" fontId="33" fillId="0" borderId="14" xfId="0" applyFont="1" applyBorder="1" applyAlignment="1">
      <alignment vertical="center"/>
    </xf>
    <xf numFmtId="0" fontId="33" fillId="0" borderId="14" xfId="0" applyFont="1" applyBorder="1" applyAlignment="1">
      <alignment horizontal="center" vertical="center"/>
    </xf>
    <xf numFmtId="9" fontId="3" fillId="0" borderId="14" xfId="1" applyNumberFormat="1" applyFont="1" applyFill="1" applyBorder="1" applyAlignment="1">
      <alignment vertical="center"/>
    </xf>
    <xf numFmtId="0" fontId="16" fillId="8" borderId="14"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33" fillId="0" borderId="0" xfId="0" applyFont="1" applyAlignment="1">
      <alignment vertical="center"/>
    </xf>
    <xf numFmtId="0" fontId="11" fillId="10" borderId="37" xfId="1" applyNumberFormat="1" applyFont="1" applyFill="1" applyBorder="1" applyAlignment="1">
      <alignment horizontal="center" vertical="center" wrapText="1"/>
    </xf>
    <xf numFmtId="0" fontId="10" fillId="0" borderId="53" xfId="1" applyNumberFormat="1" applyFont="1" applyFill="1" applyBorder="1" applyAlignment="1">
      <alignment horizontal="center" vertical="center" wrapText="1"/>
    </xf>
    <xf numFmtId="0" fontId="11" fillId="10" borderId="54" xfId="1" applyNumberFormat="1" applyFont="1" applyFill="1" applyBorder="1" applyAlignment="1">
      <alignment horizontal="center" vertical="center" wrapText="1"/>
    </xf>
    <xf numFmtId="0" fontId="11" fillId="0" borderId="61" xfId="1" applyNumberFormat="1" applyFont="1" applyFill="1" applyBorder="1" applyAlignment="1">
      <alignment horizontal="center" vertical="center" wrapText="1"/>
    </xf>
    <xf numFmtId="0" fontId="11" fillId="0" borderId="37" xfId="1" applyNumberFormat="1" applyFont="1" applyFill="1" applyBorder="1" applyAlignment="1">
      <alignment horizontal="center" vertical="center" wrapText="1"/>
    </xf>
    <xf numFmtId="0" fontId="18" fillId="0" borderId="23" xfId="1" applyNumberFormat="1" applyFont="1" applyFill="1" applyBorder="1" applyAlignment="1">
      <alignment horizontal="center" vertical="center" wrapText="1"/>
    </xf>
    <xf numFmtId="0" fontId="18" fillId="0" borderId="47" xfId="1" applyNumberFormat="1" applyFont="1" applyFill="1" applyBorder="1" applyAlignment="1">
      <alignment horizontal="center" vertical="center" wrapText="1"/>
    </xf>
    <xf numFmtId="9" fontId="2" fillId="0" borderId="14" xfId="5" applyFont="1" applyFill="1" applyBorder="1" applyAlignment="1">
      <alignment horizontal="center" vertical="center"/>
    </xf>
    <xf numFmtId="0" fontId="18" fillId="0" borderId="2" xfId="1" applyNumberFormat="1" applyFont="1" applyFill="1" applyBorder="1" applyAlignment="1">
      <alignment horizontal="center" vertical="center" wrapText="1"/>
    </xf>
    <xf numFmtId="0" fontId="18" fillId="0" borderId="59" xfId="1" applyNumberFormat="1" applyFont="1" applyFill="1" applyBorder="1" applyAlignment="1">
      <alignment horizontal="center" vertical="center" wrapText="1"/>
    </xf>
    <xf numFmtId="0" fontId="34" fillId="0" borderId="14" xfId="1" applyNumberFormat="1" applyFont="1" applyFill="1" applyBorder="1" applyAlignment="1">
      <alignment horizontal="center" vertical="center" wrapText="1"/>
    </xf>
    <xf numFmtId="1" fontId="18" fillId="0" borderId="2" xfId="1" applyNumberFormat="1"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top" wrapText="1"/>
    </xf>
    <xf numFmtId="0" fontId="34" fillId="0" borderId="14" xfId="1" applyNumberFormat="1" applyFont="1" applyFill="1" applyBorder="1" applyAlignment="1">
      <alignment horizontal="center" vertical="top" wrapText="1"/>
    </xf>
    <xf numFmtId="0" fontId="18" fillId="0" borderId="14" xfId="1" applyNumberFormat="1" applyFont="1" applyFill="1" applyBorder="1" applyAlignment="1">
      <alignment horizontal="left" vertical="top" wrapText="1"/>
    </xf>
    <xf numFmtId="0" fontId="17" fillId="0" borderId="14" xfId="1" applyNumberFormat="1" applyFont="1" applyFill="1" applyBorder="1" applyAlignment="1">
      <alignment horizontal="left" vertical="top" wrapText="1"/>
    </xf>
    <xf numFmtId="0" fontId="18" fillId="0" borderId="37" xfId="1" applyNumberFormat="1" applyFont="1" applyFill="1" applyBorder="1" applyAlignment="1">
      <alignment horizontal="center" vertical="center" wrapText="1"/>
    </xf>
    <xf numFmtId="0" fontId="18" fillId="0" borderId="21" xfId="1" applyNumberFormat="1" applyFont="1" applyFill="1" applyBorder="1" applyAlignment="1">
      <alignment horizontal="center" vertical="center" wrapText="1"/>
    </xf>
    <xf numFmtId="0" fontId="18" fillId="0" borderId="46" xfId="1" applyNumberFormat="1" applyFont="1" applyFill="1" applyBorder="1" applyAlignment="1">
      <alignment horizontal="center" vertical="center" wrapText="1"/>
    </xf>
    <xf numFmtId="0" fontId="18" fillId="11" borderId="14" xfId="1" applyNumberFormat="1" applyFont="1" applyFill="1" applyBorder="1" applyAlignment="1">
      <alignment horizontal="left" vertical="top" wrapText="1"/>
    </xf>
    <xf numFmtId="0" fontId="35" fillId="0" borderId="14" xfId="0" applyFont="1" applyFill="1" applyBorder="1" applyAlignment="1">
      <alignment horizontal="center" vertical="center" wrapText="1"/>
    </xf>
    <xf numFmtId="0" fontId="35" fillId="11" borderId="63" xfId="0" applyFont="1" applyFill="1" applyBorder="1" applyAlignment="1">
      <alignment horizontal="center" vertical="center" wrapText="1"/>
    </xf>
    <xf numFmtId="0" fontId="18" fillId="0" borderId="42" xfId="1" applyNumberFormat="1" applyFont="1" applyFill="1" applyBorder="1" applyAlignment="1">
      <alignment horizontal="center" vertical="top" wrapText="1"/>
    </xf>
    <xf numFmtId="0" fontId="10" fillId="0" borderId="42" xfId="1" applyNumberFormat="1" applyFont="1" applyFill="1" applyBorder="1" applyAlignment="1">
      <alignment horizontal="center" vertical="center" wrapText="1"/>
    </xf>
    <xf numFmtId="0" fontId="18" fillId="0" borderId="29" xfId="1" applyNumberFormat="1" applyFont="1" applyFill="1" applyBorder="1" applyAlignment="1">
      <alignment horizontal="center" vertical="top" wrapText="1"/>
    </xf>
    <xf numFmtId="0" fontId="18" fillId="0" borderId="19" xfId="1" applyNumberFormat="1" applyFont="1" applyFill="1" applyBorder="1" applyAlignment="1">
      <alignment horizontal="left" vertical="top" wrapText="1"/>
    </xf>
    <xf numFmtId="0" fontId="18" fillId="0" borderId="63" xfId="1" applyNumberFormat="1" applyFont="1" applyFill="1" applyBorder="1" applyAlignment="1">
      <alignment horizontal="center" vertical="center" wrapText="1"/>
    </xf>
    <xf numFmtId="0" fontId="17" fillId="0" borderId="14" xfId="0" applyFont="1" applyBorder="1" applyAlignment="1">
      <alignment horizontal="left" vertical="center" wrapText="1"/>
    </xf>
    <xf numFmtId="0" fontId="18" fillId="0" borderId="27" xfId="1" applyNumberFormat="1" applyFont="1" applyFill="1" applyBorder="1" applyAlignment="1">
      <alignment horizontal="center" vertical="top" wrapText="1"/>
    </xf>
    <xf numFmtId="0" fontId="18" fillId="0" borderId="14" xfId="1" applyNumberFormat="1" applyFont="1" applyFill="1" applyBorder="1" applyAlignment="1">
      <alignment horizontal="center" vertical="top" wrapText="1"/>
    </xf>
    <xf numFmtId="0" fontId="11" fillId="0" borderId="14" xfId="0" applyFont="1" applyBorder="1" applyAlignment="1">
      <alignment horizontal="justify" vertical="center"/>
    </xf>
    <xf numFmtId="9" fontId="10" fillId="0" borderId="0" xfId="1" applyNumberFormat="1" applyFont="1" applyFill="1" applyAlignment="1"/>
    <xf numFmtId="0" fontId="25" fillId="10" borderId="14" xfId="0" applyFont="1" applyFill="1" applyBorder="1" applyAlignment="1">
      <alignment horizontal="center" vertical="center"/>
    </xf>
    <xf numFmtId="0" fontId="10" fillId="1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xf>
    <xf numFmtId="0" fontId="33" fillId="0" borderId="14" xfId="0" applyFont="1" applyBorder="1" applyAlignment="1">
      <alignment vertical="center" wrapText="1"/>
    </xf>
    <xf numFmtId="0" fontId="25" fillId="0" borderId="0" xfId="0" applyFont="1" applyAlignment="1"/>
    <xf numFmtId="0" fontId="25" fillId="0" borderId="0" xfId="0" applyFont="1" applyAlignment="1">
      <alignment vertical="center" wrapText="1"/>
    </xf>
    <xf numFmtId="0" fontId="36" fillId="7" borderId="14" xfId="0" applyFont="1" applyFill="1" applyBorder="1" applyAlignment="1">
      <alignment horizontal="center" vertical="center" wrapText="1"/>
    </xf>
    <xf numFmtId="0" fontId="33" fillId="12" borderId="14" xfId="0" applyFont="1" applyFill="1" applyBorder="1" applyAlignment="1">
      <alignment horizontal="center" vertical="center"/>
    </xf>
    <xf numFmtId="9" fontId="0" fillId="12" borderId="14" xfId="0" applyNumberFormat="1" applyFont="1" applyFill="1" applyBorder="1"/>
    <xf numFmtId="9" fontId="0" fillId="12" borderId="14" xfId="0" applyNumberFormat="1" applyFill="1" applyBorder="1"/>
    <xf numFmtId="9" fontId="0" fillId="0" borderId="0" xfId="0" applyNumberFormat="1"/>
    <xf numFmtId="9" fontId="3" fillId="0" borderId="0" xfId="1" applyNumberFormat="1" applyFont="1" applyFill="1" applyAlignment="1">
      <alignment vertical="center"/>
    </xf>
    <xf numFmtId="0" fontId="2" fillId="0" borderId="14" xfId="1" applyNumberFormat="1" applyFont="1" applyFill="1" applyBorder="1" applyAlignment="1">
      <alignment horizontal="center" vertical="center" wrapText="1"/>
    </xf>
    <xf numFmtId="0" fontId="0" fillId="0" borderId="0" xfId="0" applyFill="1" applyBorder="1" applyAlignment="1">
      <alignment horizontal="center"/>
    </xf>
    <xf numFmtId="9" fontId="0" fillId="0" borderId="0" xfId="0" applyNumberFormat="1" applyFill="1" applyBorder="1"/>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37" xfId="1" applyNumberFormat="1" applyFont="1" applyFill="1" applyBorder="1" applyAlignment="1">
      <alignment horizontal="center" vertical="center" wrapText="1"/>
    </xf>
    <xf numFmtId="0" fontId="2" fillId="0" borderId="0" xfId="1" applyNumberFormat="1" applyFont="1" applyFill="1" applyBorder="1" applyAlignment="1">
      <alignment vertical="top" wrapText="1"/>
    </xf>
    <xf numFmtId="0" fontId="1" fillId="0" borderId="37" xfId="1" applyFont="1" applyFill="1" applyBorder="1" applyAlignment="1">
      <alignment horizontal="center" vertical="center"/>
    </xf>
    <xf numFmtId="0" fontId="2" fillId="0" borderId="39" xfId="1" applyNumberFormat="1" applyFont="1" applyFill="1" applyBorder="1" applyAlignment="1">
      <alignment horizontal="center" vertical="center"/>
    </xf>
    <xf numFmtId="0" fontId="17" fillId="0" borderId="39" xfId="1" applyNumberFormat="1" applyFont="1" applyFill="1" applyBorder="1" applyAlignment="1">
      <alignment horizontal="center" vertical="center"/>
    </xf>
    <xf numFmtId="0" fontId="0" fillId="0" borderId="63" xfId="0" applyFont="1" applyFill="1" applyBorder="1" applyAlignment="1">
      <alignment horizontal="center" vertical="center" wrapText="1"/>
    </xf>
    <xf numFmtId="0" fontId="5" fillId="0" borderId="14" xfId="1" applyNumberFormat="1" applyFont="1" applyFill="1" applyBorder="1" applyAlignment="1">
      <alignment horizontal="center" vertical="center"/>
    </xf>
    <xf numFmtId="0" fontId="0" fillId="0" borderId="14" xfId="0" applyFont="1" applyFill="1" applyBorder="1" applyAlignment="1">
      <alignment horizontal="left" vertical="center" wrapText="1"/>
    </xf>
    <xf numFmtId="0" fontId="2" fillId="0" borderId="37" xfId="1" applyNumberFormat="1" applyFont="1" applyFill="1" applyBorder="1" applyAlignment="1">
      <alignment horizontal="left" vertical="top" wrapText="1"/>
    </xf>
    <xf numFmtId="0" fontId="5" fillId="0" borderId="36" xfId="1" applyFont="1" applyFill="1" applyBorder="1" applyAlignment="1">
      <alignment horizontal="center" vertical="center" wrapText="1"/>
    </xf>
    <xf numFmtId="0" fontId="1" fillId="2" borderId="29" xfId="1" applyFont="1" applyFill="1" applyBorder="1" applyAlignment="1">
      <alignment horizontal="center" vertical="center"/>
    </xf>
    <xf numFmtId="3" fontId="2" fillId="2" borderId="14" xfId="1" applyNumberFormat="1" applyFont="1" applyFill="1" applyBorder="1" applyAlignment="1">
      <alignment horizontal="center" vertical="center" wrapText="1"/>
    </xf>
    <xf numFmtId="0" fontId="1" fillId="0" borderId="14" xfId="1" applyFont="1" applyFill="1" applyBorder="1" applyAlignment="1">
      <alignment vertical="top" wrapText="1"/>
    </xf>
    <xf numFmtId="0" fontId="1" fillId="2" borderId="14" xfId="1" applyFont="1" applyFill="1" applyBorder="1" applyAlignment="1">
      <alignment vertical="top" wrapText="1"/>
    </xf>
    <xf numFmtId="0" fontId="16" fillId="6" borderId="14" xfId="0" applyFont="1" applyFill="1" applyBorder="1" applyAlignment="1">
      <alignment horizontal="center" vertical="center" wrapText="1"/>
    </xf>
    <xf numFmtId="0" fontId="21" fillId="13" borderId="43"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 fillId="2" borderId="42" xfId="1" applyFont="1" applyFill="1" applyBorder="1" applyAlignment="1">
      <alignment horizontal="center" vertical="center" wrapText="1"/>
    </xf>
    <xf numFmtId="0" fontId="38" fillId="9" borderId="14" xfId="0" applyFont="1" applyFill="1" applyBorder="1" applyAlignment="1">
      <alignment horizontal="center" vertical="center" wrapText="1"/>
    </xf>
    <xf numFmtId="0" fontId="16" fillId="9" borderId="14" xfId="0"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21" fillId="13" borderId="44" xfId="0"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9" fontId="2" fillId="0" borderId="14" xfId="1" applyNumberFormat="1" applyFont="1" applyFill="1" applyBorder="1" applyAlignment="1">
      <alignment horizontal="center" vertical="center"/>
    </xf>
    <xf numFmtId="0" fontId="37" fillId="0" borderId="14" xfId="1" applyNumberFormat="1" applyFont="1" applyFill="1" applyBorder="1" applyAlignment="1">
      <alignment horizontal="center" vertical="center" wrapText="1"/>
    </xf>
    <xf numFmtId="0" fontId="0" fillId="0" borderId="37" xfId="0" applyFont="1" applyFill="1" applyBorder="1" applyAlignment="1">
      <alignment horizontal="center" vertical="center" wrapText="1"/>
    </xf>
    <xf numFmtId="0" fontId="2" fillId="0" borderId="37" xfId="1" applyNumberFormat="1" applyFont="1" applyFill="1" applyBorder="1" applyAlignment="1">
      <alignment vertical="center" wrapText="1"/>
    </xf>
    <xf numFmtId="0" fontId="17" fillId="0" borderId="37" xfId="1" applyNumberFormat="1" applyFont="1" applyFill="1" applyBorder="1" applyAlignment="1">
      <alignment vertical="center" wrapText="1"/>
    </xf>
    <xf numFmtId="9" fontId="2" fillId="0" borderId="65" xfId="2" applyNumberFormat="1" applyFont="1" applyFill="1" applyBorder="1" applyAlignment="1">
      <alignment vertical="center"/>
    </xf>
    <xf numFmtId="0" fontId="2" fillId="0" borderId="14" xfId="1" applyNumberFormat="1" applyFont="1" applyFill="1" applyBorder="1" applyAlignment="1">
      <alignment horizontal="center" vertical="center" wrapText="1"/>
    </xf>
    <xf numFmtId="0" fontId="4" fillId="0" borderId="21"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3" fillId="0" borderId="14" xfId="1" applyNumberFormat="1" applyFont="1" applyFill="1" applyBorder="1" applyAlignment="1">
      <alignment horizontal="center" vertical="center" wrapText="1"/>
    </xf>
    <xf numFmtId="0" fontId="17" fillId="0" borderId="14" xfId="0"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33" fillId="0" borderId="14" xfId="0" applyFont="1" applyFill="1" applyBorder="1" applyAlignment="1">
      <alignment vertical="center"/>
    </xf>
    <xf numFmtId="0" fontId="33" fillId="14" borderId="14" xfId="0" applyFont="1" applyFill="1" applyBorder="1" applyAlignment="1">
      <alignment vertical="center" wrapText="1"/>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5" fillId="10" borderId="39" xfId="0" applyFont="1" applyFill="1" applyBorder="1" applyAlignment="1">
      <alignment horizontal="center" vertical="center" wrapText="1"/>
    </xf>
    <xf numFmtId="0" fontId="21" fillId="13" borderId="39"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31" fillId="8" borderId="14" xfId="0" applyFont="1" applyFill="1" applyBorder="1" applyAlignment="1">
      <alignment horizontal="center" vertical="center" wrapText="1"/>
    </xf>
    <xf numFmtId="9" fontId="5" fillId="0" borderId="0" xfId="1" applyNumberFormat="1" applyFont="1" applyFill="1" applyAlignment="1">
      <alignment vertical="top" wrapText="1"/>
    </xf>
    <xf numFmtId="9" fontId="1" fillId="2" borderId="0" xfId="1" applyNumberFormat="1" applyFont="1" applyFill="1">
      <alignment vertical="top"/>
    </xf>
    <xf numFmtId="0" fontId="2" fillId="0" borderId="37"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39" fillId="0" borderId="14" xfId="1" applyNumberFormat="1" applyFont="1" applyFill="1" applyBorder="1" applyAlignment="1">
      <alignment horizontal="center" vertical="center"/>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0" fillId="0" borderId="39" xfId="0" applyFont="1" applyFill="1" applyBorder="1" applyAlignment="1">
      <alignment horizontal="center" vertical="center" wrapText="1"/>
    </xf>
    <xf numFmtId="0" fontId="35" fillId="0" borderId="14" xfId="1" applyNumberFormat="1" applyFont="1" applyFill="1" applyBorder="1" applyAlignment="1">
      <alignment horizontal="center" vertical="center"/>
    </xf>
    <xf numFmtId="0" fontId="21" fillId="0" borderId="63" xfId="0" applyFont="1" applyFill="1" applyBorder="1" applyAlignment="1">
      <alignment horizontal="center" vertical="center" wrapText="1"/>
    </xf>
    <xf numFmtId="0" fontId="31" fillId="13" borderId="14"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3" fillId="0" borderId="14" xfId="1" applyNumberFormat="1" applyFont="1" applyFill="1" applyBorder="1" applyAlignment="1">
      <alignment vertical="center" wrapText="1"/>
    </xf>
    <xf numFmtId="0" fontId="5" fillId="0" borderId="14" xfId="1" applyNumberFormat="1" applyFont="1" applyFill="1" applyBorder="1" applyAlignment="1">
      <alignment horizontal="left" vertical="center" wrapText="1"/>
    </xf>
    <xf numFmtId="0" fontId="5"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9" fontId="6" fillId="0" borderId="14" xfId="2" applyBorder="1" applyAlignment="1">
      <alignment horizontal="center" vertical="center"/>
    </xf>
    <xf numFmtId="0" fontId="17" fillId="0" borderId="37" xfId="1"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18" fillId="0" borderId="14" xfId="1" applyNumberFormat="1" applyFont="1" applyFill="1" applyBorder="1" applyAlignment="1">
      <alignment vertical="top" wrapText="1"/>
    </xf>
    <xf numFmtId="0" fontId="10" fillId="0" borderId="14" xfId="1" applyNumberFormat="1" applyFont="1" applyFill="1" applyBorder="1" applyAlignment="1">
      <alignment vertical="top" wrapText="1"/>
    </xf>
    <xf numFmtId="0" fontId="17" fillId="0" borderId="14" xfId="1" applyNumberFormat="1" applyFont="1" applyFill="1" applyBorder="1" applyAlignment="1">
      <alignment vertical="top" wrapText="1"/>
    </xf>
    <xf numFmtId="0" fontId="2" fillId="15" borderId="14" xfId="1" applyNumberFormat="1" applyFont="1" applyFill="1" applyBorder="1" applyAlignment="1">
      <alignment horizontal="center" vertical="center"/>
    </xf>
    <xf numFmtId="0" fontId="2" fillId="16" borderId="14" xfId="1" applyNumberFormat="1" applyFont="1" applyFill="1" applyBorder="1" applyAlignment="1">
      <alignment horizontal="center" vertical="center"/>
    </xf>
    <xf numFmtId="0" fontId="20" fillId="0" borderId="0" xfId="3" applyAlignment="1">
      <alignment vertical="center" wrapText="1"/>
    </xf>
    <xf numFmtId="0" fontId="10" fillId="0" borderId="14" xfId="1" applyNumberFormat="1" applyFont="1" applyFill="1" applyBorder="1" applyAlignment="1">
      <alignment wrapText="1"/>
    </xf>
    <xf numFmtId="0" fontId="17" fillId="15" borderId="14" xfId="1" applyNumberFormat="1" applyFont="1" applyFill="1" applyBorder="1" applyAlignment="1">
      <alignment horizontal="center" vertical="center"/>
    </xf>
    <xf numFmtId="0" fontId="17" fillId="15" borderId="14" xfId="1" applyNumberFormat="1" applyFont="1" applyFill="1" applyBorder="1" applyAlignment="1">
      <alignment horizontal="center" vertical="center" wrapText="1"/>
    </xf>
    <xf numFmtId="0" fontId="17" fillId="17" borderId="14" xfId="1" applyNumberFormat="1" applyFont="1" applyFill="1" applyBorder="1" applyAlignment="1">
      <alignment horizontal="center" vertical="center" wrapText="1"/>
    </xf>
    <xf numFmtId="0" fontId="17" fillId="17" borderId="37" xfId="1" applyNumberFormat="1" applyFont="1" applyFill="1" applyBorder="1" applyAlignment="1">
      <alignment horizontal="center" vertical="center" wrapText="1"/>
    </xf>
    <xf numFmtId="0" fontId="18" fillId="0" borderId="37" xfId="1" applyNumberFormat="1" applyFont="1" applyFill="1" applyBorder="1" applyAlignment="1">
      <alignment horizontal="center" vertical="top" wrapText="1"/>
    </xf>
    <xf numFmtId="0" fontId="2" fillId="17" borderId="37" xfId="1" applyFont="1" applyFill="1" applyBorder="1" applyAlignment="1">
      <alignment horizontal="center" vertical="center" wrapText="1"/>
    </xf>
    <xf numFmtId="0" fontId="2" fillId="17" borderId="14" xfId="1" applyFont="1" applyFill="1" applyBorder="1" applyAlignment="1">
      <alignment horizontal="center" vertical="center" wrapText="1"/>
    </xf>
    <xf numFmtId="0" fontId="41" fillId="0" borderId="14" xfId="1" applyFont="1" applyFill="1" applyBorder="1" applyAlignment="1">
      <alignment horizontal="left" vertical="top" wrapText="1"/>
    </xf>
    <xf numFmtId="9" fontId="6" fillId="0" borderId="14" xfId="2" applyBorder="1" applyAlignment="1">
      <alignment horizontal="center" vertical="center"/>
    </xf>
    <xf numFmtId="0" fontId="25" fillId="0" borderId="14" xfId="4" applyFont="1" applyBorder="1" applyAlignment="1">
      <alignment horizontal="center"/>
    </xf>
    <xf numFmtId="9" fontId="25" fillId="0" borderId="14" xfId="4" applyNumberFormat="1" applyFont="1" applyBorder="1" applyAlignment="1">
      <alignment horizontal="center"/>
    </xf>
    <xf numFmtId="9" fontId="6" fillId="0" borderId="14" xfId="2" applyBorder="1" applyAlignment="1">
      <alignment horizontal="center" vertical="top"/>
    </xf>
    <xf numFmtId="9" fontId="0" fillId="0" borderId="14" xfId="0" applyNumberFormat="1" applyBorder="1" applyAlignment="1">
      <alignment horizontal="center"/>
    </xf>
    <xf numFmtId="0" fontId="25" fillId="0" borderId="0" xfId="0" applyFont="1" applyAlignment="1">
      <alignment horizontal="center"/>
    </xf>
    <xf numFmtId="0" fontId="4" fillId="0" borderId="21" xfId="1" applyNumberFormat="1" applyFont="1" applyFill="1" applyBorder="1" applyAlignment="1">
      <alignment horizontal="center" vertical="center" wrapText="1"/>
    </xf>
    <xf numFmtId="0" fontId="4" fillId="0" borderId="22" xfId="1" applyNumberFormat="1" applyFont="1" applyFill="1" applyBorder="1" applyAlignment="1">
      <alignment horizontal="center" vertical="center" wrapText="1"/>
    </xf>
    <xf numFmtId="0" fontId="4" fillId="0" borderId="23" xfId="1" applyNumberFormat="1" applyFont="1" applyFill="1" applyBorder="1" applyAlignment="1">
      <alignment horizontal="center" vertical="center" wrapText="1"/>
    </xf>
    <xf numFmtId="0" fontId="5" fillId="0" borderId="21" xfId="1" applyNumberFormat="1" applyFont="1" applyFill="1" applyBorder="1" applyAlignment="1">
      <alignment horizontal="center" vertical="center" wrapText="1"/>
    </xf>
    <xf numFmtId="0" fontId="5" fillId="0" borderId="22" xfId="1" applyNumberFormat="1" applyFont="1" applyFill="1" applyBorder="1" applyAlignment="1">
      <alignment horizontal="center" vertical="center" wrapText="1"/>
    </xf>
    <xf numFmtId="0" fontId="5" fillId="0" borderId="23" xfId="1" applyNumberFormat="1" applyFont="1" applyFill="1" applyBorder="1" applyAlignment="1">
      <alignment horizontal="center" vertical="center" wrapText="1"/>
    </xf>
    <xf numFmtId="0" fontId="4" fillId="0" borderId="2" xfId="1" applyNumberFormat="1" applyFont="1" applyFill="1" applyBorder="1" applyAlignment="1">
      <alignment horizontal="center" vertical="center" wrapText="1"/>
    </xf>
    <xf numFmtId="9" fontId="5" fillId="0" borderId="42" xfId="1" applyNumberFormat="1" applyFont="1" applyFill="1" applyBorder="1" applyAlignment="1">
      <alignment horizontal="center" vertical="center" wrapText="1"/>
    </xf>
    <xf numFmtId="9" fontId="5" fillId="0" borderId="22" xfId="1" applyNumberFormat="1" applyFont="1" applyFill="1" applyBorder="1" applyAlignment="1">
      <alignment horizontal="center" vertical="center" wrapText="1"/>
    </xf>
    <xf numFmtId="9" fontId="5" fillId="0" borderId="21" xfId="1" applyNumberFormat="1" applyFont="1" applyFill="1" applyBorder="1" applyAlignment="1">
      <alignment horizontal="center" vertical="center" wrapText="1"/>
    </xf>
    <xf numFmtId="0" fontId="11" fillId="5" borderId="14"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wrapText="1"/>
    </xf>
    <xf numFmtId="9" fontId="5" fillId="0" borderId="2" xfId="1" applyNumberFormat="1" applyFont="1" applyFill="1" applyBorder="1" applyAlignment="1">
      <alignment horizontal="center" vertical="center"/>
    </xf>
    <xf numFmtId="0" fontId="4" fillId="0" borderId="2" xfId="1" applyNumberFormat="1" applyFont="1" applyFill="1" applyBorder="1" applyAlignment="1">
      <alignment horizontal="center" vertical="center" textRotation="255"/>
    </xf>
    <xf numFmtId="164" fontId="5" fillId="0" borderId="2" xfId="1" applyNumberFormat="1" applyFont="1" applyFill="1" applyBorder="1" applyAlignment="1">
      <alignment horizontal="center" vertical="center" wrapText="1"/>
    </xf>
    <xf numFmtId="0" fontId="5" fillId="0" borderId="34" xfId="1" applyNumberFormat="1" applyFont="1" applyFill="1" applyBorder="1" applyAlignment="1">
      <alignment horizontal="center" vertical="center" wrapText="1"/>
    </xf>
    <xf numFmtId="0" fontId="5" fillId="0" borderId="35" xfId="1" applyNumberFormat="1" applyFont="1" applyFill="1" applyBorder="1" applyAlignment="1">
      <alignment horizontal="center" vertical="center" wrapText="1"/>
    </xf>
    <xf numFmtId="9" fontId="6" fillId="0" borderId="37" xfId="2" applyFill="1" applyBorder="1" applyAlignment="1">
      <alignment horizontal="center" vertical="center"/>
    </xf>
    <xf numFmtId="9" fontId="6" fillId="0" borderId="38" xfId="2" applyFill="1" applyBorder="1" applyAlignment="1">
      <alignment horizontal="center" vertical="center"/>
    </xf>
    <xf numFmtId="0" fontId="5" fillId="0" borderId="21" xfId="1" applyNumberFormat="1" applyFont="1" applyFill="1" applyBorder="1" applyAlignment="1">
      <alignment horizontal="center" vertical="center"/>
    </xf>
    <xf numFmtId="0" fontId="5" fillId="0" borderId="22" xfId="1" applyNumberFormat="1" applyFont="1" applyFill="1" applyBorder="1" applyAlignment="1">
      <alignment horizontal="center" vertical="center"/>
    </xf>
    <xf numFmtId="0" fontId="5" fillId="0" borderId="23" xfId="1" applyNumberFormat="1" applyFont="1" applyFill="1" applyBorder="1" applyAlignment="1">
      <alignment horizontal="center" vertical="center"/>
    </xf>
    <xf numFmtId="9" fontId="5" fillId="0" borderId="21" xfId="1" applyNumberFormat="1" applyFont="1" applyFill="1" applyBorder="1" applyAlignment="1">
      <alignment horizontal="center" vertical="center"/>
    </xf>
    <xf numFmtId="9" fontId="5" fillId="0" borderId="22" xfId="1" applyNumberFormat="1" applyFont="1" applyFill="1" applyBorder="1" applyAlignment="1">
      <alignment horizontal="center" vertical="center"/>
    </xf>
    <xf numFmtId="9" fontId="5" fillId="0" borderId="23" xfId="1" applyNumberFormat="1" applyFont="1" applyFill="1" applyBorder="1" applyAlignment="1">
      <alignment horizontal="center" vertical="center"/>
    </xf>
    <xf numFmtId="9" fontId="6" fillId="0" borderId="14" xfId="2" applyBorder="1" applyAlignment="1">
      <alignment horizontal="center" vertical="center"/>
    </xf>
    <xf numFmtId="10" fontId="5" fillId="0" borderId="21" xfId="1" applyNumberFormat="1" applyFont="1" applyFill="1" applyBorder="1" applyAlignment="1">
      <alignment horizontal="center" vertical="center" wrapText="1"/>
    </xf>
    <xf numFmtId="10" fontId="5" fillId="0" borderId="22" xfId="1" applyNumberFormat="1" applyFont="1" applyFill="1" applyBorder="1" applyAlignment="1">
      <alignment horizontal="center" vertical="center" wrapText="1"/>
    </xf>
    <xf numFmtId="0" fontId="5" fillId="0" borderId="2" xfId="1" applyNumberFormat="1" applyFont="1" applyFill="1" applyBorder="1" applyAlignment="1">
      <alignment horizontal="center" vertical="center" textRotation="90"/>
    </xf>
    <xf numFmtId="0" fontId="5" fillId="0" borderId="2" xfId="1" applyNumberFormat="1" applyFont="1" applyFill="1" applyBorder="1" applyAlignment="1">
      <alignment horizontal="center" vertical="center"/>
    </xf>
    <xf numFmtId="0" fontId="4" fillId="3" borderId="2" xfId="1" applyNumberFormat="1" applyFont="1" applyFill="1" applyBorder="1" applyAlignment="1">
      <alignment horizontal="center" vertical="center" wrapText="1"/>
    </xf>
    <xf numFmtId="0" fontId="4" fillId="0" borderId="41" xfId="1" applyNumberFormat="1"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8" xfId="0" applyFont="1" applyBorder="1" applyAlignment="1">
      <alignment horizontal="center"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center" vertical="center"/>
    </xf>
    <xf numFmtId="0" fontId="14" fillId="0" borderId="12" xfId="0" applyFont="1" applyBorder="1" applyAlignment="1">
      <alignment horizontal="center" vertical="center"/>
    </xf>
    <xf numFmtId="0" fontId="4" fillId="3" borderId="26" xfId="1" applyNumberFormat="1" applyFont="1" applyFill="1" applyBorder="1" applyAlignment="1">
      <alignment horizontal="center" vertical="center" wrapText="1"/>
    </xf>
    <xf numFmtId="0" fontId="11" fillId="5" borderId="39" xfId="1" applyNumberFormat="1" applyFont="1" applyFill="1" applyBorder="1" applyAlignment="1">
      <alignment horizontal="center" vertical="center" wrapText="1"/>
    </xf>
    <xf numFmtId="0" fontId="4" fillId="3" borderId="28" xfId="1" applyNumberFormat="1" applyFont="1" applyFill="1" applyBorder="1" applyAlignment="1">
      <alignment horizontal="center" vertical="center" wrapText="1"/>
    </xf>
    <xf numFmtId="0" fontId="4" fillId="0" borderId="14" xfId="1" applyNumberFormat="1" applyFont="1" applyFill="1" applyBorder="1" applyAlignment="1">
      <alignment horizontal="center" vertical="center" wrapText="1"/>
    </xf>
    <xf numFmtId="9" fontId="6" fillId="0" borderId="14" xfId="2" applyFill="1" applyBorder="1" applyAlignment="1">
      <alignment horizontal="center" vertical="center"/>
    </xf>
    <xf numFmtId="0" fontId="2" fillId="0" borderId="14" xfId="1" applyNumberFormat="1" applyFont="1" applyFill="1" applyBorder="1" applyAlignment="1">
      <alignment horizontal="center" vertical="center" wrapText="1"/>
    </xf>
    <xf numFmtId="0" fontId="5" fillId="0" borderId="14" xfId="1" applyNumberFormat="1" applyFont="1" applyFill="1" applyBorder="1" applyAlignment="1">
      <alignment horizontal="center" vertical="center" wrapText="1"/>
    </xf>
    <xf numFmtId="0" fontId="18" fillId="0" borderId="14" xfId="1" applyNumberFormat="1" applyFont="1" applyFill="1" applyBorder="1" applyAlignment="1">
      <alignment horizontal="center" vertical="center" wrapText="1"/>
    </xf>
    <xf numFmtId="0" fontId="5" fillId="0" borderId="28" xfId="1" applyNumberFormat="1" applyFont="1" applyFill="1" applyBorder="1" applyAlignment="1">
      <alignment horizontal="center" vertical="center" wrapText="1"/>
    </xf>
    <xf numFmtId="0" fontId="5" fillId="0" borderId="24" xfId="1" applyNumberFormat="1" applyFont="1" applyFill="1" applyBorder="1" applyAlignment="1">
      <alignment horizontal="center" vertical="center" wrapText="1"/>
    </xf>
    <xf numFmtId="0" fontId="4" fillId="0" borderId="37" xfId="1" applyNumberFormat="1" applyFont="1" applyFill="1" applyBorder="1" applyAlignment="1">
      <alignment horizontal="center" vertical="center" wrapText="1"/>
    </xf>
    <xf numFmtId="0" fontId="3" fillId="0" borderId="22" xfId="1" applyNumberFormat="1" applyFont="1" applyFill="1" applyBorder="1" applyAlignment="1">
      <alignment horizontal="center" vertical="center" wrapText="1"/>
    </xf>
    <xf numFmtId="0" fontId="5" fillId="0" borderId="37" xfId="1" applyNumberFormat="1"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7" fillId="0" borderId="32" xfId="1" applyNumberFormat="1" applyFont="1" applyFill="1" applyBorder="1" applyAlignment="1">
      <alignment horizontal="center" vertical="center" wrapText="1"/>
    </xf>
    <xf numFmtId="0" fontId="17" fillId="0" borderId="33" xfId="1" applyNumberFormat="1" applyFont="1" applyFill="1" applyBorder="1" applyAlignment="1">
      <alignment horizontal="center" vertical="center" wrapText="1"/>
    </xf>
    <xf numFmtId="0" fontId="17" fillId="0" borderId="31" xfId="1" applyNumberFormat="1" applyFont="1" applyFill="1" applyBorder="1" applyAlignment="1">
      <alignment horizontal="center" vertical="center" wrapText="1"/>
    </xf>
    <xf numFmtId="0" fontId="11" fillId="0" borderId="14" xfId="1" applyNumberFormat="1" applyFont="1" applyFill="1" applyBorder="1" applyAlignment="1">
      <alignment horizontal="center" vertical="center" wrapText="1"/>
    </xf>
    <xf numFmtId="0" fontId="18" fillId="0" borderId="32" xfId="1" applyNumberFormat="1" applyFont="1" applyFill="1" applyBorder="1" applyAlignment="1">
      <alignment horizontal="center" vertical="center" wrapText="1"/>
    </xf>
    <xf numFmtId="0" fontId="18" fillId="0" borderId="33" xfId="1" applyNumberFormat="1" applyFont="1" applyFill="1" applyBorder="1" applyAlignment="1">
      <alignment horizontal="center" vertical="center" wrapText="1"/>
    </xf>
    <xf numFmtId="0" fontId="18" fillId="0" borderId="31" xfId="1" applyNumberFormat="1" applyFont="1" applyFill="1" applyBorder="1" applyAlignment="1">
      <alignment horizontal="center" vertical="center" wrapText="1"/>
    </xf>
    <xf numFmtId="0" fontId="11" fillId="0" borderId="37"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36" xfId="0" applyFont="1" applyFill="1" applyBorder="1" applyAlignment="1">
      <alignment horizontal="center" vertical="center" wrapText="1"/>
    </xf>
    <xf numFmtId="0" fontId="17" fillId="0" borderId="29"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textRotation="255"/>
    </xf>
    <xf numFmtId="0" fontId="11" fillId="0" borderId="2" xfId="1" applyNumberFormat="1" applyFont="1" applyFill="1" applyBorder="1" applyAlignment="1">
      <alignment horizontal="center" vertical="center" textRotation="255"/>
    </xf>
    <xf numFmtId="0" fontId="11" fillId="0" borderId="56" xfId="1" applyNumberFormat="1" applyFont="1" applyFill="1" applyBorder="1" applyAlignment="1">
      <alignment horizontal="center" vertical="center" wrapText="1"/>
    </xf>
    <xf numFmtId="0" fontId="11" fillId="0" borderId="22" xfId="1" applyNumberFormat="1" applyFont="1" applyFill="1" applyBorder="1" applyAlignment="1">
      <alignment horizontal="center" vertical="center" wrapText="1"/>
    </xf>
    <xf numFmtId="0" fontId="11" fillId="0" borderId="23" xfId="1" applyNumberFormat="1" applyFont="1" applyFill="1" applyBorder="1" applyAlignment="1">
      <alignment horizontal="center" vertical="center" wrapText="1"/>
    </xf>
    <xf numFmtId="0" fontId="11" fillId="0" borderId="2" xfId="1" applyNumberFormat="1" applyFont="1" applyFill="1" applyBorder="1" applyAlignment="1">
      <alignment horizontal="center" vertical="center" wrapText="1"/>
    </xf>
    <xf numFmtId="0" fontId="11" fillId="0" borderId="21" xfId="1" applyNumberFormat="1" applyFont="1" applyFill="1" applyBorder="1" applyAlignment="1">
      <alignment horizontal="center" vertical="center" wrapText="1"/>
    </xf>
    <xf numFmtId="0" fontId="26" fillId="0" borderId="6" xfId="4" applyFont="1" applyFill="1" applyBorder="1" applyAlignment="1">
      <alignment horizontal="center" vertical="center"/>
    </xf>
    <xf numFmtId="0" fontId="26" fillId="0" borderId="49"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16" xfId="4" applyFont="1" applyFill="1" applyBorder="1" applyAlignment="1">
      <alignment horizontal="center" vertical="center"/>
    </xf>
    <xf numFmtId="0" fontId="26" fillId="0" borderId="51" xfId="4" applyFont="1" applyFill="1" applyBorder="1" applyAlignment="1">
      <alignment horizontal="center" vertical="center"/>
    </xf>
    <xf numFmtId="0" fontId="26" fillId="0" borderId="17" xfId="4" applyFont="1" applyFill="1" applyBorder="1" applyAlignment="1">
      <alignment horizontal="center" vertical="center"/>
    </xf>
    <xf numFmtId="0" fontId="27" fillId="0" borderId="6" xfId="4" applyFont="1" applyBorder="1" applyAlignment="1">
      <alignment horizontal="center" vertical="center" wrapText="1"/>
    </xf>
    <xf numFmtId="0" fontId="27" fillId="0" borderId="7" xfId="4" applyFont="1" applyBorder="1" applyAlignment="1">
      <alignment horizontal="center" vertical="center" wrapText="1"/>
    </xf>
    <xf numFmtId="0" fontId="27" fillId="0" borderId="16" xfId="4" applyFont="1" applyBorder="1" applyAlignment="1">
      <alignment horizontal="center" vertical="center" wrapText="1"/>
    </xf>
    <xf numFmtId="0" fontId="27" fillId="0" borderId="17" xfId="4" applyFont="1" applyBorder="1" applyAlignment="1">
      <alignment horizontal="center" vertical="center" wrapText="1"/>
    </xf>
    <xf numFmtId="0" fontId="28" fillId="0" borderId="6" xfId="4" applyFont="1" applyFill="1" applyBorder="1" applyAlignment="1">
      <alignment horizontal="center" vertical="center" wrapText="1"/>
    </xf>
    <xf numFmtId="0" fontId="28" fillId="0" borderId="49" xfId="4" applyFont="1" applyFill="1" applyBorder="1" applyAlignment="1">
      <alignment horizontal="center" vertical="center" wrapText="1"/>
    </xf>
    <xf numFmtId="0" fontId="28" fillId="0" borderId="7" xfId="4" applyFont="1" applyFill="1" applyBorder="1" applyAlignment="1">
      <alignment horizontal="center" vertical="center" wrapText="1"/>
    </xf>
    <xf numFmtId="0" fontId="28" fillId="0" borderId="16" xfId="4" applyFont="1" applyFill="1" applyBorder="1" applyAlignment="1">
      <alignment horizontal="center" vertical="center" wrapText="1"/>
    </xf>
    <xf numFmtId="0" fontId="28" fillId="0" borderId="51" xfId="4" applyFont="1" applyFill="1" applyBorder="1" applyAlignment="1">
      <alignment horizontal="center" vertical="center" wrapText="1"/>
    </xf>
    <xf numFmtId="0" fontId="28" fillId="0" borderId="17" xfId="4"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7" fillId="0" borderId="37" xfId="1" applyNumberFormat="1" applyFont="1" applyFill="1" applyBorder="1" applyAlignment="1">
      <alignment horizontal="center" vertical="center" wrapText="1"/>
    </xf>
    <xf numFmtId="0" fontId="17" fillId="0" borderId="36" xfId="1" applyNumberFormat="1" applyFont="1" applyFill="1" applyBorder="1" applyAlignment="1">
      <alignment horizontal="center" vertical="center" wrapText="1"/>
    </xf>
    <xf numFmtId="0" fontId="18" fillId="0" borderId="37" xfId="1" applyNumberFormat="1" applyFont="1" applyFill="1" applyBorder="1" applyAlignment="1">
      <alignment horizontal="center" vertical="center" wrapText="1"/>
    </xf>
    <xf numFmtId="0" fontId="18" fillId="0" borderId="36" xfId="1" applyNumberFormat="1" applyFont="1" applyFill="1" applyBorder="1" applyAlignment="1">
      <alignment horizontal="center" vertical="center" wrapText="1"/>
    </xf>
    <xf numFmtId="0" fontId="18" fillId="0" borderId="38" xfId="1" applyNumberFormat="1"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7" fillId="0" borderId="38" xfId="1" applyNumberFormat="1" applyFont="1" applyFill="1" applyBorder="1" applyAlignment="1">
      <alignment horizontal="center" vertical="center" wrapText="1"/>
    </xf>
    <xf numFmtId="0" fontId="18" fillId="0" borderId="60" xfId="1" applyNumberFormat="1" applyFont="1" applyFill="1" applyBorder="1" applyAlignment="1">
      <alignment horizontal="center" vertical="center" wrapText="1"/>
    </xf>
    <xf numFmtId="0" fontId="17" fillId="0" borderId="34" xfId="1" applyNumberFormat="1" applyFont="1" applyFill="1" applyBorder="1" applyAlignment="1">
      <alignment horizontal="center" vertical="center" wrapText="1"/>
    </xf>
    <xf numFmtId="0" fontId="17" fillId="0" borderId="57" xfId="1" applyNumberFormat="1" applyFont="1" applyFill="1" applyBorder="1" applyAlignment="1">
      <alignment horizontal="center" vertical="center" wrapText="1"/>
    </xf>
    <xf numFmtId="0" fontId="29" fillId="0" borderId="37" xfId="1" applyNumberFormat="1" applyFont="1" applyFill="1" applyBorder="1" applyAlignment="1">
      <alignment horizontal="center" vertical="center" wrapText="1"/>
    </xf>
    <xf numFmtId="0" fontId="29" fillId="0" borderId="36" xfId="1" applyNumberFormat="1" applyFont="1" applyFill="1" applyBorder="1" applyAlignment="1">
      <alignment horizontal="center" vertical="center" wrapText="1"/>
    </xf>
    <xf numFmtId="0" fontId="17" fillId="0" borderId="30" xfId="1" applyNumberFormat="1" applyFont="1" applyFill="1" applyBorder="1" applyAlignment="1">
      <alignment horizontal="left" vertical="center" wrapText="1"/>
    </xf>
    <xf numFmtId="0" fontId="17" fillId="0" borderId="58" xfId="1" applyNumberFormat="1" applyFont="1" applyFill="1" applyBorder="1" applyAlignment="1">
      <alignment horizontal="left" vertical="center" wrapText="1"/>
    </xf>
    <xf numFmtId="0" fontId="10" fillId="3" borderId="2" xfId="1" applyNumberFormat="1" applyFont="1" applyFill="1" applyBorder="1" applyAlignment="1">
      <alignment horizontal="center" vertical="center" wrapText="1"/>
    </xf>
    <xf numFmtId="0" fontId="10" fillId="3" borderId="21" xfId="1" applyNumberFormat="1" applyFont="1" applyFill="1" applyBorder="1" applyAlignment="1">
      <alignment horizontal="center" vertical="center" wrapText="1"/>
    </xf>
    <xf numFmtId="0" fontId="3" fillId="0" borderId="14" xfId="1" applyNumberFormat="1" applyFont="1" applyFill="1" applyBorder="1" applyAlignment="1">
      <alignment horizontal="center" vertical="center" textRotation="255" wrapText="1"/>
    </xf>
    <xf numFmtId="9" fontId="2" fillId="0" borderId="14" xfId="1" applyNumberFormat="1" applyFont="1" applyFill="1" applyBorder="1" applyAlignment="1">
      <alignment horizontal="center" vertical="center" wrapText="1"/>
    </xf>
    <xf numFmtId="0" fontId="3" fillId="0" borderId="14" xfId="1" applyNumberFormat="1" applyFont="1" applyFill="1" applyBorder="1" applyAlignment="1">
      <alignment horizontal="center" vertical="center" wrapText="1"/>
    </xf>
    <xf numFmtId="0" fontId="2" fillId="0" borderId="14" xfId="1" applyNumberFormat="1" applyFont="1" applyFill="1" applyBorder="1" applyAlignment="1">
      <alignment horizontal="center" vertical="center" textRotation="90" wrapText="1"/>
    </xf>
    <xf numFmtId="164" fontId="2" fillId="0" borderId="14" xfId="1" applyNumberFormat="1" applyFont="1" applyFill="1" applyBorder="1" applyAlignment="1">
      <alignment horizontal="center" vertical="center" wrapText="1"/>
    </xf>
    <xf numFmtId="9" fontId="5" fillId="0" borderId="14" xfId="2" applyFont="1" applyFill="1" applyBorder="1" applyAlignment="1" applyProtection="1">
      <alignment horizontal="center" vertical="center" wrapText="1"/>
    </xf>
    <xf numFmtId="0" fontId="10" fillId="3" borderId="26" xfId="1" applyNumberFormat="1" applyFont="1" applyFill="1" applyBorder="1" applyAlignment="1">
      <alignment horizontal="center" vertical="center" wrapText="1"/>
    </xf>
    <xf numFmtId="164" fontId="5" fillId="0" borderId="14" xfId="2" applyNumberFormat="1" applyFont="1" applyFill="1" applyBorder="1" applyAlignment="1" applyProtection="1">
      <alignment horizontal="center" vertical="center" wrapText="1"/>
    </xf>
    <xf numFmtId="0" fontId="11" fillId="5" borderId="37" xfId="1" applyNumberFormat="1" applyFont="1" applyFill="1" applyBorder="1" applyAlignment="1">
      <alignment horizontal="center" vertical="center" wrapText="1"/>
    </xf>
    <xf numFmtId="0" fontId="18" fillId="0" borderId="59" xfId="1" applyNumberFormat="1" applyFont="1" applyFill="1" applyBorder="1" applyAlignment="1">
      <alignment horizontal="center" vertical="center" wrapText="1"/>
    </xf>
    <xf numFmtId="0" fontId="2" fillId="0" borderId="37" xfId="1" applyNumberFormat="1" applyFont="1" applyFill="1" applyBorder="1" applyAlignment="1">
      <alignment horizontal="center" vertical="center"/>
    </xf>
    <xf numFmtId="0" fontId="2" fillId="0" borderId="38" xfId="1" applyNumberFormat="1" applyFont="1" applyFill="1" applyBorder="1" applyAlignment="1">
      <alignment horizontal="center" vertical="center"/>
    </xf>
    <xf numFmtId="0" fontId="2" fillId="0" borderId="36" xfId="1" applyNumberFormat="1" applyFont="1" applyFill="1" applyBorder="1" applyAlignment="1">
      <alignment horizontal="center" vertical="center"/>
    </xf>
    <xf numFmtId="9" fontId="2" fillId="0" borderId="37" xfId="5" applyFont="1" applyFill="1" applyBorder="1" applyAlignment="1">
      <alignment horizontal="center" vertical="center"/>
    </xf>
    <xf numFmtId="9" fontId="2" fillId="0" borderId="38" xfId="5" applyFont="1" applyFill="1" applyBorder="1" applyAlignment="1">
      <alignment horizontal="center" vertical="center"/>
    </xf>
    <xf numFmtId="9" fontId="2" fillId="0" borderId="36" xfId="5" applyFont="1" applyFill="1" applyBorder="1" applyAlignment="1">
      <alignment horizontal="center" vertical="center"/>
    </xf>
    <xf numFmtId="0" fontId="16" fillId="9" borderId="37" xfId="0" applyFont="1" applyFill="1" applyBorder="1" applyAlignment="1">
      <alignment horizontal="center" vertical="center" wrapText="1"/>
    </xf>
    <xf numFmtId="0" fontId="16" fillId="9" borderId="38" xfId="0" applyFont="1" applyFill="1" applyBorder="1" applyAlignment="1">
      <alignment horizontal="center" vertical="center" wrapText="1"/>
    </xf>
    <xf numFmtId="0" fontId="16" fillId="9" borderId="36" xfId="0" applyFont="1" applyFill="1" applyBorder="1" applyAlignment="1">
      <alignment horizontal="center" vertical="center" wrapText="1"/>
    </xf>
    <xf numFmtId="0" fontId="10" fillId="0" borderId="2" xfId="1" applyNumberFormat="1" applyFont="1" applyFill="1" applyBorder="1" applyAlignment="1">
      <alignment horizontal="center" vertical="center" wrapText="1"/>
    </xf>
    <xf numFmtId="0" fontId="18" fillId="0" borderId="14" xfId="1" applyNumberFormat="1" applyFont="1" applyFill="1" applyBorder="1" applyAlignment="1">
      <alignment horizontal="left" vertical="top" wrapText="1"/>
    </xf>
    <xf numFmtId="0" fontId="17" fillId="0" borderId="2"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center" wrapText="1"/>
    </xf>
    <xf numFmtId="0" fontId="34" fillId="0" borderId="14" xfId="1" applyNumberFormat="1" applyFont="1" applyFill="1" applyBorder="1" applyAlignment="1">
      <alignment horizontal="center" vertical="center" wrapText="1"/>
    </xf>
    <xf numFmtId="0" fontId="18" fillId="0" borderId="30" xfId="1" applyNumberFormat="1" applyFont="1" applyFill="1" applyBorder="1" applyAlignment="1">
      <alignment horizontal="center" vertical="center" wrapText="1"/>
    </xf>
    <xf numFmtId="0" fontId="18" fillId="0" borderId="58" xfId="1" applyNumberFormat="1" applyFont="1" applyFill="1" applyBorder="1" applyAlignment="1">
      <alignment horizontal="center" vertical="center" wrapText="1"/>
    </xf>
    <xf numFmtId="0" fontId="18" fillId="0" borderId="2" xfId="1" applyNumberFormat="1" applyFont="1" applyFill="1" applyBorder="1" applyAlignment="1">
      <alignment horizontal="center" vertical="center" wrapText="1"/>
    </xf>
    <xf numFmtId="0" fontId="18" fillId="0" borderId="62" xfId="1" applyNumberFormat="1" applyFont="1" applyFill="1" applyBorder="1" applyAlignment="1">
      <alignment horizontal="center" vertical="center" wrapText="1"/>
    </xf>
    <xf numFmtId="0" fontId="10" fillId="0" borderId="0" xfId="1" applyNumberFormat="1" applyFont="1" applyFill="1" applyBorder="1" applyAlignment="1">
      <alignment horizontal="center" vertical="center" textRotation="255" wrapText="1"/>
    </xf>
    <xf numFmtId="0" fontId="10" fillId="0" borderId="64" xfId="1" applyNumberFormat="1" applyFont="1" applyFill="1" applyBorder="1" applyAlignment="1">
      <alignment horizontal="center" vertical="center" textRotation="255" wrapText="1"/>
    </xf>
    <xf numFmtId="0" fontId="10" fillId="0" borderId="23" xfId="1" applyNumberFormat="1" applyFont="1" applyFill="1" applyBorder="1" applyAlignment="1">
      <alignment horizontal="center" vertical="center" wrapText="1"/>
    </xf>
    <xf numFmtId="0" fontId="18" fillId="0" borderId="27" xfId="1" applyNumberFormat="1" applyFont="1" applyFill="1" applyBorder="1" applyAlignment="1">
      <alignment horizontal="center" vertical="center" wrapText="1"/>
    </xf>
    <xf numFmtId="0" fontId="10" fillId="0" borderId="39" xfId="1" applyNumberFormat="1" applyFont="1" applyFill="1" applyBorder="1" applyAlignment="1">
      <alignment horizontal="center" vertical="center" wrapText="1"/>
    </xf>
    <xf numFmtId="0" fontId="10" fillId="0" borderId="28" xfId="1" applyNumberFormat="1" applyFont="1" applyFill="1" applyBorder="1" applyAlignment="1">
      <alignment horizontal="center" vertical="center" wrapText="1"/>
    </xf>
    <xf numFmtId="0" fontId="10" fillId="0" borderId="24" xfId="1" applyNumberFormat="1" applyFont="1" applyFill="1" applyBorder="1" applyAlignment="1">
      <alignment horizontal="center" vertical="center" wrapText="1"/>
    </xf>
    <xf numFmtId="0" fontId="18" fillId="0" borderId="26" xfId="1" applyNumberFormat="1" applyFont="1" applyFill="1" applyBorder="1" applyAlignment="1">
      <alignment horizontal="center" vertical="top" wrapText="1"/>
    </xf>
    <xf numFmtId="0" fontId="34" fillId="0" borderId="14" xfId="1" applyNumberFormat="1" applyFont="1" applyFill="1" applyBorder="1" applyAlignment="1">
      <alignment horizontal="center" vertical="top" wrapText="1"/>
    </xf>
    <xf numFmtId="0" fontId="25" fillId="0" borderId="0" xfId="0" applyFont="1" applyAlignment="1">
      <alignment horizontal="center" vertical="center" wrapText="1"/>
    </xf>
    <xf numFmtId="0" fontId="26" fillId="0" borderId="6" xfId="4" applyFont="1" applyBorder="1" applyAlignment="1">
      <alignment horizontal="center" vertical="center"/>
    </xf>
    <xf numFmtId="0" fontId="26" fillId="0" borderId="49" xfId="4" applyFont="1" applyBorder="1" applyAlignment="1">
      <alignment horizontal="center" vertical="center"/>
    </xf>
    <xf numFmtId="0" fontId="26" fillId="0" borderId="7" xfId="4" applyFont="1" applyBorder="1" applyAlignment="1">
      <alignment horizontal="center" vertical="center"/>
    </xf>
    <xf numFmtId="0" fontId="26" fillId="0" borderId="16" xfId="4" applyFont="1" applyBorder="1" applyAlignment="1">
      <alignment horizontal="center" vertical="center"/>
    </xf>
    <xf numFmtId="0" fontId="26" fillId="0" borderId="51" xfId="4" applyFont="1" applyBorder="1" applyAlignment="1">
      <alignment horizontal="center" vertical="center"/>
    </xf>
    <xf numFmtId="0" fontId="26" fillId="0" borderId="17" xfId="4" applyFont="1" applyBorder="1" applyAlignment="1">
      <alignment horizontal="center" vertical="center"/>
    </xf>
    <xf numFmtId="0" fontId="28" fillId="0" borderId="6" xfId="4" applyFont="1" applyBorder="1" applyAlignment="1">
      <alignment horizontal="center" vertical="center" wrapText="1"/>
    </xf>
    <xf numFmtId="0" fontId="28" fillId="0" borderId="49" xfId="4" applyFont="1" applyBorder="1" applyAlignment="1">
      <alignment horizontal="center" vertical="center" wrapText="1"/>
    </xf>
    <xf numFmtId="0" fontId="28" fillId="0" borderId="7" xfId="4" applyFont="1" applyBorder="1" applyAlignment="1">
      <alignment horizontal="center" vertical="center" wrapText="1"/>
    </xf>
    <xf numFmtId="0" fontId="28" fillId="0" borderId="16" xfId="4" applyFont="1" applyBorder="1" applyAlignment="1">
      <alignment horizontal="center" vertical="center" wrapText="1"/>
    </xf>
    <xf numFmtId="0" fontId="28" fillId="0" borderId="51" xfId="4" applyFont="1" applyBorder="1" applyAlignment="1">
      <alignment horizontal="center" vertical="center" wrapText="1"/>
    </xf>
    <xf numFmtId="0" fontId="28" fillId="0" borderId="17" xfId="4" applyFont="1" applyBorder="1" applyAlignment="1">
      <alignment horizontal="center" vertical="center" wrapText="1"/>
    </xf>
    <xf numFmtId="0" fontId="25" fillId="0" borderId="0" xfId="0" applyFont="1" applyAlignment="1">
      <alignment horizontal="center" wrapText="1"/>
    </xf>
    <xf numFmtId="0" fontId="11" fillId="4"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7" fillId="0" borderId="2" xfId="1" applyFont="1" applyFill="1" applyBorder="1" applyAlignment="1">
      <alignment horizontal="center" vertical="center" textRotation="90" wrapText="1"/>
    </xf>
    <xf numFmtId="0" fontId="8" fillId="0" borderId="2" xfId="1" applyFont="1" applyFill="1" applyBorder="1" applyAlignment="1">
      <alignment horizontal="center" vertical="center" textRotation="90" wrapText="1"/>
    </xf>
    <xf numFmtId="9" fontId="5" fillId="0" borderId="2" xfId="2" applyFont="1" applyFill="1" applyBorder="1" applyAlignment="1" applyProtection="1">
      <alignment horizontal="center" vertical="center" wrapText="1"/>
    </xf>
    <xf numFmtId="0" fontId="11" fillId="5" borderId="38" xfId="1" applyNumberFormat="1" applyFont="1" applyFill="1" applyBorder="1" applyAlignment="1">
      <alignment horizontal="center" vertical="center" wrapText="1"/>
    </xf>
    <xf numFmtId="0" fontId="11" fillId="5" borderId="36" xfId="1" applyNumberFormat="1" applyFont="1" applyFill="1" applyBorder="1" applyAlignment="1">
      <alignment horizontal="center" vertical="center" wrapText="1"/>
    </xf>
    <xf numFmtId="0" fontId="9" fillId="2" borderId="14" xfId="1" applyFont="1" applyFill="1" applyBorder="1" applyAlignment="1">
      <alignment horizontal="center" vertical="center" textRotation="255" wrapText="1"/>
    </xf>
    <xf numFmtId="0" fontId="3" fillId="2" borderId="14" xfId="1" applyFont="1" applyFill="1" applyBorder="1" applyAlignment="1">
      <alignment horizontal="center" vertical="center" wrapText="1"/>
    </xf>
    <xf numFmtId="0" fontId="3" fillId="3" borderId="2" xfId="1" applyNumberFormat="1" applyFont="1" applyFill="1" applyBorder="1" applyAlignment="1">
      <alignment horizontal="center" vertical="center" wrapText="1"/>
    </xf>
    <xf numFmtId="0" fontId="3" fillId="4" borderId="2" xfId="1" applyFont="1" applyFill="1" applyBorder="1" applyAlignment="1">
      <alignment horizontal="center" vertical="center" wrapText="1"/>
    </xf>
    <xf numFmtId="0" fontId="3" fillId="4" borderId="21" xfId="1" applyFont="1" applyFill="1" applyBorder="1" applyAlignment="1">
      <alignment horizontal="center" vertical="center" wrapText="1"/>
    </xf>
    <xf numFmtId="9" fontId="3" fillId="2" borderId="14" xfId="1" applyNumberFormat="1" applyFont="1" applyFill="1" applyBorder="1" applyAlignment="1">
      <alignment horizontal="center" vertical="center" wrapText="1"/>
    </xf>
    <xf numFmtId="0" fontId="2" fillId="2" borderId="28" xfId="1" applyFont="1" applyFill="1" applyBorder="1" applyAlignment="1">
      <alignment horizontal="center" vertical="center" wrapText="1"/>
    </xf>
    <xf numFmtId="0" fontId="3" fillId="3" borderId="21" xfId="1" applyNumberFormat="1" applyFont="1" applyFill="1" applyBorder="1" applyAlignment="1">
      <alignment horizontal="center" vertical="center" wrapText="1"/>
    </xf>
  </cellXfs>
  <cellStyles count="6">
    <cellStyle name="Excel Built-in Normal" xfId="1"/>
    <cellStyle name="Hipervínculo" xfId="3" builtinId="8"/>
    <cellStyle name="Normal" xfId="0" builtinId="0"/>
    <cellStyle name="Normal 2" xfId="4"/>
    <cellStyle name="Porcentaje" xfId="2" builtinId="5"/>
    <cellStyle name="Porcentaje 2" xfId="5"/>
  </cellStyles>
  <dxfs count="398">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ont>
        <color rgb="FF006100"/>
      </font>
      <fill>
        <patternFill>
          <bgColor rgb="FFC6EFCE"/>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7"/>
        </patternFill>
      </fill>
    </dxf>
    <dxf>
      <fill>
        <patternFill>
          <bgColor indexed="13"/>
        </patternFill>
      </fill>
    </dxf>
    <dxf>
      <fill>
        <patternFill>
          <bgColor indexed="1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
      <fill>
        <patternFill>
          <bgColor indexed="13"/>
        </patternFill>
      </fill>
    </dxf>
    <dxf>
      <fill>
        <patternFill patternType="solid">
          <bgColor rgb="FFFF0000"/>
        </patternFill>
      </fill>
    </dxf>
    <dxf>
      <font>
        <color rgb="FF006100"/>
      </font>
      <fill>
        <patternFill>
          <bgColor rgb="FF006600"/>
        </patternFill>
      </fill>
    </dxf>
    <dxf>
      <fill>
        <patternFill>
          <bgColor rgb="FF0070C0"/>
        </patternFill>
      </fill>
    </dxf>
  </dxfs>
  <tableStyles count="0" defaultTableStyle="TableStyleMedium2" defaultPivotStyle="PivotStyleLight16"/>
  <colors>
    <mruColors>
      <color rgb="FF0066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manualLayout>
          <c:layoutTarget val="inner"/>
          <c:xMode val="edge"/>
          <c:yMode val="edge"/>
          <c:x val="0.14611559182632536"/>
          <c:y val="0.14609009178942217"/>
          <c:w val="0.84057806539364777"/>
          <c:h val="0.64328109586527005"/>
        </c:manualLayout>
      </c:layout>
      <c:bar3D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2165-4133-B3C8-D63CFE4CBA47}"/>
              </c:ext>
            </c:extLst>
          </c:dPt>
          <c:dPt>
            <c:idx val="1"/>
            <c:invertIfNegative val="0"/>
            <c:bubble3D val="0"/>
            <c:spPr>
              <a:solidFill>
                <a:srgbClr val="006600"/>
              </a:solidFill>
            </c:spPr>
            <c:extLst>
              <c:ext xmlns:c16="http://schemas.microsoft.com/office/drawing/2014/chart" uri="{C3380CC4-5D6E-409C-BE32-E72D297353CC}">
                <c16:uniqueId val="{00000003-2165-4133-B3C8-D63CFE4CBA47}"/>
              </c:ext>
            </c:extLst>
          </c:dPt>
          <c:dPt>
            <c:idx val="2"/>
            <c:invertIfNegative val="0"/>
            <c:bubble3D val="0"/>
            <c:spPr>
              <a:solidFill>
                <a:srgbClr val="FFFF00"/>
              </a:solidFill>
            </c:spPr>
            <c:extLst>
              <c:ext xmlns:c16="http://schemas.microsoft.com/office/drawing/2014/chart" uri="{C3380CC4-5D6E-409C-BE32-E72D297353CC}">
                <c16:uniqueId val="{00000005-2165-4133-B3C8-D63CFE4CBA47}"/>
              </c:ext>
            </c:extLst>
          </c:dPt>
          <c:dPt>
            <c:idx val="3"/>
            <c:invertIfNegative val="0"/>
            <c:bubble3D val="0"/>
            <c:spPr>
              <a:solidFill>
                <a:srgbClr val="006600"/>
              </a:solidFill>
            </c:spPr>
            <c:extLst>
              <c:ext xmlns:c16="http://schemas.microsoft.com/office/drawing/2014/chart" uri="{C3380CC4-5D6E-409C-BE32-E72D297353CC}">
                <c16:uniqueId val="{00000007-2165-4133-B3C8-D63CFE4CBA47}"/>
              </c:ext>
            </c:extLst>
          </c:dPt>
          <c:dLbls>
            <c:dLbl>
              <c:idx val="0"/>
              <c:layout>
                <c:manualLayout>
                  <c:x val="1.619433198380562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65-4133-B3C8-D63CFE4CBA47}"/>
                </c:ext>
              </c:extLst>
            </c:dLbl>
            <c:dLbl>
              <c:idx val="1"/>
              <c:layout>
                <c:manualLayout>
                  <c:x val="2.1592442645074175E-2"/>
                  <c:y val="-2.427920705766598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65-4133-B3C8-D63CFE4CBA47}"/>
                </c:ext>
              </c:extLst>
            </c:dLbl>
            <c:dLbl>
              <c:idx val="2"/>
              <c:layout>
                <c:manualLayout>
                  <c:x val="1.6194331983805668E-2"/>
                  <c:y val="-2.02326725480550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65-4133-B3C8-D63CFE4CBA47}"/>
                </c:ext>
              </c:extLst>
            </c:dLbl>
            <c:dLbl>
              <c:idx val="3"/>
              <c:layout>
                <c:manualLayout>
                  <c:x val="1.6194331983805568E-2"/>
                  <c:y val="-4.046534509611005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65-4133-B3C8-D63CFE4CBA47}"/>
                </c:ext>
              </c:extLst>
            </c:dLbl>
            <c:spPr>
              <a:noFill/>
              <a:ln>
                <a:noFill/>
              </a:ln>
              <a:effectLst/>
            </c:spPr>
            <c:txPr>
              <a:bodyPr/>
              <a:lstStyle/>
              <a:p>
                <a:pPr>
                  <a:defRPr sz="9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GENERAL!$B$5:$B$8</c:f>
              <c:strCache>
                <c:ptCount val="4"/>
                <c:pt idx="0">
                  <c:v>EJE 1</c:v>
                </c:pt>
                <c:pt idx="1">
                  <c:v>EJE 2</c:v>
                </c:pt>
                <c:pt idx="2">
                  <c:v>EJE 3</c:v>
                </c:pt>
                <c:pt idx="3">
                  <c:v>EJE 4</c:v>
                </c:pt>
              </c:strCache>
            </c:strRef>
          </c:cat>
          <c:val>
            <c:numRef>
              <c:f>GENERAL!$C$5:$C$8</c:f>
              <c:numCache>
                <c:formatCode>0%</c:formatCode>
                <c:ptCount val="4"/>
                <c:pt idx="0">
                  <c:v>0.80357394345004418</c:v>
                </c:pt>
                <c:pt idx="1">
                  <c:v>0.96362601214574894</c:v>
                </c:pt>
                <c:pt idx="2">
                  <c:v>0.67395050125313283</c:v>
                </c:pt>
                <c:pt idx="3">
                  <c:v>0.85263049450549455</c:v>
                </c:pt>
              </c:numCache>
            </c:numRef>
          </c:val>
          <c:extLst>
            <c:ext xmlns:c16="http://schemas.microsoft.com/office/drawing/2014/chart" uri="{C3380CC4-5D6E-409C-BE32-E72D297353CC}">
              <c16:uniqueId val="{00000008-2165-4133-B3C8-D63CFE4CBA47}"/>
            </c:ext>
          </c:extLst>
        </c:ser>
        <c:dLbls>
          <c:showLegendKey val="0"/>
          <c:showVal val="0"/>
          <c:showCatName val="0"/>
          <c:showSerName val="0"/>
          <c:showPercent val="0"/>
          <c:showBubbleSize val="0"/>
        </c:dLbls>
        <c:gapWidth val="150"/>
        <c:shape val="cylinder"/>
        <c:axId val="253327232"/>
        <c:axId val="253345792"/>
        <c:axId val="0"/>
      </c:bar3DChart>
      <c:catAx>
        <c:axId val="253327232"/>
        <c:scaling>
          <c:orientation val="minMax"/>
        </c:scaling>
        <c:delete val="0"/>
        <c:axPos val="b"/>
        <c:title>
          <c:tx>
            <c:rich>
              <a:bodyPr/>
              <a:lstStyle/>
              <a:p>
                <a:pPr>
                  <a:defRPr/>
                </a:pPr>
                <a:r>
                  <a:rPr lang="en-US"/>
                  <a:t>Ejes</a:t>
                </a:r>
              </a:p>
            </c:rich>
          </c:tx>
          <c:layout>
            <c:manualLayout>
              <c:xMode val="edge"/>
              <c:yMode val="edge"/>
              <c:x val="0.41404465130117846"/>
              <c:y val="0.8878122204067691"/>
            </c:manualLayout>
          </c:layout>
          <c:overlay val="0"/>
        </c:title>
        <c:numFmt formatCode="General" sourceLinked="0"/>
        <c:majorTickMark val="out"/>
        <c:minorTickMark val="none"/>
        <c:tickLblPos val="nextTo"/>
        <c:crossAx val="253345792"/>
        <c:crosses val="autoZero"/>
        <c:auto val="1"/>
        <c:lblAlgn val="ctr"/>
        <c:lblOffset val="100"/>
        <c:noMultiLvlLbl val="0"/>
      </c:catAx>
      <c:valAx>
        <c:axId val="253345792"/>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332723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rAngAx val="1"/>
    </c:view3D>
    <c:floor>
      <c:thickness val="0"/>
    </c:floor>
    <c:sideWall>
      <c:thickness val="0"/>
    </c:sideWall>
    <c:backWall>
      <c:thickness val="0"/>
    </c:backWall>
    <c:plotArea>
      <c:layout/>
      <c:bar3D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D2FA-4077-9F3F-0E2E05BACF4A}"/>
              </c:ext>
            </c:extLst>
          </c:dPt>
          <c:dPt>
            <c:idx val="1"/>
            <c:invertIfNegative val="0"/>
            <c:bubble3D val="0"/>
            <c:spPr>
              <a:solidFill>
                <a:srgbClr val="006600"/>
              </a:solidFill>
            </c:spPr>
            <c:extLst>
              <c:ext xmlns:c16="http://schemas.microsoft.com/office/drawing/2014/chart" uri="{C3380CC4-5D6E-409C-BE32-E72D297353CC}">
                <c16:uniqueId val="{00000003-D2FA-4077-9F3F-0E2E05BACF4A}"/>
              </c:ext>
            </c:extLst>
          </c:dPt>
          <c:dPt>
            <c:idx val="2"/>
            <c:invertIfNegative val="0"/>
            <c:bubble3D val="0"/>
            <c:spPr>
              <a:solidFill>
                <a:srgbClr val="006600"/>
              </a:solidFill>
            </c:spPr>
            <c:extLst>
              <c:ext xmlns:c16="http://schemas.microsoft.com/office/drawing/2014/chart" uri="{C3380CC4-5D6E-409C-BE32-E72D297353CC}">
                <c16:uniqueId val="{00000005-D2FA-4077-9F3F-0E2E05BACF4A}"/>
              </c:ext>
            </c:extLst>
          </c:dPt>
          <c:dPt>
            <c:idx val="3"/>
            <c:invertIfNegative val="0"/>
            <c:bubble3D val="0"/>
            <c:spPr>
              <a:solidFill>
                <a:srgbClr val="006600"/>
              </a:solidFill>
            </c:spPr>
            <c:extLst>
              <c:ext xmlns:c16="http://schemas.microsoft.com/office/drawing/2014/chart" uri="{C3380CC4-5D6E-409C-BE32-E72D297353CC}">
                <c16:uniqueId val="{00000007-D2FA-4077-9F3F-0E2E05BACF4A}"/>
              </c:ext>
            </c:extLst>
          </c:dPt>
          <c:dPt>
            <c:idx val="4"/>
            <c:invertIfNegative val="0"/>
            <c:bubble3D val="0"/>
            <c:spPr>
              <a:solidFill>
                <a:srgbClr val="006600"/>
              </a:solidFill>
            </c:spPr>
            <c:extLst>
              <c:ext xmlns:c16="http://schemas.microsoft.com/office/drawing/2014/chart" uri="{C3380CC4-5D6E-409C-BE32-E72D297353CC}">
                <c16:uniqueId val="{00000009-D2FA-4077-9F3F-0E2E05BACF4A}"/>
              </c:ext>
            </c:extLst>
          </c:dPt>
          <c:dPt>
            <c:idx val="5"/>
            <c:invertIfNegative val="0"/>
            <c:bubble3D val="0"/>
            <c:spPr>
              <a:solidFill>
                <a:srgbClr val="006600"/>
              </a:solidFill>
            </c:spPr>
            <c:extLst>
              <c:ext xmlns:c16="http://schemas.microsoft.com/office/drawing/2014/chart" uri="{C3380CC4-5D6E-409C-BE32-E72D297353CC}">
                <c16:uniqueId val="{0000000B-D2FA-4077-9F3F-0E2E05BACF4A}"/>
              </c:ext>
            </c:extLst>
          </c:dPt>
          <c:dPt>
            <c:idx val="6"/>
            <c:invertIfNegative val="0"/>
            <c:bubble3D val="0"/>
            <c:spPr>
              <a:solidFill>
                <a:srgbClr val="006600"/>
              </a:solidFill>
            </c:spPr>
            <c:extLst>
              <c:ext xmlns:c16="http://schemas.microsoft.com/office/drawing/2014/chart" uri="{C3380CC4-5D6E-409C-BE32-E72D297353CC}">
                <c16:uniqueId val="{0000000D-D2FA-4077-9F3F-0E2E05BACF4A}"/>
              </c:ext>
            </c:extLst>
          </c:dPt>
          <c:dPt>
            <c:idx val="7"/>
            <c:invertIfNegative val="0"/>
            <c:bubble3D val="0"/>
            <c:spPr>
              <a:solidFill>
                <a:srgbClr val="FFFF00"/>
              </a:solidFill>
            </c:spPr>
            <c:extLst>
              <c:ext xmlns:c16="http://schemas.microsoft.com/office/drawing/2014/chart" uri="{C3380CC4-5D6E-409C-BE32-E72D297353CC}">
                <c16:uniqueId val="{0000000F-D2FA-4077-9F3F-0E2E05BACF4A}"/>
              </c:ext>
            </c:extLst>
          </c:dPt>
          <c:dLbls>
            <c:dLbl>
              <c:idx val="0"/>
              <c:layout>
                <c:manualLayout>
                  <c:x val="1.098039232639173E-2"/>
                  <c:y val="-3.444034029809774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FA-4077-9F3F-0E2E05BACF4A}"/>
                </c:ext>
              </c:extLst>
            </c:dLbl>
            <c:dLbl>
              <c:idx val="1"/>
              <c:layout>
                <c:manualLayout>
                  <c:x val="1.3725490407989663E-2"/>
                  <c:y val="-2.914182640608269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FA-4077-9F3F-0E2E05BACF4A}"/>
                </c:ext>
              </c:extLst>
            </c:dLbl>
            <c:dLbl>
              <c:idx val="2"/>
              <c:layout>
                <c:manualLayout>
                  <c:x val="1.3725490407989612E-2"/>
                  <c:y val="-2.649256946007527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2FA-4077-9F3F-0E2E05BACF4A}"/>
                </c:ext>
              </c:extLst>
            </c:dLbl>
            <c:dLbl>
              <c:idx val="3"/>
              <c:layout>
                <c:manualLayout>
                  <c:x val="9.6078432855927626E-3"/>
                  <c:y val="-1.58955416760451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2FA-4077-9F3F-0E2E05BACF4A}"/>
                </c:ext>
              </c:extLst>
            </c:dLbl>
            <c:dLbl>
              <c:idx val="4"/>
              <c:layout>
                <c:manualLayout>
                  <c:x val="9.6078432855927626E-3"/>
                  <c:y val="-3.444034029809772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2FA-4077-9F3F-0E2E05BACF4A}"/>
                </c:ext>
              </c:extLst>
            </c:dLbl>
            <c:dLbl>
              <c:idx val="5"/>
              <c:layout>
                <c:manualLayout>
                  <c:x val="4.1176471223967979E-3"/>
                  <c:y val="-2.64925694600751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2FA-4077-9F3F-0E2E05BACF4A}"/>
                </c:ext>
              </c:extLst>
            </c:dLbl>
            <c:dLbl>
              <c:idx val="6"/>
              <c:layout>
                <c:manualLayout>
                  <c:x val="8.4848478100016615E-3"/>
                  <c:y val="-2.649256393364926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2FA-4077-9F3F-0E2E05BACF4A}"/>
                </c:ext>
              </c:extLst>
            </c:dLbl>
            <c:dLbl>
              <c:idx val="7"/>
              <c:layout>
                <c:manualLayout>
                  <c:x val="9.607843285592662E-3"/>
                  <c:y val="-2.384331251406765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2FA-4077-9F3F-0E2E05BACF4A}"/>
                </c:ext>
              </c:extLst>
            </c:dLbl>
            <c:spPr>
              <a:noFill/>
              <a:ln>
                <a:noFill/>
              </a:ln>
              <a:effectLst/>
            </c:spPr>
            <c:txPr>
              <a:bodyPr/>
              <a:lstStyle/>
              <a:p>
                <a:pPr>
                  <a:defRPr sz="1200" b="1"/>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PROG_EJE1!$N$6:$N$13</c:f>
              <c:strCache>
                <c:ptCount val="8"/>
                <c:pt idx="0">
                  <c:v>PG1</c:v>
                </c:pt>
                <c:pt idx="1">
                  <c:v>PG2</c:v>
                </c:pt>
                <c:pt idx="2">
                  <c:v>PG3</c:v>
                </c:pt>
                <c:pt idx="3">
                  <c:v>PG4</c:v>
                </c:pt>
                <c:pt idx="4">
                  <c:v>PG5</c:v>
                </c:pt>
                <c:pt idx="5">
                  <c:v>PG6</c:v>
                </c:pt>
                <c:pt idx="6">
                  <c:v>PG7</c:v>
                </c:pt>
                <c:pt idx="7">
                  <c:v>PG8</c:v>
                </c:pt>
              </c:strCache>
            </c:strRef>
          </c:cat>
          <c:val>
            <c:numRef>
              <c:f>PROG_EJE1!$O$6:$O$13</c:f>
              <c:numCache>
                <c:formatCode>0%</c:formatCode>
                <c:ptCount val="8"/>
                <c:pt idx="0">
                  <c:v>0.24405193236714973</c:v>
                </c:pt>
                <c:pt idx="1">
                  <c:v>0.95652173913043481</c:v>
                </c:pt>
                <c:pt idx="2">
                  <c:v>0.86296027131782937</c:v>
                </c:pt>
                <c:pt idx="3">
                  <c:v>0.960237037037037</c:v>
                </c:pt>
                <c:pt idx="4">
                  <c:v>0.83441558441558428</c:v>
                </c:pt>
                <c:pt idx="5">
                  <c:v>0.8571428571428571</c:v>
                </c:pt>
                <c:pt idx="6">
                  <c:v>0.97368421052631582</c:v>
                </c:pt>
                <c:pt idx="7">
                  <c:v>0.609375</c:v>
                </c:pt>
              </c:numCache>
            </c:numRef>
          </c:val>
          <c:extLst>
            <c:ext xmlns:c16="http://schemas.microsoft.com/office/drawing/2014/chart" uri="{C3380CC4-5D6E-409C-BE32-E72D297353CC}">
              <c16:uniqueId val="{00000010-D2FA-4077-9F3F-0E2E05BACF4A}"/>
            </c:ext>
          </c:extLst>
        </c:ser>
        <c:dLbls>
          <c:showLegendKey val="0"/>
          <c:showVal val="0"/>
          <c:showCatName val="0"/>
          <c:showSerName val="0"/>
          <c:showPercent val="0"/>
          <c:showBubbleSize val="0"/>
        </c:dLbls>
        <c:gapWidth val="150"/>
        <c:shape val="box"/>
        <c:axId val="254660608"/>
        <c:axId val="254662528"/>
        <c:axId val="0"/>
      </c:bar3DChart>
      <c:catAx>
        <c:axId val="254660608"/>
        <c:scaling>
          <c:orientation val="minMax"/>
        </c:scaling>
        <c:delete val="0"/>
        <c:axPos val="b"/>
        <c:title>
          <c:tx>
            <c:rich>
              <a:bodyPr/>
              <a:lstStyle/>
              <a:p>
                <a:pPr>
                  <a:defRPr sz="1200"/>
                </a:pPr>
                <a:r>
                  <a:rPr lang="en-US" sz="1200"/>
                  <a:t>Programas</a:t>
                </a:r>
              </a:p>
            </c:rich>
          </c:tx>
          <c:layout/>
          <c:overlay val="0"/>
        </c:title>
        <c:numFmt formatCode="General" sourceLinked="0"/>
        <c:majorTickMark val="out"/>
        <c:minorTickMark val="none"/>
        <c:tickLblPos val="nextTo"/>
        <c:txPr>
          <a:bodyPr rot="0" vert="horz"/>
          <a:lstStyle/>
          <a:p>
            <a:pPr>
              <a:defRPr/>
            </a:pPr>
            <a:endParaRPr lang="es-CO"/>
          </a:p>
        </c:txPr>
        <c:crossAx val="254662528"/>
        <c:crosses val="autoZero"/>
        <c:auto val="1"/>
        <c:lblAlgn val="ctr"/>
        <c:lblOffset val="100"/>
        <c:noMultiLvlLbl val="0"/>
      </c:catAx>
      <c:valAx>
        <c:axId val="254662528"/>
        <c:scaling>
          <c:orientation val="minMax"/>
        </c:scaling>
        <c:delete val="0"/>
        <c:axPos val="l"/>
        <c:majorGridlines/>
        <c:title>
          <c:tx>
            <c:rich>
              <a:bodyPr rot="-5400000" vert="horz"/>
              <a:lstStyle/>
              <a:p>
                <a:pPr>
                  <a:defRPr sz="1200"/>
                </a:pPr>
                <a:r>
                  <a:rPr lang="en-US" sz="1200"/>
                  <a:t>Porcentaje </a:t>
                </a:r>
              </a:p>
            </c:rich>
          </c:tx>
          <c:layout/>
          <c:overlay val="0"/>
        </c:title>
        <c:numFmt formatCode="0%" sourceLinked="1"/>
        <c:majorTickMark val="out"/>
        <c:minorTickMark val="none"/>
        <c:tickLblPos val="nextTo"/>
        <c:crossAx val="254660608"/>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EJE EXCELENCIA ACADÉMICA</a:t>
            </a:r>
          </a:p>
        </c:rich>
      </c:tx>
      <c:overlay val="1"/>
    </c:title>
    <c:autoTitleDeleted val="0"/>
    <c:plotArea>
      <c:layout>
        <c:manualLayout>
          <c:layoutTarget val="inner"/>
          <c:xMode val="edge"/>
          <c:yMode val="edge"/>
          <c:x val="6.7048168599009611E-2"/>
          <c:y val="1.9440491243541923E-2"/>
          <c:w val="0.92227296133643621"/>
          <c:h val="0.86237722170363029"/>
        </c:manualLayout>
      </c:layout>
      <c:barChart>
        <c:barDir val="col"/>
        <c:grouping val="clustered"/>
        <c:varyColors val="0"/>
        <c:ser>
          <c:idx val="0"/>
          <c:order val="0"/>
          <c:invertIfNegative val="0"/>
          <c:dPt>
            <c:idx val="0"/>
            <c:invertIfNegative val="0"/>
            <c:bubble3D val="0"/>
            <c:spPr>
              <a:solidFill>
                <a:srgbClr val="FF0000"/>
              </a:solidFill>
            </c:spPr>
            <c:extLst>
              <c:ext xmlns:c16="http://schemas.microsoft.com/office/drawing/2014/chart" uri="{C3380CC4-5D6E-409C-BE32-E72D297353CC}">
                <c16:uniqueId val="{00000001-8951-4FA6-B4D8-44B1EB299655}"/>
              </c:ext>
            </c:extLst>
          </c:dPt>
          <c:dPt>
            <c:idx val="1"/>
            <c:invertIfNegative val="0"/>
            <c:bubble3D val="0"/>
            <c:spPr>
              <a:solidFill>
                <a:srgbClr val="FFFF00"/>
              </a:solidFill>
            </c:spPr>
            <c:extLst>
              <c:ext xmlns:c16="http://schemas.microsoft.com/office/drawing/2014/chart" uri="{C3380CC4-5D6E-409C-BE32-E72D297353CC}">
                <c16:uniqueId val="{00000003-8951-4FA6-B4D8-44B1EB299655}"/>
              </c:ext>
            </c:extLst>
          </c:dPt>
          <c:dPt>
            <c:idx val="2"/>
            <c:invertIfNegative val="0"/>
            <c:bubble3D val="0"/>
            <c:spPr>
              <a:solidFill>
                <a:srgbClr val="FFFF00"/>
              </a:solidFill>
            </c:spPr>
            <c:extLst>
              <c:ext xmlns:c16="http://schemas.microsoft.com/office/drawing/2014/chart" uri="{C3380CC4-5D6E-409C-BE32-E72D297353CC}">
                <c16:uniqueId val="{00000005-8951-4FA6-B4D8-44B1EB299655}"/>
              </c:ext>
            </c:extLst>
          </c:dPt>
          <c:dPt>
            <c:idx val="3"/>
            <c:invertIfNegative val="0"/>
            <c:bubble3D val="0"/>
            <c:spPr>
              <a:solidFill>
                <a:srgbClr val="FFFF00"/>
              </a:solidFill>
            </c:spPr>
            <c:extLst>
              <c:ext xmlns:c16="http://schemas.microsoft.com/office/drawing/2014/chart" uri="{C3380CC4-5D6E-409C-BE32-E72D297353CC}">
                <c16:uniqueId val="{00000007-8951-4FA6-B4D8-44B1EB299655}"/>
              </c:ext>
            </c:extLst>
          </c:dPt>
          <c:dPt>
            <c:idx val="4"/>
            <c:invertIfNegative val="0"/>
            <c:bubble3D val="0"/>
            <c:spPr>
              <a:solidFill>
                <a:srgbClr val="006600"/>
              </a:solidFill>
            </c:spPr>
            <c:extLst>
              <c:ext xmlns:c16="http://schemas.microsoft.com/office/drawing/2014/chart" uri="{C3380CC4-5D6E-409C-BE32-E72D297353CC}">
                <c16:uniqueId val="{00000009-8951-4FA6-B4D8-44B1EB299655}"/>
              </c:ext>
            </c:extLst>
          </c:dPt>
          <c:dPt>
            <c:idx val="5"/>
            <c:invertIfNegative val="0"/>
            <c:bubble3D val="0"/>
            <c:spPr>
              <a:solidFill>
                <a:srgbClr val="006600"/>
              </a:solidFill>
            </c:spPr>
            <c:extLst>
              <c:ext xmlns:c16="http://schemas.microsoft.com/office/drawing/2014/chart" uri="{C3380CC4-5D6E-409C-BE32-E72D297353CC}">
                <c16:uniqueId val="{0000000B-8951-4FA6-B4D8-44B1EB299655}"/>
              </c:ext>
            </c:extLst>
          </c:dPt>
          <c:dPt>
            <c:idx val="6"/>
            <c:invertIfNegative val="0"/>
            <c:bubble3D val="0"/>
            <c:spPr>
              <a:solidFill>
                <a:srgbClr val="006600"/>
              </a:solidFill>
            </c:spPr>
            <c:extLst>
              <c:ext xmlns:c16="http://schemas.microsoft.com/office/drawing/2014/chart" uri="{C3380CC4-5D6E-409C-BE32-E72D297353CC}">
                <c16:uniqueId val="{0000000D-8951-4FA6-B4D8-44B1EB299655}"/>
              </c:ext>
            </c:extLst>
          </c:dPt>
          <c:dPt>
            <c:idx val="7"/>
            <c:invertIfNegative val="0"/>
            <c:bubble3D val="0"/>
            <c:spPr>
              <a:solidFill>
                <a:srgbClr val="006600"/>
              </a:solidFill>
            </c:spPr>
            <c:extLst>
              <c:ext xmlns:c16="http://schemas.microsoft.com/office/drawing/2014/chart" uri="{C3380CC4-5D6E-409C-BE32-E72D297353CC}">
                <c16:uniqueId val="{0000000F-8951-4FA6-B4D8-44B1EB299655}"/>
              </c:ext>
            </c:extLst>
          </c:dPt>
          <c:dPt>
            <c:idx val="8"/>
            <c:invertIfNegative val="0"/>
            <c:bubble3D val="0"/>
            <c:spPr>
              <a:solidFill>
                <a:srgbClr val="006600"/>
              </a:solidFill>
            </c:spPr>
            <c:extLst>
              <c:ext xmlns:c16="http://schemas.microsoft.com/office/drawing/2014/chart" uri="{C3380CC4-5D6E-409C-BE32-E72D297353CC}">
                <c16:uniqueId val="{00000011-8951-4FA6-B4D8-44B1EB299655}"/>
              </c:ext>
            </c:extLst>
          </c:dPt>
          <c:dPt>
            <c:idx val="9"/>
            <c:invertIfNegative val="0"/>
            <c:bubble3D val="0"/>
            <c:spPr>
              <a:solidFill>
                <a:srgbClr val="006600"/>
              </a:solidFill>
            </c:spPr>
            <c:extLst>
              <c:ext xmlns:c16="http://schemas.microsoft.com/office/drawing/2014/chart" uri="{C3380CC4-5D6E-409C-BE32-E72D297353CC}">
                <c16:uniqueId val="{00000013-8951-4FA6-B4D8-44B1EB299655}"/>
              </c:ext>
            </c:extLst>
          </c:dPt>
          <c:dPt>
            <c:idx val="10"/>
            <c:invertIfNegative val="0"/>
            <c:bubble3D val="0"/>
            <c:spPr>
              <a:solidFill>
                <a:srgbClr val="FFFF00"/>
              </a:solidFill>
            </c:spPr>
            <c:extLst>
              <c:ext xmlns:c16="http://schemas.microsoft.com/office/drawing/2014/chart" uri="{C3380CC4-5D6E-409C-BE32-E72D297353CC}">
                <c16:uniqueId val="{00000015-8951-4FA6-B4D8-44B1EB299655}"/>
              </c:ext>
            </c:extLst>
          </c:dPt>
          <c:dPt>
            <c:idx val="11"/>
            <c:invertIfNegative val="0"/>
            <c:bubble3D val="0"/>
            <c:spPr>
              <a:solidFill>
                <a:srgbClr val="FFFF00"/>
              </a:solidFill>
            </c:spPr>
            <c:extLst>
              <c:ext xmlns:c16="http://schemas.microsoft.com/office/drawing/2014/chart" uri="{C3380CC4-5D6E-409C-BE32-E72D297353CC}">
                <c16:uniqueId val="{00000017-8951-4FA6-B4D8-44B1EB299655}"/>
              </c:ext>
            </c:extLst>
          </c:dPt>
          <c:dPt>
            <c:idx val="12"/>
            <c:invertIfNegative val="0"/>
            <c:bubble3D val="0"/>
            <c:spPr>
              <a:solidFill>
                <a:srgbClr val="006600"/>
              </a:solidFill>
            </c:spPr>
            <c:extLst>
              <c:ext xmlns:c16="http://schemas.microsoft.com/office/drawing/2014/chart" uri="{C3380CC4-5D6E-409C-BE32-E72D297353CC}">
                <c16:uniqueId val="{00000019-8951-4FA6-B4D8-44B1EB299655}"/>
              </c:ext>
            </c:extLst>
          </c:dPt>
          <c:dPt>
            <c:idx val="13"/>
            <c:invertIfNegative val="0"/>
            <c:bubble3D val="0"/>
            <c:spPr>
              <a:solidFill>
                <a:srgbClr val="006600"/>
              </a:solidFill>
            </c:spPr>
            <c:extLst>
              <c:ext xmlns:c16="http://schemas.microsoft.com/office/drawing/2014/chart" uri="{C3380CC4-5D6E-409C-BE32-E72D297353CC}">
                <c16:uniqueId val="{0000001B-8951-4FA6-B4D8-44B1EB299655}"/>
              </c:ext>
            </c:extLst>
          </c:dPt>
          <c:dPt>
            <c:idx val="14"/>
            <c:invertIfNegative val="0"/>
            <c:bubble3D val="0"/>
            <c:spPr>
              <a:solidFill>
                <a:srgbClr val="006600"/>
              </a:solidFill>
            </c:spPr>
            <c:extLst>
              <c:ext xmlns:c16="http://schemas.microsoft.com/office/drawing/2014/chart" uri="{C3380CC4-5D6E-409C-BE32-E72D297353CC}">
                <c16:uniqueId val="{0000001D-8951-4FA6-B4D8-44B1EB299655}"/>
              </c:ext>
            </c:extLst>
          </c:dPt>
          <c:dPt>
            <c:idx val="15"/>
            <c:invertIfNegative val="0"/>
            <c:bubble3D val="0"/>
            <c:spPr>
              <a:solidFill>
                <a:srgbClr val="006600"/>
              </a:solidFill>
            </c:spPr>
            <c:extLst>
              <c:ext xmlns:c16="http://schemas.microsoft.com/office/drawing/2014/chart" uri="{C3380CC4-5D6E-409C-BE32-E72D297353CC}">
                <c16:uniqueId val="{0000001F-8951-4FA6-B4D8-44B1EB299655}"/>
              </c:ext>
            </c:extLst>
          </c:dPt>
          <c:dPt>
            <c:idx val="16"/>
            <c:invertIfNegative val="0"/>
            <c:bubble3D val="0"/>
            <c:spPr>
              <a:solidFill>
                <a:srgbClr val="006600"/>
              </a:solidFill>
            </c:spPr>
            <c:extLst>
              <c:ext xmlns:c16="http://schemas.microsoft.com/office/drawing/2014/chart" uri="{C3380CC4-5D6E-409C-BE32-E72D297353CC}">
                <c16:uniqueId val="{00000021-8951-4FA6-B4D8-44B1EB299655}"/>
              </c:ext>
            </c:extLst>
          </c:dPt>
          <c:dPt>
            <c:idx val="17"/>
            <c:invertIfNegative val="0"/>
            <c:bubble3D val="0"/>
            <c:spPr>
              <a:solidFill>
                <a:srgbClr val="006600"/>
              </a:solidFill>
            </c:spPr>
            <c:extLst>
              <c:ext xmlns:c16="http://schemas.microsoft.com/office/drawing/2014/chart" uri="{C3380CC4-5D6E-409C-BE32-E72D297353CC}">
                <c16:uniqueId val="{00000023-8951-4FA6-B4D8-44B1EB299655}"/>
              </c:ext>
            </c:extLst>
          </c:dPt>
          <c:dPt>
            <c:idx val="18"/>
            <c:invertIfNegative val="0"/>
            <c:bubble3D val="0"/>
            <c:spPr>
              <a:solidFill>
                <a:srgbClr val="FFFF00"/>
              </a:solidFill>
            </c:spPr>
            <c:extLst>
              <c:ext xmlns:c16="http://schemas.microsoft.com/office/drawing/2014/chart" uri="{C3380CC4-5D6E-409C-BE32-E72D297353CC}">
                <c16:uniqueId val="{00000025-8951-4FA6-B4D8-44B1EB299655}"/>
              </c:ext>
            </c:extLst>
          </c:dPt>
          <c:dPt>
            <c:idx val="19"/>
            <c:invertIfNegative val="0"/>
            <c:bubble3D val="0"/>
            <c:spPr>
              <a:solidFill>
                <a:srgbClr val="006600"/>
              </a:solidFill>
            </c:spPr>
            <c:extLst>
              <c:ext xmlns:c16="http://schemas.microsoft.com/office/drawing/2014/chart" uri="{C3380CC4-5D6E-409C-BE32-E72D297353CC}">
                <c16:uniqueId val="{00000027-8951-4FA6-B4D8-44B1EB299655}"/>
              </c:ext>
            </c:extLst>
          </c:dPt>
          <c:dPt>
            <c:idx val="20"/>
            <c:invertIfNegative val="0"/>
            <c:bubble3D val="0"/>
            <c:spPr>
              <a:solidFill>
                <a:srgbClr val="006600"/>
              </a:solidFill>
            </c:spPr>
            <c:extLst>
              <c:ext xmlns:c16="http://schemas.microsoft.com/office/drawing/2014/chart" uri="{C3380CC4-5D6E-409C-BE32-E72D297353CC}">
                <c16:uniqueId val="{00000029-8951-4FA6-B4D8-44B1EB299655}"/>
              </c:ext>
            </c:extLst>
          </c:dPt>
          <c:dPt>
            <c:idx val="21"/>
            <c:invertIfNegative val="0"/>
            <c:bubble3D val="0"/>
            <c:spPr>
              <a:solidFill>
                <a:srgbClr val="006600"/>
              </a:solidFill>
            </c:spPr>
            <c:extLst>
              <c:ext xmlns:c16="http://schemas.microsoft.com/office/drawing/2014/chart" uri="{C3380CC4-5D6E-409C-BE32-E72D297353CC}">
                <c16:uniqueId val="{0000002B-8951-4FA6-B4D8-44B1EB299655}"/>
              </c:ext>
            </c:extLst>
          </c:dPt>
          <c:dPt>
            <c:idx val="22"/>
            <c:invertIfNegative val="0"/>
            <c:bubble3D val="0"/>
            <c:spPr>
              <a:solidFill>
                <a:srgbClr val="006600"/>
              </a:solidFill>
            </c:spPr>
            <c:extLst>
              <c:ext xmlns:c16="http://schemas.microsoft.com/office/drawing/2014/chart" uri="{C3380CC4-5D6E-409C-BE32-E72D297353CC}">
                <c16:uniqueId val="{0000002D-8951-4FA6-B4D8-44B1EB299655}"/>
              </c:ext>
            </c:extLst>
          </c:dPt>
          <c:dPt>
            <c:idx val="23"/>
            <c:invertIfNegative val="0"/>
            <c:bubble3D val="0"/>
            <c:spPr>
              <a:solidFill>
                <a:srgbClr val="006600"/>
              </a:solidFill>
            </c:spPr>
            <c:extLst>
              <c:ext xmlns:c16="http://schemas.microsoft.com/office/drawing/2014/chart" uri="{C3380CC4-5D6E-409C-BE32-E72D297353CC}">
                <c16:uniqueId val="{0000002F-8951-4FA6-B4D8-44B1EB299655}"/>
              </c:ext>
            </c:extLst>
          </c:dPt>
          <c:dPt>
            <c:idx val="24"/>
            <c:invertIfNegative val="0"/>
            <c:bubble3D val="0"/>
            <c:spPr>
              <a:solidFill>
                <a:srgbClr val="006600"/>
              </a:solidFill>
            </c:spPr>
            <c:extLst>
              <c:ext xmlns:c16="http://schemas.microsoft.com/office/drawing/2014/chart" uri="{C3380CC4-5D6E-409C-BE32-E72D297353CC}">
                <c16:uniqueId val="{00000031-8951-4FA6-B4D8-44B1EB299655}"/>
              </c:ext>
            </c:extLst>
          </c:dPt>
          <c:dPt>
            <c:idx val="25"/>
            <c:invertIfNegative val="0"/>
            <c:bubble3D val="0"/>
            <c:spPr>
              <a:solidFill>
                <a:srgbClr val="FF0000"/>
              </a:solidFill>
            </c:spPr>
            <c:extLst>
              <c:ext xmlns:c16="http://schemas.microsoft.com/office/drawing/2014/chart" uri="{C3380CC4-5D6E-409C-BE32-E72D297353CC}">
                <c16:uniqueId val="{00000033-8951-4FA6-B4D8-44B1EB299655}"/>
              </c:ext>
            </c:extLst>
          </c:dPt>
          <c:dLbls>
            <c:dLbl>
              <c:idx val="7"/>
              <c:spPr>
                <a:noFill/>
              </c:spPr>
              <c:txPr>
                <a:bodyPr/>
                <a:lstStyle/>
                <a:p>
                  <a:pPr>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0F-8951-4FA6-B4D8-44B1EB299655}"/>
                </c:ext>
              </c:extLst>
            </c:dLbl>
            <c:dLbl>
              <c:idx val="8"/>
              <c:spPr>
                <a:noFill/>
              </c:spPr>
              <c:txPr>
                <a:bodyPr/>
                <a:lstStyle/>
                <a:p>
                  <a:pPr>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11-8951-4FA6-B4D8-44B1EB299655}"/>
                </c:ext>
              </c:extLst>
            </c:dLbl>
            <c:dLbl>
              <c:idx val="18"/>
              <c:spPr>
                <a:noFill/>
              </c:spPr>
              <c:txPr>
                <a:bodyPr/>
                <a:lstStyle/>
                <a:p>
                  <a:pPr>
                    <a:defRPr/>
                  </a:pPr>
                  <a:endParaRPr lang="es-CO"/>
                </a:p>
              </c:txPr>
              <c:dLblPos val="outEnd"/>
              <c:showLegendKey val="0"/>
              <c:showVal val="1"/>
              <c:showCatName val="0"/>
              <c:showSerName val="0"/>
              <c:showPercent val="0"/>
              <c:showBubbleSize val="0"/>
              <c:extLst>
                <c:ext xmlns:c16="http://schemas.microsoft.com/office/drawing/2014/chart" uri="{C3380CC4-5D6E-409C-BE32-E72D297353CC}">
                  <c16:uniqueId val="{00000025-8951-4FA6-B4D8-44B1EB299655}"/>
                </c:ext>
              </c:extLst>
            </c:dLbl>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PROY_EJE1!$M$5:$M$30</c:f>
              <c:strCache>
                <c:ptCount val="26"/>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pt idx="15">
                  <c:v>PY16</c:v>
                </c:pt>
                <c:pt idx="16">
                  <c:v>PY17</c:v>
                </c:pt>
                <c:pt idx="17">
                  <c:v>PY18</c:v>
                </c:pt>
                <c:pt idx="18">
                  <c:v>PY19</c:v>
                </c:pt>
                <c:pt idx="19">
                  <c:v>PY20</c:v>
                </c:pt>
                <c:pt idx="20">
                  <c:v>PY21</c:v>
                </c:pt>
                <c:pt idx="21">
                  <c:v>PY22</c:v>
                </c:pt>
                <c:pt idx="22">
                  <c:v>PY23</c:v>
                </c:pt>
                <c:pt idx="23">
                  <c:v>PY24</c:v>
                </c:pt>
                <c:pt idx="24">
                  <c:v>PY25</c:v>
                </c:pt>
                <c:pt idx="25">
                  <c:v>PY26</c:v>
                </c:pt>
              </c:strCache>
            </c:strRef>
          </c:cat>
          <c:val>
            <c:numRef>
              <c:f>PROY_EJE1!$N$5:$N$30</c:f>
              <c:numCache>
                <c:formatCode>0%</c:formatCode>
                <c:ptCount val="26"/>
                <c:pt idx="0">
                  <c:v>0.27083333333333331</c:v>
                </c:pt>
                <c:pt idx="1">
                  <c:v>0.42608695652173911</c:v>
                </c:pt>
                <c:pt idx="2">
                  <c:v>0.18337359098228659</c:v>
                </c:pt>
                <c:pt idx="3">
                  <c:v>1</c:v>
                </c:pt>
                <c:pt idx="4">
                  <c:v>1</c:v>
                </c:pt>
                <c:pt idx="5">
                  <c:v>0.82608695652173914</c:v>
                </c:pt>
                <c:pt idx="6">
                  <c:v>1</c:v>
                </c:pt>
                <c:pt idx="7">
                  <c:v>1</c:v>
                </c:pt>
                <c:pt idx="8">
                  <c:v>1</c:v>
                </c:pt>
                <c:pt idx="9">
                  <c:v>1</c:v>
                </c:pt>
                <c:pt idx="10">
                  <c:v>0.39534883720930231</c:v>
                </c:pt>
                <c:pt idx="11">
                  <c:v>0.70833333333333337</c:v>
                </c:pt>
                <c:pt idx="12">
                  <c:v>1</c:v>
                </c:pt>
                <c:pt idx="13">
                  <c:v>1</c:v>
                </c:pt>
                <c:pt idx="14">
                  <c:v>0.8</c:v>
                </c:pt>
                <c:pt idx="15">
                  <c:v>1</c:v>
                </c:pt>
                <c:pt idx="16">
                  <c:v>0.95029629629629631</c:v>
                </c:pt>
                <c:pt idx="17">
                  <c:v>1</c:v>
                </c:pt>
                <c:pt idx="18">
                  <c:v>0.63571428571428568</c:v>
                </c:pt>
                <c:pt idx="19">
                  <c:v>1</c:v>
                </c:pt>
                <c:pt idx="20">
                  <c:v>0.7857142857142857</c:v>
                </c:pt>
                <c:pt idx="21">
                  <c:v>1</c:v>
                </c:pt>
                <c:pt idx="22">
                  <c:v>0.94736842105263164</c:v>
                </c:pt>
                <c:pt idx="23">
                  <c:v>1</c:v>
                </c:pt>
                <c:pt idx="24">
                  <c:v>1</c:v>
                </c:pt>
                <c:pt idx="25">
                  <c:v>0.21875</c:v>
                </c:pt>
              </c:numCache>
            </c:numRef>
          </c:val>
          <c:extLst>
            <c:ext xmlns:c16="http://schemas.microsoft.com/office/drawing/2014/chart" uri="{C3380CC4-5D6E-409C-BE32-E72D297353CC}">
              <c16:uniqueId val="{00000034-8951-4FA6-B4D8-44B1EB299655}"/>
            </c:ext>
          </c:extLst>
        </c:ser>
        <c:dLbls>
          <c:dLblPos val="outEnd"/>
          <c:showLegendKey val="0"/>
          <c:showVal val="1"/>
          <c:showCatName val="0"/>
          <c:showSerName val="0"/>
          <c:showPercent val="0"/>
          <c:showBubbleSize val="0"/>
        </c:dLbls>
        <c:gapWidth val="150"/>
        <c:axId val="255217024"/>
        <c:axId val="255223296"/>
      </c:barChart>
      <c:catAx>
        <c:axId val="255217024"/>
        <c:scaling>
          <c:orientation val="minMax"/>
        </c:scaling>
        <c:delete val="0"/>
        <c:axPos val="b"/>
        <c:title>
          <c:tx>
            <c:rich>
              <a:bodyPr/>
              <a:lstStyle/>
              <a:p>
                <a:pPr>
                  <a:defRPr/>
                </a:pPr>
                <a:r>
                  <a:rPr lang="en-US"/>
                  <a:t>Proyectos</a:t>
                </a:r>
              </a:p>
            </c:rich>
          </c:tx>
          <c:overlay val="0"/>
        </c:title>
        <c:numFmt formatCode="General" sourceLinked="0"/>
        <c:majorTickMark val="out"/>
        <c:minorTickMark val="none"/>
        <c:tickLblPos val="nextTo"/>
        <c:crossAx val="255223296"/>
        <c:crosses val="autoZero"/>
        <c:auto val="1"/>
        <c:lblAlgn val="ctr"/>
        <c:lblOffset val="100"/>
        <c:noMultiLvlLbl val="0"/>
      </c:catAx>
      <c:valAx>
        <c:axId val="255223296"/>
        <c:scaling>
          <c:orientation val="minMax"/>
        </c:scaling>
        <c:delete val="0"/>
        <c:axPos val="l"/>
        <c:majorGridlines/>
        <c:title>
          <c:tx>
            <c:rich>
              <a:bodyPr rot="-5400000" vert="horz"/>
              <a:lstStyle/>
              <a:p>
                <a:pPr>
                  <a:defRPr sz="1200"/>
                </a:pPr>
                <a:r>
                  <a:rPr lang="en-US" sz="1200"/>
                  <a:t>Porcentaje</a:t>
                </a:r>
              </a:p>
            </c:rich>
          </c:tx>
          <c:overlay val="0"/>
        </c:title>
        <c:numFmt formatCode="0%" sourceLinked="1"/>
        <c:majorTickMark val="out"/>
        <c:minorTickMark val="none"/>
        <c:tickLblPos val="nextTo"/>
        <c:crossAx val="25521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PROGRAMAS: EJE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5344953284515786"/>
          <c:y val="0.12836218396988713"/>
          <c:w val="0.79920747078518195"/>
          <c:h val="0.74340595063669512"/>
        </c:manualLayout>
      </c:layout>
      <c:bar3DChart>
        <c:barDir val="col"/>
        <c:grouping val="clustered"/>
        <c:varyColors val="0"/>
        <c:ser>
          <c:idx val="0"/>
          <c:order val="0"/>
          <c:spPr>
            <a:solidFill>
              <a:srgbClr val="006600"/>
            </a:solidFill>
          </c:spPr>
          <c:invertIfNegative val="0"/>
          <c:dPt>
            <c:idx val="0"/>
            <c:invertIfNegative val="0"/>
            <c:bubble3D val="0"/>
            <c:extLst>
              <c:ext xmlns:c16="http://schemas.microsoft.com/office/drawing/2014/chart" uri="{C3380CC4-5D6E-409C-BE32-E72D297353CC}">
                <c16:uniqueId val="{00000000-0B25-4D16-8B76-A8614BB14E6F}"/>
              </c:ext>
            </c:extLst>
          </c:dPt>
          <c:dPt>
            <c:idx val="1"/>
            <c:invertIfNegative val="0"/>
            <c:bubble3D val="0"/>
            <c:extLst>
              <c:ext xmlns:c16="http://schemas.microsoft.com/office/drawing/2014/chart" uri="{C3380CC4-5D6E-409C-BE32-E72D297353CC}">
                <c16:uniqueId val="{00000001-0B25-4D16-8B76-A8614BB14E6F}"/>
              </c:ext>
            </c:extLst>
          </c:dPt>
          <c:dPt>
            <c:idx val="2"/>
            <c:invertIfNegative val="0"/>
            <c:bubble3D val="0"/>
            <c:extLst>
              <c:ext xmlns:c16="http://schemas.microsoft.com/office/drawing/2014/chart" uri="{C3380CC4-5D6E-409C-BE32-E72D297353CC}">
                <c16:uniqueId val="{00000002-0B25-4D16-8B76-A8614BB14E6F}"/>
              </c:ext>
            </c:extLst>
          </c:dPt>
          <c:dLbls>
            <c:dLbl>
              <c:idx val="0"/>
              <c:layout>
                <c:manualLayout>
                  <c:x val="1.3365657202368805E-2"/>
                  <c:y val="-7.435870876137067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B25-4D16-8B76-A8614BB14E6F}"/>
                </c:ext>
              </c:extLst>
            </c:dLbl>
            <c:dLbl>
              <c:idx val="1"/>
              <c:layout>
                <c:manualLayout>
                  <c:x val="1.2881854137744255E-2"/>
                  <c:y val="-5.383936790503957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B25-4D16-8B76-A8614BB14E6F}"/>
                </c:ext>
              </c:extLst>
            </c:dLbl>
            <c:dLbl>
              <c:idx val="2"/>
              <c:layout>
                <c:manualLayout>
                  <c:x val="1.3526540265766799E-2"/>
                  <c:y val="-4.6139289541320953E-2"/>
                </c:manualLayout>
              </c:layout>
              <c:spPr/>
              <c:txPr>
                <a:bodyPr/>
                <a:lstStyle/>
                <a:p>
                  <a:pPr>
                    <a:defRPr sz="1200" b="1"/>
                  </a:pPr>
                  <a:endParaRPr lang="es-CO"/>
                </a:p>
              </c:tx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B25-4D16-8B76-A8614BB14E6F}"/>
                </c:ext>
              </c:extLst>
            </c:dLbl>
            <c:spPr>
              <a:noFill/>
              <a:ln>
                <a:noFill/>
              </a:ln>
              <a:effectLst/>
            </c:spPr>
            <c:txPr>
              <a:bodyPr/>
              <a:lstStyle/>
              <a:p>
                <a:pPr>
                  <a:defRPr sz="120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PROG_EJE2!$N$5:$N$7</c:f>
              <c:strCache>
                <c:ptCount val="3"/>
                <c:pt idx="0">
                  <c:v>PG1</c:v>
                </c:pt>
                <c:pt idx="1">
                  <c:v>PG2</c:v>
                </c:pt>
                <c:pt idx="2">
                  <c:v>PG3</c:v>
                </c:pt>
              </c:strCache>
            </c:strRef>
          </c:cat>
          <c:val>
            <c:numRef>
              <c:f>PROG_EJE2!$O$5:$O$7</c:f>
              <c:numCache>
                <c:formatCode>0%</c:formatCode>
                <c:ptCount val="3"/>
                <c:pt idx="0">
                  <c:v>1</c:v>
                </c:pt>
                <c:pt idx="1">
                  <c:v>0.92725202429149789</c:v>
                </c:pt>
                <c:pt idx="2">
                  <c:v>1</c:v>
                </c:pt>
              </c:numCache>
            </c:numRef>
          </c:val>
          <c:extLst>
            <c:ext xmlns:c16="http://schemas.microsoft.com/office/drawing/2014/chart" uri="{C3380CC4-5D6E-409C-BE32-E72D297353CC}">
              <c16:uniqueId val="{00000003-0B25-4D16-8B76-A8614BB14E6F}"/>
            </c:ext>
          </c:extLst>
        </c:ser>
        <c:dLbls>
          <c:showLegendKey val="0"/>
          <c:showVal val="1"/>
          <c:showCatName val="0"/>
          <c:showSerName val="0"/>
          <c:showPercent val="0"/>
          <c:showBubbleSize val="0"/>
        </c:dLbls>
        <c:gapWidth val="150"/>
        <c:shape val="cylinder"/>
        <c:axId val="255027072"/>
        <c:axId val="255028608"/>
        <c:axId val="0"/>
      </c:bar3DChart>
      <c:catAx>
        <c:axId val="255027072"/>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55028608"/>
        <c:crosses val="autoZero"/>
        <c:auto val="1"/>
        <c:lblAlgn val="ctr"/>
        <c:lblOffset val="100"/>
        <c:noMultiLvlLbl val="0"/>
      </c:catAx>
      <c:valAx>
        <c:axId val="25502860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5027072"/>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PROYECTOS: COMPROMISO SOCIAL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224876476217901"/>
          <c:y val="0.14350230821563562"/>
          <c:w val="0.8358580309600312"/>
          <c:h val="0.71557227531240797"/>
        </c:manualLayout>
      </c:layout>
      <c:bar3DChart>
        <c:barDir val="col"/>
        <c:grouping val="clustered"/>
        <c:varyColors val="0"/>
        <c:ser>
          <c:idx val="0"/>
          <c:order val="0"/>
          <c:invertIfNegative val="0"/>
          <c:dPt>
            <c:idx val="0"/>
            <c:invertIfNegative val="0"/>
            <c:bubble3D val="0"/>
            <c:spPr>
              <a:solidFill>
                <a:srgbClr val="006600"/>
              </a:solidFill>
            </c:spPr>
            <c:extLst>
              <c:ext xmlns:c16="http://schemas.microsoft.com/office/drawing/2014/chart" uri="{C3380CC4-5D6E-409C-BE32-E72D297353CC}">
                <c16:uniqueId val="{00000001-0CD0-4FC3-9EDA-60B6330D6574}"/>
              </c:ext>
            </c:extLst>
          </c:dPt>
          <c:dPt>
            <c:idx val="1"/>
            <c:invertIfNegative val="0"/>
            <c:bubble3D val="0"/>
            <c:spPr>
              <a:solidFill>
                <a:srgbClr val="006600"/>
              </a:solidFill>
            </c:spPr>
            <c:extLst>
              <c:ext xmlns:c16="http://schemas.microsoft.com/office/drawing/2014/chart" uri="{C3380CC4-5D6E-409C-BE32-E72D297353CC}">
                <c16:uniqueId val="{00000003-0CD0-4FC3-9EDA-60B6330D6574}"/>
              </c:ext>
            </c:extLst>
          </c:dPt>
          <c:dPt>
            <c:idx val="2"/>
            <c:invertIfNegative val="0"/>
            <c:bubble3D val="0"/>
            <c:spPr>
              <a:solidFill>
                <a:srgbClr val="FF0000"/>
              </a:solidFill>
            </c:spPr>
            <c:extLst>
              <c:ext xmlns:c16="http://schemas.microsoft.com/office/drawing/2014/chart" uri="{C3380CC4-5D6E-409C-BE32-E72D297353CC}">
                <c16:uniqueId val="{00000005-0CD0-4FC3-9EDA-60B6330D6574}"/>
              </c:ext>
            </c:extLst>
          </c:dPt>
          <c:dPt>
            <c:idx val="3"/>
            <c:invertIfNegative val="0"/>
            <c:bubble3D val="0"/>
            <c:spPr>
              <a:solidFill>
                <a:srgbClr val="006600"/>
              </a:solidFill>
            </c:spPr>
            <c:extLst>
              <c:ext xmlns:c16="http://schemas.microsoft.com/office/drawing/2014/chart" uri="{C3380CC4-5D6E-409C-BE32-E72D297353CC}">
                <c16:uniqueId val="{00000007-0CD0-4FC3-9EDA-60B6330D6574}"/>
              </c:ext>
            </c:extLst>
          </c:dPt>
          <c:dPt>
            <c:idx val="4"/>
            <c:invertIfNegative val="0"/>
            <c:bubble3D val="0"/>
            <c:spPr>
              <a:solidFill>
                <a:srgbClr val="006600"/>
              </a:solidFill>
            </c:spPr>
            <c:extLst>
              <c:ext xmlns:c16="http://schemas.microsoft.com/office/drawing/2014/chart" uri="{C3380CC4-5D6E-409C-BE32-E72D297353CC}">
                <c16:uniqueId val="{00000009-0CD0-4FC3-9EDA-60B6330D6574}"/>
              </c:ext>
            </c:extLst>
          </c:dPt>
          <c:dPt>
            <c:idx val="5"/>
            <c:invertIfNegative val="0"/>
            <c:bubble3D val="0"/>
            <c:spPr>
              <a:solidFill>
                <a:srgbClr val="006600"/>
              </a:solidFill>
            </c:spPr>
            <c:extLst>
              <c:ext xmlns:c16="http://schemas.microsoft.com/office/drawing/2014/chart" uri="{C3380CC4-5D6E-409C-BE32-E72D297353CC}">
                <c16:uniqueId val="{0000000B-0CD0-4FC3-9EDA-60B6330D6574}"/>
              </c:ext>
            </c:extLst>
          </c:dPt>
          <c:dPt>
            <c:idx val="6"/>
            <c:invertIfNegative val="0"/>
            <c:bubble3D val="0"/>
            <c:spPr>
              <a:solidFill>
                <a:srgbClr val="00B0F0"/>
              </a:solidFill>
            </c:spPr>
            <c:extLst>
              <c:ext xmlns:c16="http://schemas.microsoft.com/office/drawing/2014/chart" uri="{C3380CC4-5D6E-409C-BE32-E72D297353CC}">
                <c16:uniqueId val="{0000000D-0CD0-4FC3-9EDA-60B6330D6574}"/>
              </c:ext>
            </c:extLst>
          </c:dPt>
          <c:dPt>
            <c:idx val="7"/>
            <c:invertIfNegative val="0"/>
            <c:bubble3D val="0"/>
            <c:spPr>
              <a:solidFill>
                <a:srgbClr val="006600"/>
              </a:solidFill>
            </c:spPr>
            <c:extLst>
              <c:ext xmlns:c16="http://schemas.microsoft.com/office/drawing/2014/chart" uri="{C3380CC4-5D6E-409C-BE32-E72D297353CC}">
                <c16:uniqueId val="{0000000F-0CD0-4FC3-9EDA-60B6330D6574}"/>
              </c:ext>
            </c:extLst>
          </c:dPt>
          <c:dPt>
            <c:idx val="8"/>
            <c:invertIfNegative val="0"/>
            <c:bubble3D val="0"/>
            <c:spPr>
              <a:solidFill>
                <a:srgbClr val="006600"/>
              </a:solidFill>
            </c:spPr>
            <c:extLst>
              <c:ext xmlns:c16="http://schemas.microsoft.com/office/drawing/2014/chart" uri="{C3380CC4-5D6E-409C-BE32-E72D297353CC}">
                <c16:uniqueId val="{00000011-0CD0-4FC3-9EDA-60B6330D6574}"/>
              </c:ext>
            </c:extLst>
          </c:dPt>
          <c:dPt>
            <c:idx val="9"/>
            <c:invertIfNegative val="0"/>
            <c:bubble3D val="0"/>
            <c:spPr>
              <a:solidFill>
                <a:srgbClr val="00B0F0"/>
              </a:solidFill>
            </c:spPr>
            <c:extLst>
              <c:ext xmlns:c16="http://schemas.microsoft.com/office/drawing/2014/chart" uri="{C3380CC4-5D6E-409C-BE32-E72D297353CC}">
                <c16:uniqueId val="{00000013-0CD0-4FC3-9EDA-60B6330D6574}"/>
              </c:ext>
            </c:extLst>
          </c:dPt>
          <c:dPt>
            <c:idx val="10"/>
            <c:invertIfNegative val="0"/>
            <c:bubble3D val="0"/>
            <c:spPr>
              <a:solidFill>
                <a:srgbClr val="006600"/>
              </a:solidFill>
            </c:spPr>
            <c:extLst>
              <c:ext xmlns:c16="http://schemas.microsoft.com/office/drawing/2014/chart" uri="{C3380CC4-5D6E-409C-BE32-E72D297353CC}">
                <c16:uniqueId val="{00000015-0CD0-4FC3-9EDA-60B6330D6574}"/>
              </c:ext>
            </c:extLst>
          </c:dPt>
          <c:dPt>
            <c:idx val="11"/>
            <c:invertIfNegative val="0"/>
            <c:bubble3D val="0"/>
            <c:spPr>
              <a:solidFill>
                <a:srgbClr val="FFFF00"/>
              </a:solidFill>
            </c:spPr>
            <c:extLst>
              <c:ext xmlns:c16="http://schemas.microsoft.com/office/drawing/2014/chart" uri="{C3380CC4-5D6E-409C-BE32-E72D297353CC}">
                <c16:uniqueId val="{00000017-0CD0-4FC3-9EDA-60B6330D6574}"/>
              </c:ext>
            </c:extLst>
          </c:dPt>
          <c:dPt>
            <c:idx val="12"/>
            <c:invertIfNegative val="0"/>
            <c:bubble3D val="0"/>
            <c:spPr>
              <a:solidFill>
                <a:srgbClr val="006600"/>
              </a:solidFill>
            </c:spPr>
            <c:extLst>
              <c:ext xmlns:c16="http://schemas.microsoft.com/office/drawing/2014/chart" uri="{C3380CC4-5D6E-409C-BE32-E72D297353CC}">
                <c16:uniqueId val="{00000019-0CD0-4FC3-9EDA-60B6330D6574}"/>
              </c:ext>
            </c:extLst>
          </c:dPt>
          <c:dPt>
            <c:idx val="13"/>
            <c:invertIfNegative val="0"/>
            <c:bubble3D val="0"/>
            <c:spPr>
              <a:solidFill>
                <a:srgbClr val="006600"/>
              </a:solidFill>
            </c:spPr>
            <c:extLst>
              <c:ext xmlns:c16="http://schemas.microsoft.com/office/drawing/2014/chart" uri="{C3380CC4-5D6E-409C-BE32-E72D297353CC}">
                <c16:uniqueId val="{0000001B-0CD0-4FC3-9EDA-60B6330D6574}"/>
              </c:ext>
            </c:extLst>
          </c:dPt>
          <c:dPt>
            <c:idx val="14"/>
            <c:invertIfNegative val="0"/>
            <c:bubble3D val="0"/>
            <c:spPr>
              <a:solidFill>
                <a:srgbClr val="006600"/>
              </a:solidFill>
            </c:spPr>
            <c:extLst>
              <c:ext xmlns:c16="http://schemas.microsoft.com/office/drawing/2014/chart" uri="{C3380CC4-5D6E-409C-BE32-E72D297353CC}">
                <c16:uniqueId val="{0000001D-0CD0-4FC3-9EDA-60B6330D657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PROY_EJE2!$C$5:$C$19</c:f>
              <c:strCache>
                <c:ptCount val="15"/>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pt idx="14">
                  <c:v>PY15</c:v>
                </c:pt>
              </c:strCache>
            </c:strRef>
          </c:cat>
          <c:val>
            <c:numRef>
              <c:f>PROY_EJE2!$D$5:$D$19</c:f>
              <c:numCache>
                <c:formatCode>0%</c:formatCode>
                <c:ptCount val="15"/>
                <c:pt idx="0">
                  <c:v>1</c:v>
                </c:pt>
                <c:pt idx="1">
                  <c:v>1</c:v>
                </c:pt>
                <c:pt idx="2">
                  <c:v>1</c:v>
                </c:pt>
                <c:pt idx="3">
                  <c:v>1</c:v>
                </c:pt>
                <c:pt idx="4">
                  <c:v>0.85142543859649111</c:v>
                </c:pt>
                <c:pt idx="5">
                  <c:v>1</c:v>
                </c:pt>
                <c:pt idx="7">
                  <c:v>1</c:v>
                </c:pt>
                <c:pt idx="8">
                  <c:v>1</c:v>
                </c:pt>
                <c:pt idx="10">
                  <c:v>1</c:v>
                </c:pt>
                <c:pt idx="11">
                  <c:v>0.5</c:v>
                </c:pt>
                <c:pt idx="12">
                  <c:v>1</c:v>
                </c:pt>
                <c:pt idx="13">
                  <c:v>1</c:v>
                </c:pt>
                <c:pt idx="14">
                  <c:v>1</c:v>
                </c:pt>
              </c:numCache>
            </c:numRef>
          </c:val>
          <c:extLst>
            <c:ext xmlns:c16="http://schemas.microsoft.com/office/drawing/2014/chart" uri="{C3380CC4-5D6E-409C-BE32-E72D297353CC}">
              <c16:uniqueId val="{0000001E-0CD0-4FC3-9EDA-60B6330D6574}"/>
            </c:ext>
          </c:extLst>
        </c:ser>
        <c:dLbls>
          <c:showLegendKey val="0"/>
          <c:showVal val="1"/>
          <c:showCatName val="0"/>
          <c:showSerName val="0"/>
          <c:showPercent val="0"/>
          <c:showBubbleSize val="0"/>
        </c:dLbls>
        <c:gapWidth val="150"/>
        <c:shape val="box"/>
        <c:axId val="255500288"/>
        <c:axId val="255517824"/>
        <c:axId val="0"/>
      </c:bar3DChart>
      <c:catAx>
        <c:axId val="255500288"/>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255517824"/>
        <c:crosses val="autoZero"/>
        <c:auto val="1"/>
        <c:lblAlgn val="ctr"/>
        <c:lblOffset val="100"/>
        <c:noMultiLvlLbl val="0"/>
      </c:catAx>
      <c:valAx>
        <c:axId val="255517824"/>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5500288"/>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PROGRAMAS COMPROMISO AMBIENTAL</a:t>
            </a:r>
          </a:p>
        </c:rich>
      </c:tx>
      <c:layout>
        <c:manualLayout>
          <c:xMode val="edge"/>
          <c:yMode val="edge"/>
          <c:x val="0.1789854065323141"/>
          <c:y val="2.3612750885478158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0593285214348207"/>
          <c:y val="0.14399314668999708"/>
          <c:w val="0.84128937007874005"/>
          <c:h val="0.74002697579469234"/>
        </c:manualLayout>
      </c:layout>
      <c:bar3DChart>
        <c:barDir val="col"/>
        <c:grouping val="clustered"/>
        <c:varyColors val="0"/>
        <c:ser>
          <c:idx val="0"/>
          <c:order val="0"/>
          <c:spPr>
            <a:solidFill>
              <a:srgbClr val="FF0000"/>
            </a:solidFill>
          </c:spPr>
          <c:invertIfNegative val="0"/>
          <c:dPt>
            <c:idx val="0"/>
            <c:invertIfNegative val="0"/>
            <c:bubble3D val="0"/>
            <c:spPr>
              <a:solidFill>
                <a:srgbClr val="FFFF00"/>
              </a:solidFill>
            </c:spPr>
            <c:extLst>
              <c:ext xmlns:c16="http://schemas.microsoft.com/office/drawing/2014/chart" uri="{C3380CC4-5D6E-409C-BE32-E72D297353CC}">
                <c16:uniqueId val="{00000001-8A08-4A63-A31C-47ADD0DEB35F}"/>
              </c:ext>
            </c:extLst>
          </c:dPt>
          <c:dPt>
            <c:idx val="1"/>
            <c:invertIfNegative val="0"/>
            <c:bubble3D val="0"/>
            <c:spPr>
              <a:solidFill>
                <a:srgbClr val="FFFF00"/>
              </a:solidFill>
            </c:spPr>
            <c:extLst>
              <c:ext xmlns:c16="http://schemas.microsoft.com/office/drawing/2014/chart" uri="{C3380CC4-5D6E-409C-BE32-E72D297353CC}">
                <c16:uniqueId val="{00000003-8A08-4A63-A31C-47ADD0DEB35F}"/>
              </c:ext>
            </c:extLst>
          </c:dPt>
          <c:dLbls>
            <c:dLbl>
              <c:idx val="0"/>
              <c:layout>
                <c:manualLayout>
                  <c:x val="3.6111111111111108E-2"/>
                  <c:y val="-4.16666666666665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08-4A63-A31C-47ADD0DEB35F}"/>
                </c:ext>
              </c:extLst>
            </c:dLbl>
            <c:dLbl>
              <c:idx val="1"/>
              <c:layout>
                <c:manualLayout>
                  <c:x val="3.3333333333333333E-2"/>
                  <c:y val="-2.777777777777777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08-4A63-A31C-47ADD0DEB35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PROG_EJE3!$C$6:$C$7</c:f>
              <c:strCache>
                <c:ptCount val="2"/>
                <c:pt idx="0">
                  <c:v>PG1</c:v>
                </c:pt>
                <c:pt idx="1">
                  <c:v>PG2</c:v>
                </c:pt>
              </c:strCache>
            </c:strRef>
          </c:cat>
          <c:val>
            <c:numRef>
              <c:f>PROG_EJE3!$D$6:$D$7</c:f>
              <c:numCache>
                <c:formatCode>0%</c:formatCode>
                <c:ptCount val="2"/>
                <c:pt idx="0">
                  <c:v>0.68489583333333337</c:v>
                </c:pt>
                <c:pt idx="1">
                  <c:v>0.65935672514619881</c:v>
                </c:pt>
              </c:numCache>
            </c:numRef>
          </c:val>
          <c:extLst>
            <c:ext xmlns:c16="http://schemas.microsoft.com/office/drawing/2014/chart" uri="{C3380CC4-5D6E-409C-BE32-E72D297353CC}">
              <c16:uniqueId val="{00000004-8A08-4A63-A31C-47ADD0DEB35F}"/>
            </c:ext>
          </c:extLst>
        </c:ser>
        <c:dLbls>
          <c:showLegendKey val="0"/>
          <c:showVal val="0"/>
          <c:showCatName val="0"/>
          <c:showSerName val="0"/>
          <c:showPercent val="0"/>
          <c:showBubbleSize val="0"/>
        </c:dLbls>
        <c:gapWidth val="150"/>
        <c:shape val="cylinder"/>
        <c:axId val="254956288"/>
        <c:axId val="254958208"/>
        <c:axId val="0"/>
      </c:bar3DChart>
      <c:catAx>
        <c:axId val="254956288"/>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54958208"/>
        <c:crosses val="autoZero"/>
        <c:auto val="1"/>
        <c:lblAlgn val="ctr"/>
        <c:lblOffset val="100"/>
        <c:noMultiLvlLbl val="0"/>
      </c:catAx>
      <c:valAx>
        <c:axId val="254958208"/>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4956288"/>
        <c:crosses val="autoZero"/>
        <c:crossBetween val="between"/>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PROYECTOS COMPROMISO AMBIENTAL</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0.14106796433054564"/>
          <c:y val="0.13757948267685044"/>
          <c:w val="0.8361577085473012"/>
          <c:h val="0.76135486098691463"/>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E558-49C0-B9B6-ABEA915FF39F}"/>
              </c:ext>
            </c:extLst>
          </c:dPt>
          <c:dPt>
            <c:idx val="1"/>
            <c:invertIfNegative val="0"/>
            <c:bubble3D val="0"/>
            <c:spPr>
              <a:solidFill>
                <a:srgbClr val="006600"/>
              </a:solidFill>
            </c:spPr>
            <c:extLst>
              <c:ext xmlns:c16="http://schemas.microsoft.com/office/drawing/2014/chart" uri="{C3380CC4-5D6E-409C-BE32-E72D297353CC}">
                <c16:uniqueId val="{00000003-E558-49C0-B9B6-ABEA915FF39F}"/>
              </c:ext>
            </c:extLst>
          </c:dPt>
          <c:dPt>
            <c:idx val="2"/>
            <c:invertIfNegative val="0"/>
            <c:bubble3D val="0"/>
            <c:extLst>
              <c:ext xmlns:c16="http://schemas.microsoft.com/office/drawing/2014/chart" uri="{C3380CC4-5D6E-409C-BE32-E72D297353CC}">
                <c16:uniqueId val="{00000004-E558-49C0-B9B6-ABEA915FF39F}"/>
              </c:ext>
            </c:extLst>
          </c:dPt>
          <c:dPt>
            <c:idx val="3"/>
            <c:invertIfNegative val="0"/>
            <c:bubble3D val="0"/>
            <c:extLst>
              <c:ext xmlns:c16="http://schemas.microsoft.com/office/drawing/2014/chart" uri="{C3380CC4-5D6E-409C-BE32-E72D297353CC}">
                <c16:uniqueId val="{00000005-E558-49C0-B9B6-ABEA915FF39F}"/>
              </c:ext>
            </c:extLst>
          </c:dPt>
          <c:dPt>
            <c:idx val="4"/>
            <c:invertIfNegative val="0"/>
            <c:bubble3D val="0"/>
            <c:extLst>
              <c:ext xmlns:c16="http://schemas.microsoft.com/office/drawing/2014/chart" uri="{C3380CC4-5D6E-409C-BE32-E72D297353CC}">
                <c16:uniqueId val="{00000006-E558-49C0-B9B6-ABEA915FF39F}"/>
              </c:ext>
            </c:extLst>
          </c:dPt>
          <c:dPt>
            <c:idx val="5"/>
            <c:invertIfNegative val="0"/>
            <c:bubble3D val="0"/>
            <c:extLst>
              <c:ext xmlns:c16="http://schemas.microsoft.com/office/drawing/2014/chart" uri="{C3380CC4-5D6E-409C-BE32-E72D297353CC}">
                <c16:uniqueId val="{00000007-E558-49C0-B9B6-ABEA915FF39F}"/>
              </c:ext>
            </c:extLst>
          </c:dPt>
          <c:dPt>
            <c:idx val="6"/>
            <c:invertIfNegative val="0"/>
            <c:bubble3D val="0"/>
            <c:spPr>
              <a:solidFill>
                <a:srgbClr val="006600"/>
              </a:solidFill>
            </c:spPr>
            <c:extLst>
              <c:ext xmlns:c16="http://schemas.microsoft.com/office/drawing/2014/chart" uri="{C3380CC4-5D6E-409C-BE32-E72D297353CC}">
                <c16:uniqueId val="{00000009-E558-49C0-B9B6-ABEA915FF39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PROY_EJE3!$C$6:$C$12</c:f>
              <c:strCache>
                <c:ptCount val="7"/>
                <c:pt idx="0">
                  <c:v>PY1</c:v>
                </c:pt>
                <c:pt idx="1">
                  <c:v>PY2</c:v>
                </c:pt>
                <c:pt idx="2">
                  <c:v>PY3</c:v>
                </c:pt>
                <c:pt idx="3">
                  <c:v>PY4</c:v>
                </c:pt>
                <c:pt idx="4">
                  <c:v>PY5</c:v>
                </c:pt>
                <c:pt idx="5">
                  <c:v>PY6</c:v>
                </c:pt>
                <c:pt idx="6">
                  <c:v>PY7</c:v>
                </c:pt>
              </c:strCache>
            </c:strRef>
          </c:cat>
          <c:val>
            <c:numRef>
              <c:f>PROY_EJE3!$D$6:$D$12</c:f>
              <c:numCache>
                <c:formatCode>0%</c:formatCode>
                <c:ptCount val="7"/>
                <c:pt idx="0">
                  <c:v>1</c:v>
                </c:pt>
                <c:pt idx="1">
                  <c:v>1</c:v>
                </c:pt>
                <c:pt idx="2">
                  <c:v>0.33333333333333331</c:v>
                </c:pt>
                <c:pt idx="3">
                  <c:v>0.40625</c:v>
                </c:pt>
                <c:pt idx="4">
                  <c:v>0.39473684210526316</c:v>
                </c:pt>
                <c:pt idx="5">
                  <c:v>0.58333333333333337</c:v>
                </c:pt>
                <c:pt idx="6">
                  <c:v>1</c:v>
                </c:pt>
              </c:numCache>
            </c:numRef>
          </c:val>
          <c:extLst>
            <c:ext xmlns:c16="http://schemas.microsoft.com/office/drawing/2014/chart" uri="{C3380CC4-5D6E-409C-BE32-E72D297353CC}">
              <c16:uniqueId val="{0000000A-E558-49C0-B9B6-ABEA915FF39F}"/>
            </c:ext>
          </c:extLst>
        </c:ser>
        <c:dLbls>
          <c:showLegendKey val="0"/>
          <c:showVal val="0"/>
          <c:showCatName val="0"/>
          <c:showSerName val="0"/>
          <c:showPercent val="0"/>
          <c:showBubbleSize val="0"/>
        </c:dLbls>
        <c:gapWidth val="150"/>
        <c:shape val="cylinder"/>
        <c:axId val="255970304"/>
        <c:axId val="256058112"/>
        <c:axId val="0"/>
      </c:bar3DChart>
      <c:catAx>
        <c:axId val="255970304"/>
        <c:scaling>
          <c:orientation val="minMax"/>
        </c:scaling>
        <c:delete val="0"/>
        <c:axPos val="b"/>
        <c:numFmt formatCode="General" sourceLinked="0"/>
        <c:majorTickMark val="out"/>
        <c:minorTickMark val="none"/>
        <c:tickLblPos val="nextTo"/>
        <c:crossAx val="256058112"/>
        <c:crosses val="autoZero"/>
        <c:auto val="1"/>
        <c:lblAlgn val="ctr"/>
        <c:lblOffset val="100"/>
        <c:noMultiLvlLbl val="0"/>
      </c:catAx>
      <c:valAx>
        <c:axId val="256058112"/>
        <c:scaling>
          <c:orientation val="minMax"/>
        </c:scaling>
        <c:delete val="0"/>
        <c:axPos val="l"/>
        <c:majorGridlines/>
        <c:numFmt formatCode="0%" sourceLinked="1"/>
        <c:majorTickMark val="out"/>
        <c:minorTickMark val="none"/>
        <c:tickLblPos val="nextTo"/>
        <c:crossAx val="255970304"/>
        <c:crosses val="autoZero"/>
        <c:crossBetween val="between"/>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PROGRAMAS: EJE EFICIENCIA Y TRANSPARENCIA ADMINISTRATIVA</a:t>
            </a:r>
          </a:p>
        </c:rich>
      </c:tx>
      <c:layout>
        <c:manualLayout>
          <c:xMode val="edge"/>
          <c:yMode val="edge"/>
          <c:x val="0.16241259076192119"/>
          <c:y val="3.0592666777084845E-2"/>
        </c:manualLayout>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1849518810148731E-2"/>
          <c:y val="0.13936351706036745"/>
          <c:w val="0.85815048118985138"/>
          <c:h val="0.74465660542432199"/>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89F8-4F0E-8745-B2C914F6FE0F}"/>
              </c:ext>
            </c:extLst>
          </c:dPt>
          <c:dPt>
            <c:idx val="1"/>
            <c:invertIfNegative val="0"/>
            <c:bubble3D val="0"/>
            <c:spPr>
              <a:solidFill>
                <a:srgbClr val="006600"/>
              </a:solidFill>
            </c:spPr>
            <c:extLst>
              <c:ext xmlns:c16="http://schemas.microsoft.com/office/drawing/2014/chart" uri="{C3380CC4-5D6E-409C-BE32-E72D297353CC}">
                <c16:uniqueId val="{00000003-89F8-4F0E-8745-B2C914F6FE0F}"/>
              </c:ext>
            </c:extLst>
          </c:dPt>
          <c:dPt>
            <c:idx val="2"/>
            <c:invertIfNegative val="0"/>
            <c:bubble3D val="0"/>
            <c:spPr>
              <a:solidFill>
                <a:srgbClr val="006600"/>
              </a:solidFill>
            </c:spPr>
            <c:extLst>
              <c:ext xmlns:c16="http://schemas.microsoft.com/office/drawing/2014/chart" uri="{C3380CC4-5D6E-409C-BE32-E72D297353CC}">
                <c16:uniqueId val="{00000005-89F8-4F0E-8745-B2C914F6FE0F}"/>
              </c:ext>
            </c:extLst>
          </c:dPt>
          <c:dPt>
            <c:idx val="3"/>
            <c:invertIfNegative val="0"/>
            <c:bubble3D val="0"/>
            <c:spPr>
              <a:solidFill>
                <a:srgbClr val="006600"/>
              </a:solidFill>
            </c:spPr>
            <c:extLst>
              <c:ext xmlns:c16="http://schemas.microsoft.com/office/drawing/2014/chart" uri="{C3380CC4-5D6E-409C-BE32-E72D297353CC}">
                <c16:uniqueId val="{00000007-89F8-4F0E-8745-B2C914F6FE0F}"/>
              </c:ext>
            </c:extLst>
          </c:dPt>
          <c:dPt>
            <c:idx val="4"/>
            <c:invertIfNegative val="0"/>
            <c:bubble3D val="0"/>
            <c:spPr>
              <a:solidFill>
                <a:srgbClr val="006600"/>
              </a:solidFill>
            </c:spPr>
            <c:extLst>
              <c:ext xmlns:c16="http://schemas.microsoft.com/office/drawing/2014/chart" uri="{C3380CC4-5D6E-409C-BE32-E72D297353CC}">
                <c16:uniqueId val="{00000009-89F8-4F0E-8745-B2C914F6FE0F}"/>
              </c:ext>
            </c:extLst>
          </c:dPt>
          <c:dPt>
            <c:idx val="5"/>
            <c:invertIfNegative val="0"/>
            <c:bubble3D val="0"/>
            <c:spPr>
              <a:solidFill>
                <a:srgbClr val="006600"/>
              </a:solidFill>
            </c:spPr>
            <c:extLst>
              <c:ext xmlns:c16="http://schemas.microsoft.com/office/drawing/2014/chart" uri="{C3380CC4-5D6E-409C-BE32-E72D297353CC}">
                <c16:uniqueId val="{0000000B-89F8-4F0E-8745-B2C914F6FE0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PROG_EJE4!$C$6:$C$11</c:f>
              <c:strCache>
                <c:ptCount val="6"/>
                <c:pt idx="0">
                  <c:v>PG1</c:v>
                </c:pt>
                <c:pt idx="1">
                  <c:v>PG2</c:v>
                </c:pt>
                <c:pt idx="2">
                  <c:v>PG3</c:v>
                </c:pt>
                <c:pt idx="3">
                  <c:v>PG4</c:v>
                </c:pt>
                <c:pt idx="4">
                  <c:v>PG5</c:v>
                </c:pt>
                <c:pt idx="5">
                  <c:v>PG6</c:v>
                </c:pt>
              </c:strCache>
            </c:strRef>
          </c:cat>
          <c:val>
            <c:numRef>
              <c:f>PROG_EJE4!$D$6:$D$11</c:f>
              <c:numCache>
                <c:formatCode>0%</c:formatCode>
                <c:ptCount val="6"/>
                <c:pt idx="0">
                  <c:v>0.67571428571428582</c:v>
                </c:pt>
                <c:pt idx="1">
                  <c:v>0.95604395604395598</c:v>
                </c:pt>
                <c:pt idx="2">
                  <c:v>1</c:v>
                </c:pt>
                <c:pt idx="3">
                  <c:v>1</c:v>
                </c:pt>
                <c:pt idx="4">
                  <c:v>1</c:v>
                </c:pt>
                <c:pt idx="5">
                  <c:v>1</c:v>
                </c:pt>
              </c:numCache>
            </c:numRef>
          </c:val>
          <c:extLst>
            <c:ext xmlns:c16="http://schemas.microsoft.com/office/drawing/2014/chart" uri="{C3380CC4-5D6E-409C-BE32-E72D297353CC}">
              <c16:uniqueId val="{0000000C-89F8-4F0E-8745-B2C914F6FE0F}"/>
            </c:ext>
          </c:extLst>
        </c:ser>
        <c:dLbls>
          <c:showLegendKey val="0"/>
          <c:showVal val="1"/>
          <c:showCatName val="0"/>
          <c:showSerName val="0"/>
          <c:showPercent val="0"/>
          <c:showBubbleSize val="0"/>
        </c:dLbls>
        <c:gapWidth val="150"/>
        <c:shape val="cylinder"/>
        <c:axId val="255600128"/>
        <c:axId val="255646720"/>
        <c:axId val="0"/>
      </c:bar3DChart>
      <c:catAx>
        <c:axId val="255600128"/>
        <c:scaling>
          <c:orientation val="minMax"/>
        </c:scaling>
        <c:delete val="0"/>
        <c:axPos val="b"/>
        <c:title>
          <c:tx>
            <c:rich>
              <a:bodyPr/>
              <a:lstStyle/>
              <a:p>
                <a:pPr>
                  <a:defRPr/>
                </a:pPr>
                <a:r>
                  <a:rPr lang="en-US"/>
                  <a:t>Programas</a:t>
                </a:r>
              </a:p>
            </c:rich>
          </c:tx>
          <c:layout/>
          <c:overlay val="0"/>
        </c:title>
        <c:numFmt formatCode="General" sourceLinked="0"/>
        <c:majorTickMark val="out"/>
        <c:minorTickMark val="none"/>
        <c:tickLblPos val="nextTo"/>
        <c:crossAx val="255646720"/>
        <c:crosses val="autoZero"/>
        <c:auto val="1"/>
        <c:lblAlgn val="ctr"/>
        <c:lblOffset val="100"/>
        <c:noMultiLvlLbl val="0"/>
      </c:catAx>
      <c:valAx>
        <c:axId val="255646720"/>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5600128"/>
        <c:crosses val="autoZero"/>
        <c:crossBetween val="between"/>
      </c:valAx>
    </c:plotArea>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PROYECTOS: EJE EFICIENCIA Y TRANSPARENCIA ADMINISTRATIVA</a:t>
            </a:r>
          </a:p>
        </c:rich>
      </c:tx>
      <c:layout/>
      <c:overlay val="1"/>
    </c:title>
    <c:autoTitleDeleted val="0"/>
    <c:view3D>
      <c:rotX val="15"/>
      <c:rotY val="20"/>
      <c:rAngAx val="1"/>
    </c:view3D>
    <c:floor>
      <c:thickness val="0"/>
    </c:floor>
    <c:sideWall>
      <c:thickness val="0"/>
    </c:sideWall>
    <c:backWall>
      <c:thickness val="0"/>
    </c:backWall>
    <c:plotArea>
      <c:layout>
        <c:manualLayout>
          <c:layoutTarget val="inner"/>
          <c:xMode val="edge"/>
          <c:yMode val="edge"/>
          <c:x val="9.7386983839337748E-2"/>
          <c:y val="0.15847995675372467"/>
          <c:w val="0.83562220038540558"/>
          <c:h val="0.68807116032862936"/>
        </c:manualLayout>
      </c:layout>
      <c:bar3DChart>
        <c:barDir val="col"/>
        <c:grouping val="clustered"/>
        <c:varyColors val="0"/>
        <c:ser>
          <c:idx val="0"/>
          <c:order val="0"/>
          <c:spPr>
            <a:solidFill>
              <a:srgbClr val="FF0000"/>
            </a:solidFill>
          </c:spPr>
          <c:invertIfNegative val="0"/>
          <c:dPt>
            <c:idx val="0"/>
            <c:invertIfNegative val="0"/>
            <c:bubble3D val="0"/>
            <c:spPr>
              <a:solidFill>
                <a:srgbClr val="006600"/>
              </a:solidFill>
            </c:spPr>
            <c:extLst>
              <c:ext xmlns:c16="http://schemas.microsoft.com/office/drawing/2014/chart" uri="{C3380CC4-5D6E-409C-BE32-E72D297353CC}">
                <c16:uniqueId val="{00000001-CFD4-4C25-A20C-3C5CFC901989}"/>
              </c:ext>
            </c:extLst>
          </c:dPt>
          <c:dPt>
            <c:idx val="1"/>
            <c:invertIfNegative val="0"/>
            <c:bubble3D val="0"/>
            <c:spPr>
              <a:solidFill>
                <a:srgbClr val="006600"/>
              </a:solidFill>
            </c:spPr>
            <c:extLst>
              <c:ext xmlns:c16="http://schemas.microsoft.com/office/drawing/2014/chart" uri="{C3380CC4-5D6E-409C-BE32-E72D297353CC}">
                <c16:uniqueId val="{00000003-CFD4-4C25-A20C-3C5CFC901989}"/>
              </c:ext>
            </c:extLst>
          </c:dPt>
          <c:dPt>
            <c:idx val="2"/>
            <c:invertIfNegative val="0"/>
            <c:bubble3D val="0"/>
            <c:spPr>
              <a:solidFill>
                <a:srgbClr val="FFFF00"/>
              </a:solidFill>
            </c:spPr>
            <c:extLst>
              <c:ext xmlns:c16="http://schemas.microsoft.com/office/drawing/2014/chart" uri="{C3380CC4-5D6E-409C-BE32-E72D297353CC}">
                <c16:uniqueId val="{00000005-CFD4-4C25-A20C-3C5CFC901989}"/>
              </c:ext>
            </c:extLst>
          </c:dPt>
          <c:dPt>
            <c:idx val="3"/>
            <c:invertIfNegative val="0"/>
            <c:bubble3D val="0"/>
            <c:spPr>
              <a:solidFill>
                <a:srgbClr val="FFFF00"/>
              </a:solidFill>
            </c:spPr>
            <c:extLst>
              <c:ext xmlns:c16="http://schemas.microsoft.com/office/drawing/2014/chart" uri="{C3380CC4-5D6E-409C-BE32-E72D297353CC}">
                <c16:uniqueId val="{00000007-CFD4-4C25-A20C-3C5CFC901989}"/>
              </c:ext>
            </c:extLst>
          </c:dPt>
          <c:dPt>
            <c:idx val="4"/>
            <c:invertIfNegative val="0"/>
            <c:bubble3D val="0"/>
            <c:spPr>
              <a:solidFill>
                <a:srgbClr val="006600"/>
              </a:solidFill>
            </c:spPr>
            <c:extLst>
              <c:ext xmlns:c16="http://schemas.microsoft.com/office/drawing/2014/chart" uri="{C3380CC4-5D6E-409C-BE32-E72D297353CC}">
                <c16:uniqueId val="{00000009-CFD4-4C25-A20C-3C5CFC901989}"/>
              </c:ext>
            </c:extLst>
          </c:dPt>
          <c:dPt>
            <c:idx val="5"/>
            <c:invertIfNegative val="0"/>
            <c:bubble3D val="0"/>
            <c:spPr>
              <a:solidFill>
                <a:srgbClr val="FFFF00"/>
              </a:solidFill>
            </c:spPr>
            <c:extLst>
              <c:ext xmlns:c16="http://schemas.microsoft.com/office/drawing/2014/chart" uri="{C3380CC4-5D6E-409C-BE32-E72D297353CC}">
                <c16:uniqueId val="{0000000B-CFD4-4C25-A20C-3C5CFC901989}"/>
              </c:ext>
            </c:extLst>
          </c:dPt>
          <c:dPt>
            <c:idx val="6"/>
            <c:invertIfNegative val="0"/>
            <c:bubble3D val="0"/>
            <c:spPr>
              <a:solidFill>
                <a:srgbClr val="006600"/>
              </a:solidFill>
            </c:spPr>
            <c:extLst>
              <c:ext xmlns:c16="http://schemas.microsoft.com/office/drawing/2014/chart" uri="{C3380CC4-5D6E-409C-BE32-E72D297353CC}">
                <c16:uniqueId val="{0000000D-CFD4-4C25-A20C-3C5CFC901989}"/>
              </c:ext>
            </c:extLst>
          </c:dPt>
          <c:dPt>
            <c:idx val="7"/>
            <c:invertIfNegative val="0"/>
            <c:bubble3D val="0"/>
            <c:spPr>
              <a:solidFill>
                <a:srgbClr val="006600"/>
              </a:solidFill>
            </c:spPr>
            <c:extLst>
              <c:ext xmlns:c16="http://schemas.microsoft.com/office/drawing/2014/chart" uri="{C3380CC4-5D6E-409C-BE32-E72D297353CC}">
                <c16:uniqueId val="{0000000F-CFD4-4C25-A20C-3C5CFC901989}"/>
              </c:ext>
            </c:extLst>
          </c:dPt>
          <c:dPt>
            <c:idx val="8"/>
            <c:invertIfNegative val="0"/>
            <c:bubble3D val="0"/>
            <c:spPr>
              <a:solidFill>
                <a:srgbClr val="006600"/>
              </a:solidFill>
            </c:spPr>
            <c:extLst>
              <c:ext xmlns:c16="http://schemas.microsoft.com/office/drawing/2014/chart" uri="{C3380CC4-5D6E-409C-BE32-E72D297353CC}">
                <c16:uniqueId val="{00000011-CFD4-4C25-A20C-3C5CFC901989}"/>
              </c:ext>
            </c:extLst>
          </c:dPt>
          <c:dPt>
            <c:idx val="9"/>
            <c:invertIfNegative val="0"/>
            <c:bubble3D val="0"/>
            <c:spPr>
              <a:solidFill>
                <a:srgbClr val="006600"/>
              </a:solidFill>
            </c:spPr>
            <c:extLst>
              <c:ext xmlns:c16="http://schemas.microsoft.com/office/drawing/2014/chart" uri="{C3380CC4-5D6E-409C-BE32-E72D297353CC}">
                <c16:uniqueId val="{00000013-CFD4-4C25-A20C-3C5CFC901989}"/>
              </c:ext>
            </c:extLst>
          </c:dPt>
          <c:dPt>
            <c:idx val="11"/>
            <c:invertIfNegative val="0"/>
            <c:bubble3D val="0"/>
            <c:spPr>
              <a:solidFill>
                <a:srgbClr val="006600"/>
              </a:solidFill>
            </c:spPr>
            <c:extLst>
              <c:ext xmlns:c16="http://schemas.microsoft.com/office/drawing/2014/chart" uri="{C3380CC4-5D6E-409C-BE32-E72D297353CC}">
                <c16:uniqueId val="{00000015-CFD4-4C25-A20C-3C5CFC901989}"/>
              </c:ext>
            </c:extLst>
          </c:dPt>
          <c:dPt>
            <c:idx val="12"/>
            <c:invertIfNegative val="0"/>
            <c:bubble3D val="0"/>
            <c:spPr>
              <a:solidFill>
                <a:srgbClr val="006600"/>
              </a:solidFill>
            </c:spPr>
            <c:extLst>
              <c:ext xmlns:c16="http://schemas.microsoft.com/office/drawing/2014/chart" uri="{C3380CC4-5D6E-409C-BE32-E72D297353CC}">
                <c16:uniqueId val="{00000017-CFD4-4C25-A20C-3C5CFC901989}"/>
              </c:ext>
            </c:extLst>
          </c:dPt>
          <c:dPt>
            <c:idx val="13"/>
            <c:invertIfNegative val="0"/>
            <c:bubble3D val="0"/>
            <c:spPr>
              <a:solidFill>
                <a:srgbClr val="006600"/>
              </a:solidFill>
            </c:spPr>
            <c:extLst>
              <c:ext xmlns:c16="http://schemas.microsoft.com/office/drawing/2014/chart" uri="{C3380CC4-5D6E-409C-BE32-E72D297353CC}">
                <c16:uniqueId val="{00000019-CFD4-4C25-A20C-3C5CFC90198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PROY_EJE4!$C$6:$C$19</c:f>
              <c:strCache>
                <c:ptCount val="14"/>
                <c:pt idx="0">
                  <c:v>PY1</c:v>
                </c:pt>
                <c:pt idx="1">
                  <c:v>PY2</c:v>
                </c:pt>
                <c:pt idx="2">
                  <c:v>PY3</c:v>
                </c:pt>
                <c:pt idx="3">
                  <c:v>PY4</c:v>
                </c:pt>
                <c:pt idx="4">
                  <c:v>PY5</c:v>
                </c:pt>
                <c:pt idx="5">
                  <c:v>PY6</c:v>
                </c:pt>
                <c:pt idx="6">
                  <c:v>PY7</c:v>
                </c:pt>
                <c:pt idx="7">
                  <c:v>PY8</c:v>
                </c:pt>
                <c:pt idx="8">
                  <c:v>PY9</c:v>
                </c:pt>
                <c:pt idx="9">
                  <c:v>PY10</c:v>
                </c:pt>
                <c:pt idx="10">
                  <c:v>PY11</c:v>
                </c:pt>
                <c:pt idx="11">
                  <c:v>PY12</c:v>
                </c:pt>
                <c:pt idx="12">
                  <c:v>PY13</c:v>
                </c:pt>
                <c:pt idx="13">
                  <c:v>PY14</c:v>
                </c:pt>
              </c:strCache>
            </c:strRef>
          </c:cat>
          <c:val>
            <c:numRef>
              <c:f>PROY_EJE4!$D$6:$D$19</c:f>
              <c:numCache>
                <c:formatCode>0%</c:formatCode>
                <c:ptCount val="14"/>
                <c:pt idx="0">
                  <c:v>1</c:v>
                </c:pt>
                <c:pt idx="1">
                  <c:v>1</c:v>
                </c:pt>
                <c:pt idx="2">
                  <c:v>0.41500000000000004</c:v>
                </c:pt>
                <c:pt idx="3">
                  <c:v>0.5</c:v>
                </c:pt>
                <c:pt idx="4">
                  <c:v>1</c:v>
                </c:pt>
                <c:pt idx="5">
                  <c:v>0.4</c:v>
                </c:pt>
                <c:pt idx="6">
                  <c:v>0.95604395604395598</c:v>
                </c:pt>
                <c:pt idx="7">
                  <c:v>1</c:v>
                </c:pt>
                <c:pt idx="8">
                  <c:v>1</c:v>
                </c:pt>
                <c:pt idx="9">
                  <c:v>1</c:v>
                </c:pt>
                <c:pt idx="11">
                  <c:v>1</c:v>
                </c:pt>
                <c:pt idx="12">
                  <c:v>1</c:v>
                </c:pt>
                <c:pt idx="13">
                  <c:v>1</c:v>
                </c:pt>
              </c:numCache>
            </c:numRef>
          </c:val>
          <c:extLst>
            <c:ext xmlns:c16="http://schemas.microsoft.com/office/drawing/2014/chart" uri="{C3380CC4-5D6E-409C-BE32-E72D297353CC}">
              <c16:uniqueId val="{0000001A-CFD4-4C25-A20C-3C5CFC901989}"/>
            </c:ext>
          </c:extLst>
        </c:ser>
        <c:dLbls>
          <c:showLegendKey val="0"/>
          <c:showVal val="1"/>
          <c:showCatName val="0"/>
          <c:showSerName val="0"/>
          <c:showPercent val="0"/>
          <c:showBubbleSize val="0"/>
        </c:dLbls>
        <c:gapWidth val="150"/>
        <c:shape val="cylinder"/>
        <c:axId val="255674240"/>
        <c:axId val="255744256"/>
        <c:axId val="0"/>
      </c:bar3DChart>
      <c:catAx>
        <c:axId val="255674240"/>
        <c:scaling>
          <c:orientation val="minMax"/>
        </c:scaling>
        <c:delete val="0"/>
        <c:axPos val="b"/>
        <c:title>
          <c:tx>
            <c:rich>
              <a:bodyPr/>
              <a:lstStyle/>
              <a:p>
                <a:pPr>
                  <a:defRPr/>
                </a:pPr>
                <a:r>
                  <a:rPr lang="en-US"/>
                  <a:t>Proyectos</a:t>
                </a:r>
              </a:p>
            </c:rich>
          </c:tx>
          <c:layout/>
          <c:overlay val="0"/>
        </c:title>
        <c:numFmt formatCode="General" sourceLinked="0"/>
        <c:majorTickMark val="out"/>
        <c:minorTickMark val="none"/>
        <c:tickLblPos val="nextTo"/>
        <c:crossAx val="255744256"/>
        <c:crosses val="autoZero"/>
        <c:auto val="1"/>
        <c:lblAlgn val="ctr"/>
        <c:lblOffset val="100"/>
        <c:noMultiLvlLbl val="0"/>
      </c:catAx>
      <c:valAx>
        <c:axId val="255744256"/>
        <c:scaling>
          <c:orientation val="minMax"/>
        </c:scaling>
        <c:delete val="0"/>
        <c:axPos val="l"/>
        <c:majorGridlines/>
        <c:title>
          <c:tx>
            <c:rich>
              <a:bodyPr rot="-5400000" vert="horz"/>
              <a:lstStyle/>
              <a:p>
                <a:pPr>
                  <a:defRPr/>
                </a:pPr>
                <a:r>
                  <a:rPr lang="en-US"/>
                  <a:t>Porcentaje</a:t>
                </a:r>
              </a:p>
            </c:rich>
          </c:tx>
          <c:layout/>
          <c:overlay val="0"/>
        </c:title>
        <c:numFmt formatCode="0%" sourceLinked="1"/>
        <c:majorTickMark val="out"/>
        <c:minorTickMark val="none"/>
        <c:tickLblPos val="nextTo"/>
        <c:crossAx val="25567424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1133475</xdr:colOff>
      <xdr:row>11</xdr:row>
      <xdr:rowOff>0</xdr:rowOff>
    </xdr:from>
    <xdr:to>
      <xdr:col>3</xdr:col>
      <xdr:colOff>1304925</xdr:colOff>
      <xdr:row>30</xdr:row>
      <xdr:rowOff>61913</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114300</xdr:colOff>
      <xdr:row>15</xdr:row>
      <xdr:rowOff>23811</xdr:rowOff>
    </xdr:from>
    <xdr:to>
      <xdr:col>5</xdr:col>
      <xdr:colOff>133350</xdr:colOff>
      <xdr:row>34</xdr:row>
      <xdr:rowOff>95249</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419100</xdr:colOff>
      <xdr:row>3</xdr:row>
      <xdr:rowOff>76200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800100</xdr:colOff>
      <xdr:row>14</xdr:row>
      <xdr:rowOff>71436</xdr:rowOff>
    </xdr:from>
    <xdr:to>
      <xdr:col>5</xdr:col>
      <xdr:colOff>57150</xdr:colOff>
      <xdr:row>32</xdr:row>
      <xdr:rowOff>133349</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95249</xdr:colOff>
      <xdr:row>21</xdr:row>
      <xdr:rowOff>109537</xdr:rowOff>
    </xdr:from>
    <xdr:to>
      <xdr:col>3</xdr:col>
      <xdr:colOff>323849</xdr:colOff>
      <xdr:row>38</xdr:row>
      <xdr:rowOff>9526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0</xdr:col>
      <xdr:colOff>1200150</xdr:colOff>
      <xdr:row>3</xdr:row>
      <xdr:rowOff>209550</xdr:rowOff>
    </xdr:to>
    <xdr:pic>
      <xdr:nvPicPr>
        <xdr:cNvPr id="1038"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5</xdr:row>
          <xdr:rowOff>85725</xdr:rowOff>
        </xdr:from>
        <xdr:to>
          <xdr:col>0</xdr:col>
          <xdr:colOff>0</xdr:colOff>
          <xdr:row>8</xdr:row>
          <xdr:rowOff>219075</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95250</xdr:colOff>
      <xdr:row>14</xdr:row>
      <xdr:rowOff>186418</xdr:rowOff>
    </xdr:from>
    <xdr:to>
      <xdr:col>17</xdr:col>
      <xdr:colOff>557893</xdr:colOff>
      <xdr:row>32</xdr:row>
      <xdr:rowOff>81644</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2</xdr:row>
          <xdr:rowOff>85725</xdr:rowOff>
        </xdr:from>
        <xdr:to>
          <xdr:col>0</xdr:col>
          <xdr:colOff>0</xdr:colOff>
          <xdr:row>4</xdr:row>
          <xdr:rowOff>0</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31</xdr:row>
      <xdr:rowOff>444499</xdr:rowOff>
    </xdr:from>
    <xdr:to>
      <xdr:col>17</xdr:col>
      <xdr:colOff>634999</xdr:colOff>
      <xdr:row>42</xdr:row>
      <xdr:rowOff>127000</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152400</xdr:colOff>
      <xdr:row>3</xdr:row>
      <xdr:rowOff>142875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3</xdr:row>
          <xdr:rowOff>85725</xdr:rowOff>
        </xdr:from>
        <xdr:to>
          <xdr:col>0</xdr:col>
          <xdr:colOff>0</xdr:colOff>
          <xdr:row>6</xdr:row>
          <xdr:rowOff>219075</xdr:rowOff>
        </xdr:to>
        <xdr:sp macro="" textlink="">
          <xdr:nvSpPr>
            <xdr:cNvPr id="8193" name="Object 1" hidden="1">
              <a:extLst>
                <a:ext uri="{63B3BB69-23CF-44E3-9099-C40C66FF867C}">
                  <a14:compatExt spid="_x0000_s819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18142</xdr:colOff>
      <xdr:row>8</xdr:row>
      <xdr:rowOff>295274</xdr:rowOff>
    </xdr:from>
    <xdr:to>
      <xdr:col>16</xdr:col>
      <xdr:colOff>671285</xdr:colOff>
      <xdr:row>11</xdr:row>
      <xdr:rowOff>707571</xdr:rowOff>
    </xdr:to>
    <xdr:graphicFrame macro="">
      <xdr:nvGraphicFramePr>
        <xdr:cNvPr id="3"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100852</xdr:colOff>
      <xdr:row>21</xdr:row>
      <xdr:rowOff>56029</xdr:rowOff>
    </xdr:from>
    <xdr:to>
      <xdr:col>8</xdr:col>
      <xdr:colOff>190499</xdr:colOff>
      <xdr:row>47</xdr:row>
      <xdr:rowOff>145676</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314325</xdr:colOff>
      <xdr:row>0</xdr:row>
      <xdr:rowOff>85725</xdr:rowOff>
    </xdr:from>
    <xdr:to>
      <xdr:col>7</xdr:col>
      <xdr:colOff>247650</xdr:colOff>
      <xdr:row>2</xdr:row>
      <xdr:rowOff>314325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85725"/>
          <a:ext cx="88582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107950</xdr:colOff>
      <xdr:row>11</xdr:row>
      <xdr:rowOff>68262</xdr:rowOff>
    </xdr:from>
    <xdr:to>
      <xdr:col>4</xdr:col>
      <xdr:colOff>327025</xdr:colOff>
      <xdr:row>28</xdr:row>
      <xdr:rowOff>58737</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biblioteca.ut.edu.co/recursos-electronicos-biblioteca/bases-de-datos-biblioteca/base-de-datos-gratuitas-biblioteca" TargetMode="External"/><Relationship Id="rId2" Type="http://schemas.openxmlformats.org/officeDocument/2006/relationships/hyperlink" Target="http://repository.ut.edu.co/" TargetMode="External"/><Relationship Id="rId1" Type="http://schemas.openxmlformats.org/officeDocument/2006/relationships/printerSettings" Target="../printerSettings/printerSettings2.bin"/><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investigaciones.ut.edu.co/images/convocatorias/2019/5-2019/Resultados_finales_Convocatoria_No._005_-19B.pdf"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image" Target="../media/image2.emf"/><Relationship Id="rId4" Type="http://schemas.openxmlformats.org/officeDocument/2006/relationships/oleObject" Target="../embeddings/oleObject11111111111111111111111111111111111111111111111111111111111111111111111111111111111111111111111111111111111111111111111"/></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22222222222222222222222222222222222222222222222222222222222222222222222222222222222222222222222222222222222222222222222"/></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aspirantes.ut.edu.co/programas/nivel-academico/pregrado.html"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image" Target="../media/image2.emf"/><Relationship Id="rId4" Type="http://schemas.openxmlformats.org/officeDocument/2006/relationships/oleObject" Target="../embeddings/oleObject333333333333333333333333333333333333333333333333333333333333333333333333333333333333333333333333333333333333333333"/></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workbookViewId="0">
      <selection activeCell="B10" sqref="B10"/>
    </sheetView>
  </sheetViews>
  <sheetFormatPr baseColWidth="10" defaultRowHeight="12.75"/>
  <cols>
    <col min="1" max="1" width="45.140625" customWidth="1" collapsed="1"/>
    <col min="2" max="2" width="20.28515625" customWidth="1" collapsed="1"/>
    <col min="4" max="4" width="29.5703125" customWidth="1" collapsed="1"/>
  </cols>
  <sheetData>
    <row r="1" spans="1:4">
      <c r="A1" s="358" t="s">
        <v>344</v>
      </c>
      <c r="B1" s="358"/>
      <c r="C1" s="358"/>
      <c r="D1" s="358"/>
    </row>
    <row r="2" spans="1:4">
      <c r="A2" s="358" t="s">
        <v>725</v>
      </c>
      <c r="B2" s="358"/>
      <c r="C2" s="358"/>
      <c r="D2" s="358"/>
    </row>
    <row r="3" spans="1:4" ht="13.5" thickBot="1"/>
    <row r="4" spans="1:4" ht="30">
      <c r="A4" s="148" t="s">
        <v>345</v>
      </c>
      <c r="B4" s="149" t="s">
        <v>346</v>
      </c>
      <c r="C4" s="148" t="s">
        <v>238</v>
      </c>
      <c r="D4" s="148" t="s">
        <v>239</v>
      </c>
    </row>
    <row r="5" spans="1:4">
      <c r="A5" s="150" t="s">
        <v>347</v>
      </c>
      <c r="B5" s="151" t="s">
        <v>348</v>
      </c>
      <c r="C5" s="356">
        <f>AVERAGE('Excelencia Académica'!AD10:AD54)</f>
        <v>0.80357394345004418</v>
      </c>
      <c r="D5" s="90">
        <f>IF(C5&lt;=33%,1,IF(C5&lt;76%,3,IF(C5&lt;100%,4,IF(C5=101%,5))))</f>
        <v>4</v>
      </c>
    </row>
    <row r="6" spans="1:4">
      <c r="A6" s="150" t="s">
        <v>349</v>
      </c>
      <c r="B6" s="151" t="s">
        <v>350</v>
      </c>
      <c r="C6" s="357">
        <f>AVERAGE('Compromiso Social'!AD9:AD36)</f>
        <v>0.96362601214574894</v>
      </c>
      <c r="D6" s="90">
        <f>IF(C6&lt;=33%,1,IF(C6&lt;76%,3,IF(C6&lt;100%,4,IF(C6=101%,5))))</f>
        <v>4</v>
      </c>
    </row>
    <row r="7" spans="1:4">
      <c r="A7" s="150" t="s">
        <v>351</v>
      </c>
      <c r="B7" s="151" t="s">
        <v>352</v>
      </c>
      <c r="C7" s="357">
        <f>AVERAGE('Compromiso Ambiental'!AD9:AD15)</f>
        <v>0.67395050125313283</v>
      </c>
      <c r="D7" s="282">
        <f>IF(C7&lt;=33%,1,IF(C7&lt;76%,3,IF(C7&lt;100%,4,IF(C7=101%,5))))</f>
        <v>3</v>
      </c>
    </row>
    <row r="8" spans="1:4">
      <c r="A8" s="150" t="s">
        <v>353</v>
      </c>
      <c r="B8" s="151" t="s">
        <v>354</v>
      </c>
      <c r="C8" s="357">
        <f>AVERAGE('Eficiencia y Transparencia Admi'!AD9:AD25)</f>
        <v>0.85263049450549455</v>
      </c>
      <c r="D8" s="90">
        <f>IF(C8&lt;=33%,1,IF(C8&lt;76%,3,IF(C8&lt;100%,4,IF(C8=101%,5))))</f>
        <v>4</v>
      </c>
    </row>
    <row r="9" spans="1:4">
      <c r="B9" s="354" t="s">
        <v>731</v>
      </c>
      <c r="C9" s="355">
        <f>AVERAGE(C5:C8)</f>
        <v>0.82344523783860524</v>
      </c>
      <c r="D9" s="329">
        <f>IF(C9&lt;=33%,1,IF(C9&lt;76%,3,IF(C9&lt;100%,4,IF(C9=101%,5))))</f>
        <v>4</v>
      </c>
    </row>
    <row r="10" spans="1:4">
      <c r="B10" s="264"/>
      <c r="C10" s="265"/>
    </row>
    <row r="20" spans="6:6">
      <c r="F20" t="s">
        <v>667</v>
      </c>
    </row>
    <row r="33" spans="1:1">
      <c r="A33" t="s">
        <v>380</v>
      </c>
    </row>
    <row r="34" spans="1:1">
      <c r="A34" t="s">
        <v>726</v>
      </c>
    </row>
  </sheetData>
  <sheetProtection algorithmName="SHA-512" hashValue="AgFa5plXpe0+JNHZU2b58cA3i2g9DtE+X0jSEz4alzJm5WlYaAqtZ3oSwE3CT25g8M86fSn67vRAvwVVTCN3Gw==" saltValue="qRhS38sCJ9NzN8Og/cI60A==" spinCount="100000" sheet="1" objects="1" scenarios="1"/>
  <mergeCells count="2">
    <mergeCell ref="A1:D1"/>
    <mergeCell ref="A2:D2"/>
  </mergeCells>
  <conditionalFormatting sqref="D7:D8">
    <cfRule type="cellIs" dxfId="397" priority="24" stopIfTrue="1" operator="between">
      <formula>3</formula>
      <formula>4</formula>
    </cfRule>
  </conditionalFormatting>
  <conditionalFormatting sqref="D7:D8">
    <cfRule type="cellIs" dxfId="396" priority="21" stopIfTrue="1" operator="greaterThan">
      <formula>3</formula>
    </cfRule>
    <cfRule type="cellIs" dxfId="395" priority="22" stopIfTrue="1" operator="between">
      <formula>1</formula>
      <formula>1</formula>
    </cfRule>
    <cfRule type="cellIs" dxfId="394" priority="23" stopIfTrue="1" operator="between">
      <formula>3</formula>
      <formula>3</formula>
    </cfRule>
  </conditionalFormatting>
  <conditionalFormatting sqref="D5">
    <cfRule type="cellIs" dxfId="393" priority="20" stopIfTrue="1" operator="between">
      <formula>3</formula>
      <formula>4</formula>
    </cfRule>
  </conditionalFormatting>
  <conditionalFormatting sqref="D5">
    <cfRule type="cellIs" dxfId="392" priority="17" stopIfTrue="1" operator="greaterThan">
      <formula>3</formula>
    </cfRule>
    <cfRule type="cellIs" dxfId="391" priority="18" stopIfTrue="1" operator="between">
      <formula>1</formula>
      <formula>1</formula>
    </cfRule>
    <cfRule type="cellIs" dxfId="390" priority="19" stopIfTrue="1" operator="between">
      <formula>3</formula>
      <formula>3</formula>
    </cfRule>
  </conditionalFormatting>
  <conditionalFormatting sqref="D6">
    <cfRule type="cellIs" dxfId="389" priority="8" stopIfTrue="1" operator="between">
      <formula>3</formula>
      <formula>4</formula>
    </cfRule>
  </conditionalFormatting>
  <conditionalFormatting sqref="D6">
    <cfRule type="cellIs" dxfId="388" priority="5" stopIfTrue="1" operator="greaterThan">
      <formula>3</formula>
    </cfRule>
    <cfRule type="cellIs" dxfId="387" priority="6" stopIfTrue="1" operator="between">
      <formula>1</formula>
      <formula>1</formula>
    </cfRule>
    <cfRule type="cellIs" dxfId="386" priority="7" stopIfTrue="1" operator="between">
      <formula>3</formula>
      <formula>3</formula>
    </cfRule>
  </conditionalFormatting>
  <conditionalFormatting sqref="D9">
    <cfRule type="cellIs" dxfId="385" priority="4" stopIfTrue="1" operator="between">
      <formula>3</formula>
      <formula>4</formula>
    </cfRule>
  </conditionalFormatting>
  <conditionalFormatting sqref="D9">
    <cfRule type="cellIs" dxfId="384" priority="1" stopIfTrue="1" operator="greaterThan">
      <formula>3</formula>
    </cfRule>
    <cfRule type="cellIs" dxfId="383" priority="2" stopIfTrue="1" operator="between">
      <formula>1</formula>
      <formula>1</formula>
    </cfRule>
    <cfRule type="cellIs" dxfId="382" priority="3" stopIfTrue="1" operator="between">
      <formula>3</formula>
      <formula>3</formula>
    </cfRule>
  </conditionalFormatting>
  <pageMargins left="0.70866141732283472" right="0.70866141732283472" top="0.74803149606299213" bottom="0.74803149606299213" header="0.31496062992125984" footer="0.31496062992125984"/>
  <pageSetup paperSize="14"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view="pageBreakPreview" zoomScale="84" zoomScaleNormal="100" zoomScaleSheetLayoutView="84" workbookViewId="0">
      <selection sqref="A1:E1"/>
    </sheetView>
  </sheetViews>
  <sheetFormatPr baseColWidth="10" defaultRowHeight="12.75"/>
  <cols>
    <col min="2" max="2" width="41.140625" customWidth="1" collapsed="1"/>
    <col min="3" max="3" width="20" customWidth="1" collapsed="1"/>
    <col min="4" max="4" width="14.5703125" customWidth="1" collapsed="1"/>
    <col min="5" max="5" width="16" customWidth="1" collapsed="1"/>
  </cols>
  <sheetData>
    <row r="1" spans="1:5">
      <c r="A1" s="358" t="s">
        <v>344</v>
      </c>
      <c r="B1" s="358"/>
      <c r="C1" s="358"/>
      <c r="D1" s="358"/>
      <c r="E1" s="358"/>
    </row>
    <row r="2" spans="1:5">
      <c r="A2" s="522" t="s">
        <v>729</v>
      </c>
      <c r="B2" s="522"/>
      <c r="C2" s="522"/>
      <c r="D2" s="522"/>
      <c r="E2" s="522"/>
    </row>
    <row r="5" spans="1:5" ht="15">
      <c r="B5" s="252" t="s">
        <v>492</v>
      </c>
      <c r="C5" s="252" t="s">
        <v>346</v>
      </c>
      <c r="D5" s="155" t="s">
        <v>238</v>
      </c>
      <c r="E5" s="155" t="s">
        <v>239</v>
      </c>
    </row>
    <row r="6" spans="1:5" ht="15">
      <c r="B6" s="254" t="s">
        <v>161</v>
      </c>
      <c r="C6" s="212" t="s">
        <v>493</v>
      </c>
      <c r="D6" s="152">
        <f>AVERAGE('Compromiso Ambiental'!AD9)</f>
        <v>1</v>
      </c>
      <c r="E6" s="284">
        <f>IF(D6&lt;=33%,1,IF(D6&lt;76%,3,IF(D6&lt;100%,4,)))</f>
        <v>0</v>
      </c>
    </row>
    <row r="7" spans="1:5" ht="15">
      <c r="B7" s="254" t="s">
        <v>164</v>
      </c>
      <c r="C7" s="212" t="s">
        <v>494</v>
      </c>
      <c r="D7" s="152">
        <f>AVERAGE('Compromiso Ambiental'!AD10)</f>
        <v>1</v>
      </c>
      <c r="E7" s="284">
        <f t="shared" ref="E7:E12" si="0">IF(D7&lt;=33%,1,IF(D7&lt;76%,3,IF(D7&lt;100%,4,)))</f>
        <v>0</v>
      </c>
    </row>
    <row r="8" spans="1:5" ht="30">
      <c r="B8" s="254" t="s">
        <v>167</v>
      </c>
      <c r="C8" s="212" t="s">
        <v>495</v>
      </c>
      <c r="D8" s="152">
        <f>AVERAGE('Compromiso Ambiental'!AD11)</f>
        <v>0.33333333333333331</v>
      </c>
      <c r="E8" s="328">
        <f t="shared" si="0"/>
        <v>3</v>
      </c>
    </row>
    <row r="9" spans="1:5" ht="60">
      <c r="B9" s="254" t="s">
        <v>171</v>
      </c>
      <c r="C9" s="212" t="s">
        <v>496</v>
      </c>
      <c r="D9" s="152">
        <f>AVERAGE('Compromiso Ambiental'!AD12)</f>
        <v>0.40625</v>
      </c>
      <c r="E9" s="328">
        <f t="shared" si="0"/>
        <v>3</v>
      </c>
    </row>
    <row r="10" spans="1:5" ht="30">
      <c r="B10" s="254" t="s">
        <v>178</v>
      </c>
      <c r="C10" s="212" t="s">
        <v>497</v>
      </c>
      <c r="D10" s="152">
        <f>AVERAGE('Compromiso Ambiental'!AD13)</f>
        <v>0.39473684210526316</v>
      </c>
      <c r="E10" s="328">
        <f t="shared" si="0"/>
        <v>3</v>
      </c>
    </row>
    <row r="11" spans="1:5" ht="45">
      <c r="B11" s="254" t="s">
        <v>572</v>
      </c>
      <c r="C11" s="212" t="s">
        <v>499</v>
      </c>
      <c r="D11" s="152">
        <f>AVERAGE('Compromiso Ambiental'!AD14)</f>
        <v>0.58333333333333337</v>
      </c>
      <c r="E11" s="328">
        <f t="shared" si="0"/>
        <v>3</v>
      </c>
    </row>
    <row r="12" spans="1:5" ht="45">
      <c r="B12" s="254" t="s">
        <v>182</v>
      </c>
      <c r="C12" s="212" t="s">
        <v>500</v>
      </c>
      <c r="D12" s="152">
        <f>AVERAGE('Compromiso Ambiental'!AD15)</f>
        <v>1</v>
      </c>
      <c r="E12" s="284">
        <f t="shared" si="0"/>
        <v>0</v>
      </c>
    </row>
    <row r="14" spans="1:5" ht="15">
      <c r="B14" s="6" t="s">
        <v>380</v>
      </c>
    </row>
  </sheetData>
  <sheetProtection algorithmName="SHA-512" hashValue="Pw0UYNgEsWcR1YTG7f2KyB6TCvxK2AbocpwkgUdpyvMi+oo7flN4Z4HKcWq/QeNOdLCHjE+h6knbGub9nTUeCg==" saltValue="U4v6+th85aogVJQOgKqcZw==" spinCount="100000" sheet="1" objects="1" scenarios="1"/>
  <mergeCells count="2">
    <mergeCell ref="A1:E1"/>
    <mergeCell ref="A2:E2"/>
  </mergeCells>
  <conditionalFormatting sqref="E6">
    <cfRule type="cellIs" dxfId="60" priority="8" stopIfTrue="1" operator="between">
      <formula>1</formula>
      <formula>1</formula>
    </cfRule>
    <cfRule type="cellIs" dxfId="59" priority="9" stopIfTrue="1" operator="between">
      <formula>3</formula>
      <formula>3</formula>
    </cfRule>
    <cfRule type="cellIs" dxfId="58" priority="10" stopIfTrue="1" operator="between">
      <formula>3</formula>
      <formula>4</formula>
    </cfRule>
  </conditionalFormatting>
  <conditionalFormatting sqref="E7:E12">
    <cfRule type="cellIs" dxfId="57" priority="1" stopIfTrue="1" operator="between">
      <formula>1</formula>
      <formula>1</formula>
    </cfRule>
    <cfRule type="cellIs" dxfId="56" priority="2" stopIfTrue="1" operator="between">
      <formula>3</formula>
      <formula>3</formula>
    </cfRule>
    <cfRule type="cellIs" dxfId="55" priority="3" stopIfTrue="1" operator="between">
      <formula>3</formula>
      <formula>4</formula>
    </cfRule>
  </conditionalFormatting>
  <pageMargins left="0.7" right="0.7" top="0.75" bottom="0.75" header="0.3" footer="0.3"/>
  <pageSetup paperSize="9" scale="77"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E26"/>
  <sheetViews>
    <sheetView zoomScale="73" zoomScaleNormal="73" workbookViewId="0">
      <pane ySplit="8" topLeftCell="A9" activePane="bottomLeft" state="frozen"/>
      <selection activeCell="F30" sqref="F30"/>
      <selection pane="bottomLeft" activeCell="A9" sqref="A9:A25"/>
    </sheetView>
  </sheetViews>
  <sheetFormatPr baseColWidth="10" defaultColWidth="12.140625" defaultRowHeight="14.25"/>
  <cols>
    <col min="1" max="1" width="11.7109375" style="28" customWidth="1" collapsed="1"/>
    <col min="2" max="2" width="13.140625" style="28" hidden="1" customWidth="1" collapsed="1"/>
    <col min="3" max="3" width="17.5703125" style="28" hidden="1" customWidth="1" collapsed="1"/>
    <col min="4" max="4" width="12.140625" style="28" hidden="1" customWidth="1" collapsed="1"/>
    <col min="5" max="5" width="11" style="28" hidden="1" customWidth="1" collapsed="1"/>
    <col min="6" max="6" width="11.140625" style="28" hidden="1" customWidth="1" collapsed="1"/>
    <col min="7" max="7" width="11.5703125" style="28" hidden="1" customWidth="1" collapsed="1"/>
    <col min="8" max="8" width="17.140625" style="28" customWidth="1" collapsed="1"/>
    <col min="9" max="9" width="24.140625" style="28" hidden="1" customWidth="1" collapsed="1"/>
    <col min="10" max="10" width="17.28515625" style="28" hidden="1" customWidth="1" collapsed="1"/>
    <col min="11" max="11" width="12.140625" style="28" hidden="1" customWidth="1" collapsed="1"/>
    <col min="12" max="12" width="11" style="28" hidden="1" customWidth="1" collapsed="1"/>
    <col min="13" max="13" width="11.140625" style="28" hidden="1" customWidth="1" collapsed="1"/>
    <col min="14" max="14" width="11.5703125" style="28" hidden="1" customWidth="1" collapsed="1"/>
    <col min="15" max="15" width="22.140625" style="29" customWidth="1" collapsed="1"/>
    <col min="16" max="16" width="22.140625" style="29" hidden="1" customWidth="1" collapsed="1"/>
    <col min="17" max="17" width="22.140625" style="29" customWidth="1" collapsed="1"/>
    <col min="18" max="18" width="7.85546875" style="28" customWidth="1" collapsed="1"/>
    <col min="19" max="19" width="11" style="28" customWidth="1" collapsed="1"/>
    <col min="20" max="20" width="11.140625" style="28" customWidth="1" collapsed="1"/>
    <col min="21" max="23" width="11.5703125" style="28" customWidth="1" collapsed="1"/>
    <col min="24" max="26" width="12.140625" style="28" collapsed="1"/>
    <col min="27" max="27" width="12.140625" style="28"/>
    <col min="28" max="28" width="33.7109375" style="28" customWidth="1" collapsed="1"/>
    <col min="29" max="29" width="85.5703125" style="28" customWidth="1" collapsed="1"/>
    <col min="30" max="30" width="15.5703125" style="28" bestFit="1" customWidth="1" collapsed="1"/>
    <col min="31" max="31" width="17" style="28" bestFit="1" customWidth="1" collapsed="1"/>
    <col min="32" max="16384" width="12.140625" style="28" collapsed="1"/>
  </cols>
  <sheetData>
    <row r="1" spans="1:31" ht="15">
      <c r="A1" s="392"/>
      <c r="B1" s="393"/>
      <c r="C1" s="407" t="s">
        <v>230</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398" t="s">
        <v>231</v>
      </c>
      <c r="AD1" s="399"/>
      <c r="AE1" s="400"/>
    </row>
    <row r="2" spans="1:31" ht="27.75" customHeight="1">
      <c r="A2" s="394"/>
      <c r="B2" s="395"/>
      <c r="C2" s="407"/>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1" t="s">
        <v>232</v>
      </c>
      <c r="AD2" s="402"/>
      <c r="AE2" s="403"/>
    </row>
    <row r="3" spans="1:31" ht="45.75" customHeight="1">
      <c r="A3" s="394"/>
      <c r="B3" s="395"/>
      <c r="C3" s="410" t="s">
        <v>229</v>
      </c>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01" t="s">
        <v>233</v>
      </c>
      <c r="AD3" s="402"/>
      <c r="AE3" s="403"/>
    </row>
    <row r="4" spans="1:31" ht="40.5" customHeight="1" thickBot="1">
      <c r="A4" s="396"/>
      <c r="B4" s="397"/>
      <c r="C4" s="410"/>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04" t="s">
        <v>234</v>
      </c>
      <c r="AD4" s="405"/>
      <c r="AE4" s="406"/>
    </row>
    <row r="6" spans="1:31" ht="15.75" customHeight="1">
      <c r="A6" s="547" t="s">
        <v>0</v>
      </c>
      <c r="B6" s="547" t="s">
        <v>1</v>
      </c>
      <c r="C6" s="547" t="s">
        <v>2</v>
      </c>
      <c r="D6" s="547"/>
      <c r="E6" s="547"/>
      <c r="F6" s="547"/>
      <c r="G6" s="547"/>
      <c r="H6" s="547" t="s">
        <v>3</v>
      </c>
      <c r="I6" s="547" t="s">
        <v>1</v>
      </c>
      <c r="J6" s="547" t="s">
        <v>4</v>
      </c>
      <c r="K6" s="547"/>
      <c r="L6" s="547"/>
      <c r="M6" s="547"/>
      <c r="N6" s="547"/>
      <c r="O6" s="547" t="s">
        <v>5</v>
      </c>
      <c r="P6" s="547" t="s">
        <v>1</v>
      </c>
      <c r="Q6" s="547" t="s">
        <v>6</v>
      </c>
      <c r="R6" s="547"/>
      <c r="S6" s="547"/>
      <c r="T6" s="547"/>
      <c r="U6" s="547"/>
      <c r="V6" s="369" t="s">
        <v>577</v>
      </c>
      <c r="W6" s="369" t="s">
        <v>578</v>
      </c>
      <c r="X6" s="369" t="s">
        <v>235</v>
      </c>
      <c r="Y6" s="369" t="s">
        <v>576</v>
      </c>
      <c r="Z6" s="369" t="s">
        <v>623</v>
      </c>
      <c r="AA6" s="369" t="s">
        <v>680</v>
      </c>
      <c r="AB6" s="369" t="s">
        <v>236</v>
      </c>
      <c r="AC6" s="369" t="s">
        <v>237</v>
      </c>
      <c r="AD6" s="369" t="s">
        <v>238</v>
      </c>
      <c r="AE6" s="369" t="s">
        <v>239</v>
      </c>
    </row>
    <row r="7" spans="1:31" ht="15.75" customHeight="1">
      <c r="A7" s="547"/>
      <c r="B7" s="547"/>
      <c r="C7" s="547" t="s">
        <v>7</v>
      </c>
      <c r="D7" s="546" t="s">
        <v>8</v>
      </c>
      <c r="E7" s="547" t="s">
        <v>9</v>
      </c>
      <c r="F7" s="547"/>
      <c r="G7" s="547"/>
      <c r="H7" s="547"/>
      <c r="I7" s="547"/>
      <c r="J7" s="547" t="s">
        <v>7</v>
      </c>
      <c r="K7" s="546" t="s">
        <v>8</v>
      </c>
      <c r="L7" s="547" t="s">
        <v>10</v>
      </c>
      <c r="M7" s="547"/>
      <c r="N7" s="547"/>
      <c r="O7" s="547"/>
      <c r="P7" s="547"/>
      <c r="Q7" s="547" t="s">
        <v>7</v>
      </c>
      <c r="R7" s="546" t="s">
        <v>8</v>
      </c>
      <c r="S7" s="547" t="s">
        <v>10</v>
      </c>
      <c r="T7" s="547"/>
      <c r="U7" s="547"/>
      <c r="V7" s="369"/>
      <c r="W7" s="369"/>
      <c r="X7" s="369"/>
      <c r="Y7" s="369"/>
      <c r="Z7" s="369"/>
      <c r="AA7" s="369"/>
      <c r="AB7" s="369"/>
      <c r="AC7" s="369"/>
      <c r="AD7" s="369"/>
      <c r="AE7" s="369"/>
    </row>
    <row r="8" spans="1:31" ht="36.75" customHeight="1">
      <c r="A8" s="548"/>
      <c r="B8" s="548"/>
      <c r="C8" s="548"/>
      <c r="D8" s="551"/>
      <c r="E8" s="108" t="s">
        <v>11</v>
      </c>
      <c r="F8" s="108" t="s">
        <v>12</v>
      </c>
      <c r="G8" s="108" t="s">
        <v>13</v>
      </c>
      <c r="H8" s="548"/>
      <c r="I8" s="548"/>
      <c r="J8" s="548"/>
      <c r="K8" s="551"/>
      <c r="L8" s="83" t="s">
        <v>11</v>
      </c>
      <c r="M8" s="83" t="s">
        <v>12</v>
      </c>
      <c r="N8" s="83" t="s">
        <v>13</v>
      </c>
      <c r="O8" s="548"/>
      <c r="P8" s="547"/>
      <c r="Q8" s="547"/>
      <c r="R8" s="546"/>
      <c r="S8" s="35" t="s">
        <v>11</v>
      </c>
      <c r="T8" s="35" t="s">
        <v>12</v>
      </c>
      <c r="U8" s="35" t="s">
        <v>13</v>
      </c>
      <c r="V8" s="369"/>
      <c r="W8" s="369"/>
      <c r="X8" s="369"/>
      <c r="Y8" s="369"/>
      <c r="Z8" s="369"/>
      <c r="AA8" s="369"/>
      <c r="AB8" s="369"/>
      <c r="AC8" s="369"/>
      <c r="AD8" s="369"/>
      <c r="AE8" s="369"/>
    </row>
    <row r="9" spans="1:31" ht="344.25" customHeight="1">
      <c r="A9" s="544" t="s">
        <v>184</v>
      </c>
      <c r="B9" s="544" t="s">
        <v>185</v>
      </c>
      <c r="C9" s="544" t="s">
        <v>227</v>
      </c>
      <c r="D9" s="544">
        <v>0.54</v>
      </c>
      <c r="E9" s="544">
        <v>0.8</v>
      </c>
      <c r="F9" s="544">
        <v>0.9</v>
      </c>
      <c r="G9" s="544">
        <v>1</v>
      </c>
      <c r="H9" s="545" t="s">
        <v>186</v>
      </c>
      <c r="I9" s="545" t="s">
        <v>187</v>
      </c>
      <c r="J9" s="545" t="s">
        <v>188</v>
      </c>
      <c r="K9" s="545" t="s">
        <v>49</v>
      </c>
      <c r="L9" s="545">
        <v>0.8</v>
      </c>
      <c r="M9" s="545">
        <v>1</v>
      </c>
      <c r="N9" s="545">
        <v>1</v>
      </c>
      <c r="O9" s="110" t="s">
        <v>189</v>
      </c>
      <c r="P9" s="139" t="s">
        <v>190</v>
      </c>
      <c r="Q9" s="30" t="s">
        <v>191</v>
      </c>
      <c r="R9" s="30">
        <v>0</v>
      </c>
      <c r="S9" s="30">
        <v>1</v>
      </c>
      <c r="T9" s="30">
        <v>1</v>
      </c>
      <c r="U9" s="81">
        <v>1</v>
      </c>
      <c r="V9" s="146">
        <v>1</v>
      </c>
      <c r="W9" s="137">
        <v>0</v>
      </c>
      <c r="X9" s="119">
        <v>1</v>
      </c>
      <c r="Y9" s="119">
        <v>1</v>
      </c>
      <c r="Z9" s="119">
        <v>1</v>
      </c>
      <c r="AA9" s="119">
        <v>4</v>
      </c>
      <c r="AB9" s="119" t="s">
        <v>721</v>
      </c>
      <c r="AC9" s="275" t="s">
        <v>615</v>
      </c>
      <c r="AD9" s="84">
        <v>1</v>
      </c>
      <c r="AE9" s="91" t="b">
        <f t="shared" ref="AE9:AE25" si="0">IF(AD9&lt;=33%,1,IF(AD9&lt;76%,3,IF(AD9&lt;100%,4,IF(AD9=101%,5))))</f>
        <v>0</v>
      </c>
    </row>
    <row r="10" spans="1:31" ht="349.5" customHeight="1">
      <c r="A10" s="544"/>
      <c r="B10" s="544"/>
      <c r="C10" s="544"/>
      <c r="D10" s="544"/>
      <c r="E10" s="544"/>
      <c r="F10" s="544"/>
      <c r="G10" s="544"/>
      <c r="H10" s="545"/>
      <c r="I10" s="545"/>
      <c r="J10" s="545"/>
      <c r="K10" s="545"/>
      <c r="L10" s="545"/>
      <c r="M10" s="545"/>
      <c r="N10" s="545"/>
      <c r="O10" s="110" t="s">
        <v>192</v>
      </c>
      <c r="P10" s="139" t="s">
        <v>193</v>
      </c>
      <c r="Q10" s="30" t="s">
        <v>194</v>
      </c>
      <c r="R10" s="30">
        <v>0</v>
      </c>
      <c r="S10" s="30">
        <v>6</v>
      </c>
      <c r="T10" s="30">
        <v>6</v>
      </c>
      <c r="U10" s="81">
        <v>6</v>
      </c>
      <c r="V10" s="146">
        <v>7</v>
      </c>
      <c r="W10" s="137">
        <v>5</v>
      </c>
      <c r="X10" s="130">
        <v>6</v>
      </c>
      <c r="Y10" s="130">
        <v>6</v>
      </c>
      <c r="Z10" s="130">
        <v>6</v>
      </c>
      <c r="AA10" s="130">
        <v>1</v>
      </c>
      <c r="AB10" s="119" t="s">
        <v>722</v>
      </c>
      <c r="AC10" s="181" t="s">
        <v>616</v>
      </c>
      <c r="AD10" s="84">
        <v>1</v>
      </c>
      <c r="AE10" s="91" t="b">
        <f t="shared" si="0"/>
        <v>0</v>
      </c>
    </row>
    <row r="11" spans="1:31" ht="197.25" customHeight="1">
      <c r="A11" s="544"/>
      <c r="B11" s="544"/>
      <c r="C11" s="544"/>
      <c r="D11" s="544"/>
      <c r="E11" s="544"/>
      <c r="F11" s="544"/>
      <c r="G11" s="544"/>
      <c r="H11" s="545"/>
      <c r="I11" s="545"/>
      <c r="J11" s="545"/>
      <c r="K11" s="545"/>
      <c r="L11" s="545"/>
      <c r="M11" s="545"/>
      <c r="N11" s="545"/>
      <c r="O11" s="545" t="s">
        <v>228</v>
      </c>
      <c r="P11" s="139" t="s">
        <v>195</v>
      </c>
      <c r="Q11" s="30" t="s">
        <v>196</v>
      </c>
      <c r="R11" s="30">
        <v>0</v>
      </c>
      <c r="S11" s="31">
        <v>1</v>
      </c>
      <c r="T11" s="31">
        <v>1</v>
      </c>
      <c r="U11" s="82">
        <v>1</v>
      </c>
      <c r="V11" s="146">
        <v>0</v>
      </c>
      <c r="W11" s="279">
        <v>0</v>
      </c>
      <c r="X11" s="131">
        <v>0</v>
      </c>
      <c r="Y11" s="131">
        <v>0</v>
      </c>
      <c r="Z11" s="131">
        <v>0</v>
      </c>
      <c r="AA11" s="131">
        <v>0</v>
      </c>
      <c r="AB11" s="92"/>
      <c r="AC11" s="119" t="s">
        <v>328</v>
      </c>
      <c r="AD11" s="335">
        <v>0.33</v>
      </c>
      <c r="AE11" s="91">
        <f t="shared" si="0"/>
        <v>1</v>
      </c>
    </row>
    <row r="12" spans="1:31" ht="172.5" customHeight="1">
      <c r="A12" s="544"/>
      <c r="B12" s="544"/>
      <c r="C12" s="544"/>
      <c r="D12" s="544"/>
      <c r="E12" s="544"/>
      <c r="F12" s="544"/>
      <c r="G12" s="544"/>
      <c r="H12" s="545"/>
      <c r="I12" s="545"/>
      <c r="J12" s="545"/>
      <c r="K12" s="545"/>
      <c r="L12" s="545"/>
      <c r="M12" s="545"/>
      <c r="N12" s="545"/>
      <c r="O12" s="545"/>
      <c r="P12" s="139" t="s">
        <v>197</v>
      </c>
      <c r="Q12" s="30" t="s">
        <v>198</v>
      </c>
      <c r="R12" s="30">
        <v>0</v>
      </c>
      <c r="S12" s="31">
        <v>1</v>
      </c>
      <c r="T12" s="31">
        <v>1</v>
      </c>
      <c r="U12" s="82">
        <v>1</v>
      </c>
      <c r="V12" s="146">
        <v>0</v>
      </c>
      <c r="W12" s="279">
        <v>0</v>
      </c>
      <c r="X12" s="131">
        <v>0</v>
      </c>
      <c r="Y12" s="131">
        <v>0</v>
      </c>
      <c r="Z12" s="131">
        <v>0</v>
      </c>
      <c r="AA12" s="131">
        <v>0</v>
      </c>
      <c r="AB12" s="92"/>
      <c r="AC12" s="119" t="s">
        <v>329</v>
      </c>
      <c r="AD12" s="111">
        <v>0.5</v>
      </c>
      <c r="AE12" s="90">
        <f t="shared" si="0"/>
        <v>3</v>
      </c>
    </row>
    <row r="13" spans="1:31" ht="409.6" customHeight="1">
      <c r="A13" s="544"/>
      <c r="B13" s="544"/>
      <c r="C13" s="544"/>
      <c r="D13" s="544"/>
      <c r="E13" s="544"/>
      <c r="F13" s="544"/>
      <c r="G13" s="544"/>
      <c r="H13" s="545"/>
      <c r="I13" s="545"/>
      <c r="J13" s="545"/>
      <c r="K13" s="545"/>
      <c r="L13" s="545"/>
      <c r="M13" s="545"/>
      <c r="N13" s="545"/>
      <c r="O13" s="110" t="s">
        <v>203</v>
      </c>
      <c r="P13" s="139" t="s">
        <v>204</v>
      </c>
      <c r="Q13" s="30" t="s">
        <v>205</v>
      </c>
      <c r="R13" s="30">
        <v>0</v>
      </c>
      <c r="S13" s="30">
        <v>1</v>
      </c>
      <c r="T13" s="30">
        <v>1</v>
      </c>
      <c r="U13" s="81">
        <v>1</v>
      </c>
      <c r="V13" s="146">
        <v>0</v>
      </c>
      <c r="W13" s="137">
        <v>0</v>
      </c>
      <c r="X13" s="137">
        <v>0</v>
      </c>
      <c r="Y13" s="137">
        <v>0</v>
      </c>
      <c r="Z13" s="137">
        <v>0</v>
      </c>
      <c r="AA13" s="137">
        <v>0</v>
      </c>
      <c r="AB13" s="132" t="s">
        <v>595</v>
      </c>
      <c r="AC13" s="181" t="s">
        <v>617</v>
      </c>
      <c r="AD13" s="111">
        <v>0.5</v>
      </c>
      <c r="AE13" s="90">
        <f t="shared" si="0"/>
        <v>3</v>
      </c>
    </row>
    <row r="14" spans="1:31" ht="249.75" customHeight="1">
      <c r="A14" s="544"/>
      <c r="B14" s="544"/>
      <c r="C14" s="544"/>
      <c r="D14" s="544"/>
      <c r="E14" s="544"/>
      <c r="F14" s="544"/>
      <c r="G14" s="544"/>
      <c r="H14" s="545"/>
      <c r="I14" s="545"/>
      <c r="J14" s="545"/>
      <c r="K14" s="545"/>
      <c r="L14" s="545"/>
      <c r="M14" s="545"/>
      <c r="N14" s="545"/>
      <c r="O14" s="110" t="s">
        <v>206</v>
      </c>
      <c r="P14" s="139" t="s">
        <v>207</v>
      </c>
      <c r="Q14" s="30" t="s">
        <v>208</v>
      </c>
      <c r="R14" s="30">
        <v>62</v>
      </c>
      <c r="S14" s="30">
        <v>65</v>
      </c>
      <c r="T14" s="30">
        <v>65</v>
      </c>
      <c r="U14" s="81">
        <v>65</v>
      </c>
      <c r="V14" s="146">
        <v>60</v>
      </c>
      <c r="W14" s="124">
        <v>1</v>
      </c>
      <c r="X14" s="124">
        <v>0.62</v>
      </c>
      <c r="Y14" s="124">
        <v>1</v>
      </c>
      <c r="Z14" s="124">
        <v>1</v>
      </c>
      <c r="AA14" s="124">
        <v>1</v>
      </c>
      <c r="AB14" s="132" t="s">
        <v>596</v>
      </c>
      <c r="AC14" s="119" t="s">
        <v>330</v>
      </c>
      <c r="AD14" s="111">
        <v>1</v>
      </c>
      <c r="AE14" s="90" t="b">
        <f t="shared" si="0"/>
        <v>0</v>
      </c>
    </row>
    <row r="15" spans="1:31" ht="409.5">
      <c r="A15" s="544"/>
      <c r="B15" s="544"/>
      <c r="C15" s="544"/>
      <c r="D15" s="544"/>
      <c r="E15" s="544"/>
      <c r="F15" s="544"/>
      <c r="G15" s="544"/>
      <c r="H15" s="545"/>
      <c r="I15" s="545"/>
      <c r="J15" s="545"/>
      <c r="K15" s="545"/>
      <c r="L15" s="545"/>
      <c r="M15" s="545"/>
      <c r="N15" s="545"/>
      <c r="O15" s="110" t="s">
        <v>209</v>
      </c>
      <c r="P15" s="139" t="s">
        <v>210</v>
      </c>
      <c r="Q15" s="30" t="s">
        <v>211</v>
      </c>
      <c r="R15" s="30">
        <v>3</v>
      </c>
      <c r="S15" s="30">
        <v>10</v>
      </c>
      <c r="T15" s="30">
        <v>10</v>
      </c>
      <c r="U15" s="81">
        <v>10</v>
      </c>
      <c r="V15" s="146">
        <v>3</v>
      </c>
      <c r="W15" s="137">
        <v>3</v>
      </c>
      <c r="X15" s="119">
        <v>3</v>
      </c>
      <c r="Y15" s="119">
        <v>4</v>
      </c>
      <c r="Z15" s="119">
        <v>4</v>
      </c>
      <c r="AA15" s="119">
        <v>4</v>
      </c>
      <c r="AB15" s="275" t="s">
        <v>723</v>
      </c>
      <c r="AC15" s="275" t="s">
        <v>618</v>
      </c>
      <c r="AD15" s="302">
        <v>0.4</v>
      </c>
      <c r="AE15" s="90">
        <f t="shared" si="0"/>
        <v>3</v>
      </c>
    </row>
    <row r="16" spans="1:31" ht="409.6" customHeight="1">
      <c r="A16" s="544"/>
      <c r="B16" s="544"/>
      <c r="C16" s="544"/>
      <c r="D16" s="544"/>
      <c r="E16" s="544"/>
      <c r="F16" s="544"/>
      <c r="G16" s="544"/>
      <c r="H16" s="545" t="s">
        <v>298</v>
      </c>
      <c r="I16" s="545" t="s">
        <v>299</v>
      </c>
      <c r="J16" s="545" t="s">
        <v>300</v>
      </c>
      <c r="K16" s="545" t="s">
        <v>49</v>
      </c>
      <c r="L16" s="549">
        <v>0.4</v>
      </c>
      <c r="M16" s="549">
        <v>0.7</v>
      </c>
      <c r="N16" s="549">
        <v>1</v>
      </c>
      <c r="O16" s="545" t="s">
        <v>199</v>
      </c>
      <c r="P16" s="550" t="s">
        <v>200</v>
      </c>
      <c r="Q16" s="59" t="s">
        <v>201</v>
      </c>
      <c r="R16" s="59" t="s">
        <v>49</v>
      </c>
      <c r="S16" s="59">
        <v>2731</v>
      </c>
      <c r="T16" s="59">
        <v>2731</v>
      </c>
      <c r="U16" s="81">
        <v>2731</v>
      </c>
      <c r="V16" s="146">
        <v>2385</v>
      </c>
      <c r="W16" s="137">
        <v>0</v>
      </c>
      <c r="X16" s="124"/>
      <c r="Y16" s="285">
        <v>512</v>
      </c>
      <c r="Z16" s="319">
        <v>379</v>
      </c>
      <c r="AA16" s="350"/>
      <c r="AB16" s="132" t="s">
        <v>659</v>
      </c>
      <c r="AC16" s="132" t="s">
        <v>331</v>
      </c>
      <c r="AD16" s="111">
        <v>1</v>
      </c>
      <c r="AE16" s="91" t="b">
        <f t="shared" si="0"/>
        <v>0</v>
      </c>
    </row>
    <row r="17" spans="1:31" ht="382.5" customHeight="1">
      <c r="A17" s="544"/>
      <c r="B17" s="544"/>
      <c r="C17" s="544"/>
      <c r="D17" s="544"/>
      <c r="E17" s="544"/>
      <c r="F17" s="544"/>
      <c r="G17" s="544"/>
      <c r="H17" s="545"/>
      <c r="I17" s="545"/>
      <c r="J17" s="545"/>
      <c r="K17" s="545"/>
      <c r="L17" s="545"/>
      <c r="M17" s="545"/>
      <c r="N17" s="545"/>
      <c r="O17" s="545"/>
      <c r="P17" s="550"/>
      <c r="Q17" s="59" t="s">
        <v>202</v>
      </c>
      <c r="R17" s="59" t="s">
        <v>49</v>
      </c>
      <c r="S17" s="59">
        <v>639</v>
      </c>
      <c r="T17" s="59">
        <v>1139</v>
      </c>
      <c r="U17" s="81">
        <v>2731</v>
      </c>
      <c r="V17" s="146">
        <v>584</v>
      </c>
      <c r="W17" s="137">
        <v>176</v>
      </c>
      <c r="X17" s="81">
        <v>660</v>
      </c>
      <c r="Y17" s="137">
        <v>512</v>
      </c>
      <c r="Z17" s="320">
        <v>60</v>
      </c>
      <c r="AA17" s="351"/>
      <c r="AB17" s="132" t="s">
        <v>660</v>
      </c>
      <c r="AC17" s="132" t="s">
        <v>622</v>
      </c>
      <c r="AD17" s="111">
        <v>0.91208791208791207</v>
      </c>
      <c r="AE17" s="91">
        <f t="shared" si="0"/>
        <v>4</v>
      </c>
    </row>
    <row r="18" spans="1:31" ht="381" customHeight="1">
      <c r="A18" s="544"/>
      <c r="B18" s="544"/>
      <c r="C18" s="544"/>
      <c r="D18" s="544"/>
      <c r="E18" s="544"/>
      <c r="F18" s="544"/>
      <c r="G18" s="544"/>
      <c r="H18" s="545" t="s">
        <v>212</v>
      </c>
      <c r="I18" s="545" t="s">
        <v>213</v>
      </c>
      <c r="J18" s="545" t="s">
        <v>214</v>
      </c>
      <c r="K18" s="545">
        <v>0</v>
      </c>
      <c r="L18" s="545">
        <v>8</v>
      </c>
      <c r="M18" s="545">
        <v>12</v>
      </c>
      <c r="N18" s="545">
        <v>12</v>
      </c>
      <c r="O18" s="545" t="s">
        <v>215</v>
      </c>
      <c r="P18" s="550" t="s">
        <v>216</v>
      </c>
      <c r="Q18" s="30" t="s">
        <v>217</v>
      </c>
      <c r="R18" s="30">
        <v>10</v>
      </c>
      <c r="S18" s="30">
        <v>30</v>
      </c>
      <c r="T18" s="30">
        <v>30</v>
      </c>
      <c r="U18" s="81">
        <v>30</v>
      </c>
      <c r="V18" s="146">
        <v>34</v>
      </c>
      <c r="W18" s="137">
        <v>11</v>
      </c>
      <c r="X18" s="130">
        <v>4</v>
      </c>
      <c r="Y18" s="130">
        <v>10</v>
      </c>
      <c r="Z18" s="130">
        <v>7</v>
      </c>
      <c r="AA18" s="130">
        <v>16</v>
      </c>
      <c r="AB18" s="352" t="s">
        <v>724</v>
      </c>
      <c r="AC18" s="147" t="s">
        <v>619</v>
      </c>
      <c r="AD18" s="84">
        <v>1</v>
      </c>
      <c r="AE18" s="90" t="b">
        <f t="shared" si="0"/>
        <v>0</v>
      </c>
    </row>
    <row r="19" spans="1:31" ht="57.75" customHeight="1">
      <c r="A19" s="544"/>
      <c r="B19" s="544"/>
      <c r="C19" s="544"/>
      <c r="D19" s="544"/>
      <c r="E19" s="544"/>
      <c r="F19" s="544"/>
      <c r="G19" s="544"/>
      <c r="H19" s="545"/>
      <c r="I19" s="545"/>
      <c r="J19" s="545"/>
      <c r="K19" s="545"/>
      <c r="L19" s="545"/>
      <c r="M19" s="545"/>
      <c r="N19" s="545"/>
      <c r="O19" s="545"/>
      <c r="P19" s="550"/>
      <c r="Q19" s="30" t="s">
        <v>218</v>
      </c>
      <c r="R19" s="31">
        <v>59326</v>
      </c>
      <c r="S19" s="32">
        <v>15000</v>
      </c>
      <c r="T19" s="30">
        <v>5000</v>
      </c>
      <c r="U19" s="81">
        <v>5000</v>
      </c>
      <c r="V19" s="146">
        <v>6000</v>
      </c>
      <c r="W19" s="137">
        <v>5561.8</v>
      </c>
      <c r="X19" s="137">
        <v>0</v>
      </c>
      <c r="Y19" s="137">
        <v>0</v>
      </c>
      <c r="Z19" s="320">
        <f>3006.427+514.62</f>
        <v>3521.047</v>
      </c>
      <c r="AA19" s="320">
        <v>0</v>
      </c>
      <c r="AB19" s="280" t="s">
        <v>661</v>
      </c>
      <c r="AC19" s="147" t="s">
        <v>619</v>
      </c>
      <c r="AD19" s="84">
        <v>1</v>
      </c>
      <c r="AE19" s="282" t="b">
        <f t="shared" si="0"/>
        <v>0</v>
      </c>
    </row>
    <row r="20" spans="1:31" ht="357" customHeight="1">
      <c r="A20" s="544"/>
      <c r="B20" s="544"/>
      <c r="C20" s="544"/>
      <c r="D20" s="544"/>
      <c r="E20" s="544"/>
      <c r="F20" s="544"/>
      <c r="G20" s="544"/>
      <c r="H20" s="545"/>
      <c r="I20" s="545"/>
      <c r="J20" s="545"/>
      <c r="K20" s="545"/>
      <c r="L20" s="545"/>
      <c r="M20" s="545"/>
      <c r="N20" s="545"/>
      <c r="O20" s="110" t="s">
        <v>336</v>
      </c>
      <c r="P20" s="139" t="s">
        <v>219</v>
      </c>
      <c r="Q20" s="30" t="s">
        <v>220</v>
      </c>
      <c r="R20" s="30">
        <v>0</v>
      </c>
      <c r="S20" s="30">
        <v>5</v>
      </c>
      <c r="T20" s="30">
        <v>7</v>
      </c>
      <c r="U20" s="81">
        <v>7</v>
      </c>
      <c r="V20" s="146">
        <v>1</v>
      </c>
      <c r="W20" s="137">
        <v>0</v>
      </c>
      <c r="X20" s="130">
        <v>7</v>
      </c>
      <c r="Y20" s="130">
        <v>7</v>
      </c>
      <c r="Z20" s="130">
        <v>0</v>
      </c>
      <c r="AA20" s="130">
        <v>0</v>
      </c>
      <c r="AB20" s="280" t="s">
        <v>597</v>
      </c>
      <c r="AC20" s="133"/>
      <c r="AD20" s="84">
        <v>1</v>
      </c>
      <c r="AE20" s="90" t="b">
        <f t="shared" si="0"/>
        <v>0</v>
      </c>
    </row>
    <row r="21" spans="1:31" ht="280.5" customHeight="1">
      <c r="A21" s="544"/>
      <c r="B21" s="544"/>
      <c r="C21" s="544"/>
      <c r="D21" s="544"/>
      <c r="E21" s="544"/>
      <c r="F21" s="544"/>
      <c r="G21" s="544"/>
      <c r="H21" s="545" t="s">
        <v>122</v>
      </c>
      <c r="I21" s="545" t="s">
        <v>304</v>
      </c>
      <c r="J21" s="545" t="s">
        <v>307</v>
      </c>
      <c r="K21" s="545">
        <v>0</v>
      </c>
      <c r="L21" s="545">
        <v>2</v>
      </c>
      <c r="M21" s="545">
        <v>2</v>
      </c>
      <c r="N21" s="545">
        <v>2</v>
      </c>
      <c r="O21" s="110" t="s">
        <v>221</v>
      </c>
      <c r="P21" s="139" t="s">
        <v>222</v>
      </c>
      <c r="Q21" s="30" t="s">
        <v>223</v>
      </c>
      <c r="R21" s="30">
        <v>1</v>
      </c>
      <c r="S21" s="30">
        <v>4</v>
      </c>
      <c r="T21" s="30">
        <v>5</v>
      </c>
      <c r="U21" s="81">
        <v>5</v>
      </c>
      <c r="V21" s="146">
        <v>0</v>
      </c>
      <c r="W21" s="137">
        <v>0</v>
      </c>
      <c r="X21" s="130">
        <v>5</v>
      </c>
      <c r="Y21" s="130">
        <v>5</v>
      </c>
      <c r="Z21" s="130">
        <v>5</v>
      </c>
      <c r="AA21" s="130">
        <v>5</v>
      </c>
      <c r="AB21" s="280" t="s">
        <v>598</v>
      </c>
      <c r="AC21" s="280" t="s">
        <v>620</v>
      </c>
      <c r="AD21" s="84">
        <v>1</v>
      </c>
      <c r="AE21" s="90" t="b">
        <f t="shared" si="0"/>
        <v>0</v>
      </c>
    </row>
    <row r="22" spans="1:31" ht="279.75" customHeight="1">
      <c r="A22" s="544"/>
      <c r="B22" s="544"/>
      <c r="C22" s="544"/>
      <c r="D22" s="544"/>
      <c r="E22" s="544"/>
      <c r="F22" s="544"/>
      <c r="G22" s="544"/>
      <c r="H22" s="545"/>
      <c r="I22" s="545"/>
      <c r="J22" s="545"/>
      <c r="K22" s="545"/>
      <c r="L22" s="545"/>
      <c r="M22" s="545"/>
      <c r="N22" s="545"/>
      <c r="O22" s="110" t="s">
        <v>224</v>
      </c>
      <c r="P22" s="140" t="s">
        <v>225</v>
      </c>
      <c r="Q22" s="109" t="s">
        <v>226</v>
      </c>
      <c r="R22" s="109">
        <v>0</v>
      </c>
      <c r="S22" s="141">
        <v>400000</v>
      </c>
      <c r="T22" s="141">
        <v>400000</v>
      </c>
      <c r="U22" s="142">
        <v>400000</v>
      </c>
      <c r="V22" s="146">
        <v>0</v>
      </c>
      <c r="W22" s="279">
        <v>0</v>
      </c>
      <c r="X22" s="270">
        <v>0</v>
      </c>
      <c r="Y22" s="270">
        <v>0</v>
      </c>
      <c r="Z22" s="270">
        <v>0</v>
      </c>
      <c r="AA22" s="270">
        <v>0</v>
      </c>
      <c r="AB22" s="280" t="s">
        <v>599</v>
      </c>
      <c r="AC22" s="133"/>
      <c r="AD22" s="310" t="s">
        <v>665</v>
      </c>
      <c r="AE22" s="315"/>
    </row>
    <row r="23" spans="1:31" ht="279" customHeight="1">
      <c r="A23" s="544"/>
      <c r="B23" s="544"/>
      <c r="C23" s="544"/>
      <c r="D23" s="544"/>
      <c r="E23" s="544"/>
      <c r="F23" s="544"/>
      <c r="G23" s="544"/>
      <c r="H23" s="136" t="s">
        <v>302</v>
      </c>
      <c r="I23" s="137" t="s">
        <v>305</v>
      </c>
      <c r="J23" s="137" t="s">
        <v>308</v>
      </c>
      <c r="K23" s="138">
        <v>0.85</v>
      </c>
      <c r="L23" s="138">
        <v>0.9</v>
      </c>
      <c r="M23" s="138">
        <v>0.9</v>
      </c>
      <c r="N23" s="138">
        <v>0.9</v>
      </c>
      <c r="O23" s="134" t="s">
        <v>301</v>
      </c>
      <c r="P23" s="134" t="s">
        <v>338</v>
      </c>
      <c r="Q23" s="134" t="s">
        <v>337</v>
      </c>
      <c r="R23" s="146">
        <v>0</v>
      </c>
      <c r="S23" s="146">
        <v>1</v>
      </c>
      <c r="T23" s="146">
        <v>1</v>
      </c>
      <c r="U23" s="278">
        <v>1</v>
      </c>
      <c r="V23" s="146">
        <v>0</v>
      </c>
      <c r="W23" s="146">
        <v>0</v>
      </c>
      <c r="X23" s="146">
        <v>0</v>
      </c>
      <c r="Y23" s="146">
        <v>0</v>
      </c>
      <c r="Z23" s="130">
        <v>1</v>
      </c>
      <c r="AA23" s="130">
        <v>1</v>
      </c>
      <c r="AB23" s="281" t="s">
        <v>600</v>
      </c>
      <c r="AC23" s="79" t="s">
        <v>342</v>
      </c>
      <c r="AD23" s="103">
        <v>1</v>
      </c>
      <c r="AE23" s="91" t="b">
        <f t="shared" si="0"/>
        <v>0</v>
      </c>
    </row>
    <row r="24" spans="1:31" ht="149.25" customHeight="1">
      <c r="A24" s="544"/>
      <c r="B24" s="544"/>
      <c r="C24" s="544"/>
      <c r="D24" s="544"/>
      <c r="E24" s="544"/>
      <c r="F24" s="544"/>
      <c r="G24" s="544"/>
      <c r="H24" s="545" t="s">
        <v>303</v>
      </c>
      <c r="I24" s="545" t="s">
        <v>306</v>
      </c>
      <c r="J24" s="545" t="s">
        <v>309</v>
      </c>
      <c r="K24" s="545" t="s">
        <v>108</v>
      </c>
      <c r="L24" s="545">
        <v>0.9</v>
      </c>
      <c r="M24" s="545">
        <v>0.9</v>
      </c>
      <c r="N24" s="545">
        <v>0.9</v>
      </c>
      <c r="O24" s="134" t="s">
        <v>334</v>
      </c>
      <c r="P24" s="134" t="s">
        <v>339</v>
      </c>
      <c r="Q24" s="134" t="s">
        <v>337</v>
      </c>
      <c r="R24" s="146">
        <v>0</v>
      </c>
      <c r="S24" s="146">
        <v>1</v>
      </c>
      <c r="T24" s="146">
        <v>1</v>
      </c>
      <c r="U24" s="278">
        <v>1</v>
      </c>
      <c r="V24" s="146">
        <v>1</v>
      </c>
      <c r="W24" s="146">
        <v>0</v>
      </c>
      <c r="X24" s="146">
        <v>0</v>
      </c>
      <c r="Y24" s="146">
        <v>1</v>
      </c>
      <c r="Z24" s="130">
        <v>1</v>
      </c>
      <c r="AA24" s="130">
        <v>0</v>
      </c>
      <c r="AB24" s="281" t="s">
        <v>601</v>
      </c>
      <c r="AC24" s="79" t="s">
        <v>343</v>
      </c>
      <c r="AD24" s="103">
        <v>1</v>
      </c>
      <c r="AE24" s="91" t="b">
        <f t="shared" si="0"/>
        <v>0</v>
      </c>
    </row>
    <row r="25" spans="1:31" ht="195.75" customHeight="1">
      <c r="A25" s="544"/>
      <c r="B25" s="544"/>
      <c r="C25" s="544"/>
      <c r="D25" s="544"/>
      <c r="E25" s="544"/>
      <c r="F25" s="544"/>
      <c r="G25" s="544"/>
      <c r="H25" s="545"/>
      <c r="I25" s="545"/>
      <c r="J25" s="545"/>
      <c r="K25" s="545"/>
      <c r="L25" s="545"/>
      <c r="M25" s="545"/>
      <c r="N25" s="545"/>
      <c r="O25" s="135" t="s">
        <v>335</v>
      </c>
      <c r="P25" s="134" t="s">
        <v>341</v>
      </c>
      <c r="Q25" s="134" t="s">
        <v>340</v>
      </c>
      <c r="R25" s="146">
        <v>0</v>
      </c>
      <c r="S25" s="146">
        <v>1</v>
      </c>
      <c r="T25" s="146">
        <v>1</v>
      </c>
      <c r="U25" s="278">
        <v>1</v>
      </c>
      <c r="V25" s="146">
        <v>1</v>
      </c>
      <c r="W25" s="146">
        <v>0</v>
      </c>
      <c r="X25" s="146">
        <v>1</v>
      </c>
      <c r="Y25" s="146">
        <v>1</v>
      </c>
      <c r="Z25" s="130">
        <v>1</v>
      </c>
      <c r="AA25" s="130">
        <v>0</v>
      </c>
      <c r="AB25" s="281" t="s">
        <v>602</v>
      </c>
      <c r="AC25" s="79" t="s">
        <v>621</v>
      </c>
      <c r="AD25" s="107">
        <v>1</v>
      </c>
      <c r="AE25" s="91" t="b">
        <f t="shared" si="0"/>
        <v>0</v>
      </c>
    </row>
    <row r="26" spans="1:31">
      <c r="AD26" s="318">
        <f>AVERAGE(AD9:AD25)</f>
        <v>0.85263049450549455</v>
      </c>
    </row>
  </sheetData>
  <sheetProtection algorithmName="SHA-512" hashValue="zArLjui6bKNQq+/odkIZq5ItrQwC7VFAYYFWy7rIeZGMhpYn8FOXYBMxMHJnfRmsyagkgADWJFq43+PJw7iJww==" saltValue="b6qlZjE21Y81fUdH30HxTQ==" spinCount="100000" sheet="1"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82">
    <mergeCell ref="AA6:AA8"/>
    <mergeCell ref="Z6:Z8"/>
    <mergeCell ref="AD6:AD8"/>
    <mergeCell ref="AE6:AE8"/>
    <mergeCell ref="A1:B4"/>
    <mergeCell ref="C1:AB2"/>
    <mergeCell ref="AC1:AE1"/>
    <mergeCell ref="AC2:AE2"/>
    <mergeCell ref="C3:AB4"/>
    <mergeCell ref="AC3:AE3"/>
    <mergeCell ref="AC4:AE4"/>
    <mergeCell ref="X6:X8"/>
    <mergeCell ref="AB6:AB8"/>
    <mergeCell ref="AC6:AC8"/>
    <mergeCell ref="P6:P8"/>
    <mergeCell ref="Q6:U6"/>
    <mergeCell ref="C7:C8"/>
    <mergeCell ref="D7:D8"/>
    <mergeCell ref="E7:G7"/>
    <mergeCell ref="J7:J8"/>
    <mergeCell ref="K7:K8"/>
    <mergeCell ref="K9:K15"/>
    <mergeCell ref="P18:P19"/>
    <mergeCell ref="O11:O12"/>
    <mergeCell ref="N16:N17"/>
    <mergeCell ref="O16:O17"/>
    <mergeCell ref="P16:P17"/>
    <mergeCell ref="N9:N15"/>
    <mergeCell ref="O18:O19"/>
    <mergeCell ref="Q7:Q8"/>
    <mergeCell ref="H21:H22"/>
    <mergeCell ref="I21:I22"/>
    <mergeCell ref="J21:J22"/>
    <mergeCell ref="A6:A8"/>
    <mergeCell ref="B6:B8"/>
    <mergeCell ref="L7:N7"/>
    <mergeCell ref="C6:G6"/>
    <mergeCell ref="L16:L17"/>
    <mergeCell ref="M16:M17"/>
    <mergeCell ref="L9:L15"/>
    <mergeCell ref="M9:M15"/>
    <mergeCell ref="J6:N6"/>
    <mergeCell ref="H16:H17"/>
    <mergeCell ref="H9:H15"/>
    <mergeCell ref="K16:K17"/>
    <mergeCell ref="R7:R8"/>
    <mergeCell ref="S7:U7"/>
    <mergeCell ref="H18:H20"/>
    <mergeCell ref="I18:I20"/>
    <mergeCell ref="J18:J20"/>
    <mergeCell ref="K18:K20"/>
    <mergeCell ref="L18:L20"/>
    <mergeCell ref="M18:M20"/>
    <mergeCell ref="N18:N20"/>
    <mergeCell ref="I9:I15"/>
    <mergeCell ref="J9:J15"/>
    <mergeCell ref="I16:I17"/>
    <mergeCell ref="J16:J17"/>
    <mergeCell ref="H6:H8"/>
    <mergeCell ref="I6:I8"/>
    <mergeCell ref="O6:O8"/>
    <mergeCell ref="J24:J25"/>
    <mergeCell ref="K24:K25"/>
    <mergeCell ref="L24:L25"/>
    <mergeCell ref="M24:M25"/>
    <mergeCell ref="N24:N25"/>
    <mergeCell ref="V6:V8"/>
    <mergeCell ref="W6:W8"/>
    <mergeCell ref="Y6:Y8"/>
    <mergeCell ref="A9:A25"/>
    <mergeCell ref="B9:B25"/>
    <mergeCell ref="C9:C25"/>
    <mergeCell ref="D9:D25"/>
    <mergeCell ref="E9:E25"/>
    <mergeCell ref="F9:F25"/>
    <mergeCell ref="G9:G25"/>
    <mergeCell ref="K21:K22"/>
    <mergeCell ref="L21:L22"/>
    <mergeCell ref="M21:M22"/>
    <mergeCell ref="N21:N22"/>
    <mergeCell ref="H24:H25"/>
    <mergeCell ref="I24:I25"/>
  </mergeCells>
  <conditionalFormatting sqref="AE9">
    <cfRule type="cellIs" dxfId="54" priority="23" stopIfTrue="1" operator="between">
      <formula>3</formula>
      <formula>4</formula>
    </cfRule>
  </conditionalFormatting>
  <conditionalFormatting sqref="AE9">
    <cfRule type="cellIs" dxfId="53" priority="20" stopIfTrue="1" operator="greaterThan">
      <formula>3</formula>
    </cfRule>
    <cfRule type="cellIs" dxfId="52" priority="21" stopIfTrue="1" operator="between">
      <formula>1</formula>
      <formula>1</formula>
    </cfRule>
    <cfRule type="cellIs" dxfId="51" priority="22" stopIfTrue="1" operator="between">
      <formula>3</formula>
      <formula>3</formula>
    </cfRule>
  </conditionalFormatting>
  <conditionalFormatting sqref="AE10:AE22">
    <cfRule type="cellIs" dxfId="50" priority="19" stopIfTrue="1" operator="between">
      <formula>3</formula>
      <formula>4</formula>
    </cfRule>
  </conditionalFormatting>
  <conditionalFormatting sqref="AE10:AE22">
    <cfRule type="cellIs" dxfId="49" priority="16" stopIfTrue="1" operator="greaterThan">
      <formula>3</formula>
    </cfRule>
    <cfRule type="cellIs" dxfId="48" priority="17" stopIfTrue="1" operator="between">
      <formula>1</formula>
      <formula>1</formula>
    </cfRule>
    <cfRule type="cellIs" dxfId="47" priority="18" stopIfTrue="1" operator="between">
      <formula>3</formula>
      <formula>3</formula>
    </cfRule>
  </conditionalFormatting>
  <conditionalFormatting sqref="AB11:AB12">
    <cfRule type="cellIs" dxfId="46" priority="10" stopIfTrue="1" operator="between">
      <formula>1</formula>
      <formula>1</formula>
    </cfRule>
    <cfRule type="cellIs" dxfId="45" priority="11" stopIfTrue="1" operator="between">
      <formula>3</formula>
      <formula>3</formula>
    </cfRule>
    <cfRule type="cellIs" dxfId="44" priority="12" stopIfTrue="1" operator="between">
      <formula>3</formula>
      <formula>4</formula>
    </cfRule>
  </conditionalFormatting>
  <conditionalFormatting sqref="AB11:AB12">
    <cfRule type="cellIs" dxfId="43" priority="9" stopIfTrue="1" operator="greaterThan">
      <formula>3</formula>
    </cfRule>
  </conditionalFormatting>
  <conditionalFormatting sqref="AE23:AE25">
    <cfRule type="cellIs" dxfId="42" priority="4" stopIfTrue="1" operator="between">
      <formula>3</formula>
      <formula>4</formula>
    </cfRule>
  </conditionalFormatting>
  <conditionalFormatting sqref="AE23:AE25">
    <cfRule type="cellIs" dxfId="41" priority="1" stopIfTrue="1" operator="greaterThan">
      <formula>3</formula>
    </cfRule>
    <cfRule type="cellIs" dxfId="40" priority="2" stopIfTrue="1" operator="between">
      <formula>1</formula>
      <formula>1</formula>
    </cfRule>
    <cfRule type="cellIs" dxfId="39" priority="3"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3"/>
  <sheetViews>
    <sheetView zoomScaleNormal="100" zoomScaleSheetLayoutView="89" workbookViewId="0"/>
  </sheetViews>
  <sheetFormatPr baseColWidth="10" defaultRowHeight="12.75"/>
  <cols>
    <col min="2" max="2" width="62.140625" customWidth="1" collapsed="1"/>
    <col min="3" max="3" width="15.5703125" bestFit="1" customWidth="1" collapsed="1"/>
    <col min="4" max="4" width="12.85546875" customWidth="1" collapsed="1"/>
    <col min="5" max="5" width="13.28515625" bestFit="1" customWidth="1" collapsed="1"/>
  </cols>
  <sheetData>
    <row r="1" spans="2:6">
      <c r="B1" s="358" t="s">
        <v>344</v>
      </c>
      <c r="C1" s="358"/>
      <c r="D1" s="358"/>
      <c r="E1" s="358"/>
      <c r="F1" s="358"/>
    </row>
    <row r="2" spans="2:6">
      <c r="B2" s="522" t="s">
        <v>728</v>
      </c>
      <c r="C2" s="522"/>
      <c r="D2" s="522"/>
      <c r="E2" s="522"/>
      <c r="F2" s="522"/>
    </row>
    <row r="5" spans="2:6" ht="15">
      <c r="B5" s="252" t="s">
        <v>355</v>
      </c>
      <c r="C5" s="252" t="s">
        <v>346</v>
      </c>
      <c r="D5" s="155" t="s">
        <v>238</v>
      </c>
      <c r="E5" s="155" t="s">
        <v>239</v>
      </c>
    </row>
    <row r="6" spans="2:6" ht="15">
      <c r="B6" s="211" t="s">
        <v>186</v>
      </c>
      <c r="C6" s="253" t="s">
        <v>358</v>
      </c>
      <c r="D6" s="152">
        <f>AVERAGE('Eficiencia y Transparencia Admi'!AD9:AD15)</f>
        <v>0.67571428571428582</v>
      </c>
      <c r="E6" s="316">
        <f>IF(D6&lt;=33%,1,IF(D6&lt;76%,3,IF(D6&lt;100%,4,)))</f>
        <v>3</v>
      </c>
    </row>
    <row r="7" spans="2:6" ht="15">
      <c r="B7" s="211" t="s">
        <v>298</v>
      </c>
      <c r="C7" s="253" t="s">
        <v>359</v>
      </c>
      <c r="D7" s="152">
        <f>AVERAGE('Eficiencia y Transparencia Admi'!AD16:AD17)</f>
        <v>0.95604395604395598</v>
      </c>
      <c r="E7" s="91">
        <f>IF(D7&lt;=33%,1,IF(D7&lt;76%,3,IF(D7&lt;100%,4,IF(D7=101%,5))))</f>
        <v>4</v>
      </c>
    </row>
    <row r="8" spans="2:6" ht="15">
      <c r="B8" s="211" t="s">
        <v>212</v>
      </c>
      <c r="C8" s="253" t="s">
        <v>362</v>
      </c>
      <c r="D8" s="152">
        <f>AVERAGE('Eficiencia y Transparencia Admi'!AD18:AD20)</f>
        <v>1</v>
      </c>
      <c r="E8" s="90" t="b">
        <f>IF(D8&lt;=33%,1,IF(D8&lt;76%,3,IF(D8&lt;100%,4,IF(D8=101%,5))))</f>
        <v>0</v>
      </c>
    </row>
    <row r="9" spans="2:6" ht="15">
      <c r="B9" s="211" t="s">
        <v>122</v>
      </c>
      <c r="C9" s="151" t="s">
        <v>363</v>
      </c>
      <c r="D9" s="152">
        <f>AVERAGE('Eficiencia y Transparencia Admi'!AD21:AD22)</f>
        <v>1</v>
      </c>
      <c r="E9" s="90" t="b">
        <f>IF(D9&lt;=33%,1,IF(D9&lt;76%,3,IF(D9&lt;100%,4,IF(D9=101%,))))</f>
        <v>0</v>
      </c>
    </row>
    <row r="10" spans="2:6" ht="15">
      <c r="B10" s="211" t="s">
        <v>302</v>
      </c>
      <c r="C10" s="151" t="s">
        <v>370</v>
      </c>
      <c r="D10" s="152">
        <f>AVERAGE('Eficiencia y Transparencia Admi'!AD23)</f>
        <v>1</v>
      </c>
      <c r="E10" s="91" t="b">
        <f>IF(D10&lt;=33%,1,IF(D10&lt;76%,3,IF(D10&lt;100%,4,IF(D10=101%,5))))</f>
        <v>0</v>
      </c>
    </row>
    <row r="11" spans="2:6" ht="15">
      <c r="B11" s="211" t="s">
        <v>573</v>
      </c>
      <c r="C11" s="151" t="s">
        <v>373</v>
      </c>
      <c r="D11" s="152">
        <f>AVERAGE('Eficiencia y Transparencia Admi'!AD25)</f>
        <v>1</v>
      </c>
      <c r="E11" s="91" t="b">
        <f>IF(D11&lt;=33%,1,IF(D11&lt;76%,3,IF(D11&lt;100%,4,IF(D11=101%,5))))</f>
        <v>0</v>
      </c>
    </row>
    <row r="12" spans="2:6">
      <c r="D12" s="261">
        <f>AVERAGE(D6:D11)</f>
        <v>0.93862637362637358</v>
      </c>
    </row>
    <row r="13" spans="2:6" ht="15">
      <c r="B13" s="6" t="s">
        <v>380</v>
      </c>
    </row>
  </sheetData>
  <sheetProtection algorithmName="SHA-512" hashValue="xF19iES8e8lkAAQJpghZUkQFXjlUhBUi0wciDs7fum0w4g8tPFyyzaiAHO67czkfGkgl1k38jkBwk1wRYZ2QRg==" saltValue="D+/mH2/utP87MF1WX//NwQ==" spinCount="100000" sheet="1" objects="1" scenarios="1"/>
  <mergeCells count="2">
    <mergeCell ref="B1:F1"/>
    <mergeCell ref="B2:F2"/>
  </mergeCells>
  <conditionalFormatting sqref="E9">
    <cfRule type="cellIs" dxfId="38" priority="40" stopIfTrue="1" operator="between">
      <formula>1</formula>
      <formula>1</formula>
    </cfRule>
    <cfRule type="cellIs" dxfId="37" priority="41" stopIfTrue="1" operator="between">
      <formula>3</formula>
      <formula>3</formula>
    </cfRule>
    <cfRule type="cellIs" dxfId="36" priority="42" stopIfTrue="1" operator="between">
      <formula>3</formula>
      <formula>4</formula>
    </cfRule>
  </conditionalFormatting>
  <conditionalFormatting sqref="E9">
    <cfRule type="cellIs" dxfId="35" priority="39" operator="greaterThan">
      <formula>3</formula>
    </cfRule>
  </conditionalFormatting>
  <conditionalFormatting sqref="E7">
    <cfRule type="cellIs" dxfId="34" priority="38" stopIfTrue="1" operator="between">
      <formula>3</formula>
      <formula>4</formula>
    </cfRule>
  </conditionalFormatting>
  <conditionalFormatting sqref="E7">
    <cfRule type="cellIs" dxfId="33" priority="35" stopIfTrue="1" operator="greaterThan">
      <formula>3</formula>
    </cfRule>
    <cfRule type="cellIs" dxfId="32" priority="36" stopIfTrue="1" operator="between">
      <formula>1</formula>
      <formula>1</formula>
    </cfRule>
    <cfRule type="cellIs" dxfId="31" priority="37" stopIfTrue="1" operator="between">
      <formula>3</formula>
      <formula>3</formula>
    </cfRule>
  </conditionalFormatting>
  <conditionalFormatting sqref="E8">
    <cfRule type="cellIs" dxfId="30" priority="27" stopIfTrue="1" operator="between">
      <formula>3</formula>
      <formula>4</formula>
    </cfRule>
  </conditionalFormatting>
  <conditionalFormatting sqref="E8">
    <cfRule type="cellIs" dxfId="29" priority="24" stopIfTrue="1" operator="greaterThan">
      <formula>3</formula>
    </cfRule>
    <cfRule type="cellIs" dxfId="28" priority="25" stopIfTrue="1" operator="between">
      <formula>1</formula>
      <formula>1</formula>
    </cfRule>
    <cfRule type="cellIs" dxfId="27" priority="26" stopIfTrue="1" operator="between">
      <formula>3</formula>
      <formula>3</formula>
    </cfRule>
  </conditionalFormatting>
  <conditionalFormatting sqref="E6">
    <cfRule type="cellIs" dxfId="26" priority="9" stopIfTrue="1" operator="between">
      <formula>1</formula>
      <formula>1</formula>
    </cfRule>
    <cfRule type="cellIs" dxfId="25" priority="10" stopIfTrue="1" operator="between">
      <formula>3</formula>
      <formula>3</formula>
    </cfRule>
    <cfRule type="cellIs" dxfId="24" priority="11" stopIfTrue="1" operator="between">
      <formula>3</formula>
      <formula>4</formula>
    </cfRule>
  </conditionalFormatting>
  <conditionalFormatting sqref="E11">
    <cfRule type="cellIs" dxfId="23" priority="8" stopIfTrue="1" operator="between">
      <formula>3</formula>
      <formula>4</formula>
    </cfRule>
  </conditionalFormatting>
  <conditionalFormatting sqref="E11">
    <cfRule type="cellIs" dxfId="22" priority="5" stopIfTrue="1" operator="greaterThan">
      <formula>3</formula>
    </cfRule>
    <cfRule type="cellIs" dxfId="21" priority="6" stopIfTrue="1" operator="between">
      <formula>1</formula>
      <formula>1</formula>
    </cfRule>
    <cfRule type="cellIs" dxfId="20" priority="7" stopIfTrue="1" operator="between">
      <formula>3</formula>
      <formula>3</formula>
    </cfRule>
  </conditionalFormatting>
  <conditionalFormatting sqref="E10">
    <cfRule type="cellIs" dxfId="19" priority="4" stopIfTrue="1" operator="between">
      <formula>3</formula>
      <formula>4</formula>
    </cfRule>
  </conditionalFormatting>
  <conditionalFormatting sqref="E10">
    <cfRule type="cellIs" dxfId="18" priority="1" stopIfTrue="1" operator="greaterThan">
      <formula>3</formula>
    </cfRule>
    <cfRule type="cellIs" dxfId="17" priority="2" stopIfTrue="1" operator="between">
      <formula>1</formula>
      <formula>1</formula>
    </cfRule>
    <cfRule type="cellIs" dxfId="16" priority="3" stopIfTrue="1" operator="between">
      <formula>3</formula>
      <formula>3</formula>
    </cfRule>
  </conditionalFormatting>
  <pageMargins left="0.7" right="0.7" top="0.75" bottom="0.75" header="0.3" footer="0.3"/>
  <pageSetup paperSize="9" scale="7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view="pageBreakPreview" zoomScale="96" zoomScaleNormal="100" zoomScaleSheetLayoutView="96" workbookViewId="0"/>
  </sheetViews>
  <sheetFormatPr baseColWidth="10" defaultRowHeight="12.75"/>
  <cols>
    <col min="2" max="2" width="70.140625" customWidth="1" collapsed="1"/>
    <col min="3" max="3" width="17" customWidth="1" collapsed="1"/>
    <col min="4" max="4" width="14" customWidth="1" collapsed="1"/>
    <col min="5" max="5" width="13.7109375" customWidth="1" collapsed="1"/>
  </cols>
  <sheetData>
    <row r="1" spans="2:6">
      <c r="B1" s="358" t="s">
        <v>344</v>
      </c>
      <c r="C1" s="358"/>
      <c r="D1" s="358"/>
      <c r="E1" s="358"/>
      <c r="F1" s="255"/>
    </row>
    <row r="2" spans="2:6">
      <c r="B2" s="522" t="s">
        <v>730</v>
      </c>
      <c r="C2" s="522"/>
      <c r="D2" s="522"/>
      <c r="E2" s="522"/>
      <c r="F2" s="256"/>
    </row>
    <row r="5" spans="2:6" ht="15">
      <c r="B5" s="252" t="s">
        <v>492</v>
      </c>
      <c r="C5" s="252" t="s">
        <v>346</v>
      </c>
      <c r="D5" s="155" t="s">
        <v>238</v>
      </c>
      <c r="E5" s="155" t="s">
        <v>239</v>
      </c>
    </row>
    <row r="6" spans="2:6" ht="15">
      <c r="B6" s="211" t="s">
        <v>189</v>
      </c>
      <c r="C6" s="212" t="s">
        <v>493</v>
      </c>
      <c r="D6" s="152">
        <f>+'Eficiencia y Transparencia Admi'!AD9</f>
        <v>1</v>
      </c>
      <c r="E6" s="91" t="b">
        <f>IF(D6&lt;=33%,1,IF(D6&lt;76%,3,IF(D6&lt;100%,4,IF(D6=101%,5))))</f>
        <v>0</v>
      </c>
    </row>
    <row r="7" spans="2:6" ht="15">
      <c r="B7" s="211" t="s">
        <v>192</v>
      </c>
      <c r="C7" s="212" t="s">
        <v>494</v>
      </c>
      <c r="D7" s="152">
        <f>+'Eficiencia y Transparencia Admi'!AD10</f>
        <v>1</v>
      </c>
      <c r="E7" s="91" t="b">
        <f>IF(D7&lt;=33%,1,IF(D7&lt;76%,3,IF(D7&lt;100%,4,IF(D7=101%,5))))</f>
        <v>0</v>
      </c>
    </row>
    <row r="8" spans="2:6" ht="15">
      <c r="B8" s="211" t="s">
        <v>228</v>
      </c>
      <c r="C8" s="212" t="s">
        <v>495</v>
      </c>
      <c r="D8" s="152">
        <f>AVERAGE('Eficiencia y Transparencia Admi'!AD11:AD12)</f>
        <v>0.41500000000000004</v>
      </c>
      <c r="E8" s="90">
        <f t="shared" ref="E8:E16" si="0">IF(D8&lt;=33%,1,IF(D8&lt;76%,3,IF(D8&lt;100%,4,IF(D8=101%,5))))</f>
        <v>3</v>
      </c>
    </row>
    <row r="9" spans="2:6" ht="15">
      <c r="B9" s="211" t="s">
        <v>203</v>
      </c>
      <c r="C9" s="212" t="s">
        <v>496</v>
      </c>
      <c r="D9" s="152">
        <f>AVERAGE('Eficiencia y Transparencia Admi'!AD13)</f>
        <v>0.5</v>
      </c>
      <c r="E9" s="90">
        <f t="shared" si="0"/>
        <v>3</v>
      </c>
    </row>
    <row r="10" spans="2:6" ht="15">
      <c r="B10" s="211" t="s">
        <v>206</v>
      </c>
      <c r="C10" s="212" t="s">
        <v>497</v>
      </c>
      <c r="D10" s="152">
        <f>'Eficiencia y Transparencia Admi'!AD14</f>
        <v>1</v>
      </c>
      <c r="E10" s="91" t="b">
        <f t="shared" si="0"/>
        <v>0</v>
      </c>
    </row>
    <row r="11" spans="2:6" ht="15">
      <c r="B11" s="211" t="s">
        <v>209</v>
      </c>
      <c r="C11" s="212" t="s">
        <v>499</v>
      </c>
      <c r="D11" s="152">
        <f>AVERAGE('Eficiencia y Transparencia Admi'!AD15)</f>
        <v>0.4</v>
      </c>
      <c r="E11" s="90">
        <f t="shared" si="0"/>
        <v>3</v>
      </c>
    </row>
    <row r="12" spans="2:6" ht="15">
      <c r="B12" s="211" t="s">
        <v>199</v>
      </c>
      <c r="C12" s="212" t="s">
        <v>500</v>
      </c>
      <c r="D12" s="152">
        <f>AVERAGE('Eficiencia y Transparencia Admi'!AD16:AD17)</f>
        <v>0.95604395604395598</v>
      </c>
      <c r="E12" s="91">
        <f t="shared" si="0"/>
        <v>4</v>
      </c>
    </row>
    <row r="13" spans="2:6" ht="15">
      <c r="B13" s="211" t="s">
        <v>215</v>
      </c>
      <c r="C13" s="212" t="s">
        <v>501</v>
      </c>
      <c r="D13" s="152">
        <f>AVERAGE('Eficiencia y Transparencia Admi'!AD18:AD19)</f>
        <v>1</v>
      </c>
      <c r="E13" s="91" t="b">
        <f t="shared" si="0"/>
        <v>0</v>
      </c>
    </row>
    <row r="14" spans="2:6" ht="15">
      <c r="B14" s="211" t="s">
        <v>336</v>
      </c>
      <c r="C14" s="212" t="s">
        <v>502</v>
      </c>
      <c r="D14" s="152">
        <f>AVERAGE('Eficiencia y Transparencia Admi'!AD20)</f>
        <v>1</v>
      </c>
      <c r="E14" s="91" t="b">
        <f t="shared" si="0"/>
        <v>0</v>
      </c>
    </row>
    <row r="15" spans="2:6" ht="15">
      <c r="B15" s="211" t="s">
        <v>221</v>
      </c>
      <c r="C15" s="212" t="s">
        <v>503</v>
      </c>
      <c r="D15" s="152">
        <f>AVERAGE('Eficiencia y Transparencia Admi'!AD21)</f>
        <v>1</v>
      </c>
      <c r="E15" s="91" t="b">
        <f t="shared" si="0"/>
        <v>0</v>
      </c>
    </row>
    <row r="16" spans="2:6" ht="15">
      <c r="B16" s="211" t="s">
        <v>666</v>
      </c>
      <c r="C16" s="212" t="s">
        <v>504</v>
      </c>
      <c r="D16" s="152"/>
      <c r="E16" s="91">
        <f t="shared" si="0"/>
        <v>1</v>
      </c>
    </row>
    <row r="17" spans="2:5" ht="15">
      <c r="B17" s="211" t="s">
        <v>301</v>
      </c>
      <c r="C17" s="212" t="s">
        <v>506</v>
      </c>
      <c r="D17" s="152">
        <f>AVERAGE('Eficiencia y Transparencia Admi'!AD23)</f>
        <v>1</v>
      </c>
      <c r="E17" s="91" t="b">
        <f>IF(D17&lt;=33%,1,IF(D17&lt;76%,3,IF(D17&lt;100%,4,IF(D17=101%,5))))</f>
        <v>0</v>
      </c>
    </row>
    <row r="18" spans="2:5" ht="15">
      <c r="B18" s="211" t="s">
        <v>334</v>
      </c>
      <c r="C18" s="212" t="s">
        <v>507</v>
      </c>
      <c r="D18" s="152">
        <f>AVERAGE('Eficiencia y Transparencia Admi'!AD24)</f>
        <v>1</v>
      </c>
      <c r="E18" s="91" t="b">
        <f>IF(D18&lt;=33%,1,IF(D18&lt;76%,3,IF(D18&lt;100%,4,IF(D18=101%,5))))</f>
        <v>0</v>
      </c>
    </row>
    <row r="19" spans="2:5" ht="15">
      <c r="B19" s="211" t="s">
        <v>335</v>
      </c>
      <c r="C19" s="212" t="s">
        <v>508</v>
      </c>
      <c r="D19" s="152">
        <f>AVERAGE('Eficiencia y Transparencia Admi'!AD25)</f>
        <v>1</v>
      </c>
      <c r="E19" s="91" t="b">
        <f>IF(D19&lt;=33%,1,IF(D19&lt;76%,3,IF(D19&lt;100%,4,IF(D19=101%,5))))</f>
        <v>0</v>
      </c>
    </row>
    <row r="21" spans="2:5" ht="15">
      <c r="B21" s="6" t="s">
        <v>380</v>
      </c>
    </row>
  </sheetData>
  <sheetProtection algorithmName="SHA-512" hashValue="rOX6TlVqSgEyl/IeVc3eK/ze9ScGMuWwQHsbrcXUve9SEZ0Ey7eWnn1zFmFiwtVFZoWhhBPQb11cPhERa5g8Mw==" saltValue="y4GKN7RNwtIVPbetfDh/ow==" spinCount="100000" sheet="1" objects="1" scenarios="1"/>
  <mergeCells count="2">
    <mergeCell ref="B1:E1"/>
    <mergeCell ref="B2:E2"/>
  </mergeCells>
  <conditionalFormatting sqref="E17">
    <cfRule type="cellIs" dxfId="15" priority="16" stopIfTrue="1" operator="between">
      <formula>3</formula>
      <formula>4</formula>
    </cfRule>
  </conditionalFormatting>
  <conditionalFormatting sqref="E17">
    <cfRule type="cellIs" dxfId="14" priority="13" stopIfTrue="1" operator="greaterThan">
      <formula>3</formula>
    </cfRule>
    <cfRule type="cellIs" dxfId="13" priority="14" stopIfTrue="1" operator="between">
      <formula>1</formula>
      <formula>1</formula>
    </cfRule>
    <cfRule type="cellIs" dxfId="12" priority="15" stopIfTrue="1" operator="between">
      <formula>3</formula>
      <formula>3</formula>
    </cfRule>
  </conditionalFormatting>
  <conditionalFormatting sqref="E18:E19">
    <cfRule type="cellIs" dxfId="11" priority="12" stopIfTrue="1" operator="between">
      <formula>3</formula>
      <formula>4</formula>
    </cfRule>
  </conditionalFormatting>
  <conditionalFormatting sqref="E18:E19">
    <cfRule type="cellIs" dxfId="10" priority="9" stopIfTrue="1" operator="greaterThan">
      <formula>3</formula>
    </cfRule>
    <cfRule type="cellIs" dxfId="9" priority="10" stopIfTrue="1" operator="between">
      <formula>1</formula>
      <formula>1</formula>
    </cfRule>
    <cfRule type="cellIs" dxfId="8" priority="11" stopIfTrue="1" operator="between">
      <formula>3</formula>
      <formula>3</formula>
    </cfRule>
  </conditionalFormatting>
  <conditionalFormatting sqref="E6:E7">
    <cfRule type="cellIs" dxfId="7" priority="8" stopIfTrue="1" operator="between">
      <formula>3</formula>
      <formula>4</formula>
    </cfRule>
  </conditionalFormatting>
  <conditionalFormatting sqref="E6:E7">
    <cfRule type="cellIs" dxfId="6" priority="5" stopIfTrue="1" operator="greaterThan">
      <formula>3</formula>
    </cfRule>
    <cfRule type="cellIs" dxfId="5" priority="6" stopIfTrue="1" operator="between">
      <formula>1</formula>
      <formula>1</formula>
    </cfRule>
    <cfRule type="cellIs" dxfId="4" priority="7" stopIfTrue="1" operator="between">
      <formula>3</formula>
      <formula>3</formula>
    </cfRule>
  </conditionalFormatting>
  <conditionalFormatting sqref="E8:E16">
    <cfRule type="cellIs" dxfId="3" priority="4" stopIfTrue="1" operator="between">
      <formula>3</formula>
      <formula>4</formula>
    </cfRule>
  </conditionalFormatting>
  <conditionalFormatting sqref="E8:E16">
    <cfRule type="cellIs" dxfId="2" priority="1" stopIfTrue="1" operator="greaterThan">
      <formula>3</formula>
    </cfRule>
    <cfRule type="cellIs" dxfId="1" priority="2" stopIfTrue="1" operator="between">
      <formula>1</formula>
      <formula>1</formula>
    </cfRule>
    <cfRule type="cellIs" dxfId="0" priority="3" stopIfTrue="1" operator="between">
      <formula>3</formula>
      <formula>3</formula>
    </cfRule>
  </conditionalFormatting>
  <pageMargins left="0.7" right="0.7" top="0.75" bottom="0.75" header="0.3" footer="0.3"/>
  <pageSetup scale="7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E55"/>
  <sheetViews>
    <sheetView zoomScale="64" zoomScaleNormal="64" workbookViewId="0">
      <pane ySplit="8" topLeftCell="A9" activePane="bottomLeft" state="frozen"/>
      <selection activeCell="F30" sqref="F30"/>
      <selection pane="bottomLeft" activeCell="A9" sqref="A9:A54"/>
    </sheetView>
  </sheetViews>
  <sheetFormatPr baseColWidth="10" defaultColWidth="11.28515625" defaultRowHeight="20.100000000000001" customHeight="1"/>
  <cols>
    <col min="1" max="1" width="19.140625" style="1" bestFit="1" customWidth="1" collapsed="1"/>
    <col min="2" max="2" width="11.85546875" style="1" hidden="1" customWidth="1" collapsed="1"/>
    <col min="3" max="3" width="33.85546875" style="2" hidden="1" customWidth="1" collapsed="1"/>
    <col min="4" max="4" width="20.140625" style="1" hidden="1" customWidth="1" collapsed="1"/>
    <col min="5" max="7" width="11" style="1" hidden="1" customWidth="1" collapsed="1"/>
    <col min="8" max="8" width="35.85546875" style="1" hidden="1" customWidth="1" collapsed="1"/>
    <col min="9" max="9" width="39.28515625" style="1" hidden="1" customWidth="1" collapsed="1"/>
    <col min="10" max="10" width="38.140625" style="2" hidden="1" customWidth="1" collapsed="1"/>
    <col min="11" max="11" width="20.140625" style="1" hidden="1" customWidth="1" collapsed="1"/>
    <col min="12" max="14" width="11" style="1" hidden="1" customWidth="1" collapsed="1"/>
    <col min="15" max="15" width="23.85546875" style="3" customWidth="1" collapsed="1"/>
    <col min="16" max="16" width="29.28515625" style="2" customWidth="1" collapsed="1"/>
    <col min="17" max="17" width="44.140625" style="2" customWidth="1" collapsed="1"/>
    <col min="18" max="18" width="20.140625" style="4" customWidth="1" collapsed="1"/>
    <col min="19" max="21" width="11" style="4" customWidth="1" collapsed="1"/>
    <col min="22" max="22" width="13.7109375" style="4" customWidth="1" collapsed="1"/>
    <col min="23" max="23" width="11" style="4" customWidth="1" collapsed="1"/>
    <col min="24" max="26" width="16.7109375" style="1" customWidth="1" collapsed="1"/>
    <col min="27" max="27" width="16.7109375" style="1" customWidth="1"/>
    <col min="28" max="28" width="34.42578125" style="1" customWidth="1" collapsed="1"/>
    <col min="29" max="29" width="65" style="1" customWidth="1" collapsed="1"/>
    <col min="30" max="30" width="14.42578125" style="1" bestFit="1" customWidth="1" collapsed="1"/>
    <col min="31" max="31" width="15.85546875" style="1" bestFit="1" customWidth="1" collapsed="1"/>
    <col min="32" max="16384" width="11.28515625" style="1" collapsed="1"/>
  </cols>
  <sheetData>
    <row r="1" spans="1:31" ht="20.100000000000001" customHeight="1">
      <c r="A1" s="392"/>
      <c r="B1" s="393"/>
      <c r="C1" s="407" t="s">
        <v>230</v>
      </c>
      <c r="D1" s="408"/>
      <c r="E1" s="408"/>
      <c r="F1" s="408"/>
      <c r="G1" s="408"/>
      <c r="H1" s="408"/>
      <c r="I1" s="408"/>
      <c r="J1" s="408"/>
      <c r="K1" s="408"/>
      <c r="L1" s="408"/>
      <c r="M1" s="408"/>
      <c r="N1" s="408"/>
      <c r="O1" s="408"/>
      <c r="P1" s="408"/>
      <c r="Q1" s="408"/>
      <c r="R1" s="408"/>
      <c r="S1" s="408"/>
      <c r="T1" s="408"/>
      <c r="U1" s="408"/>
      <c r="V1" s="408"/>
      <c r="W1" s="408"/>
      <c r="X1" s="408"/>
      <c r="Y1" s="408"/>
      <c r="Z1" s="408"/>
      <c r="AA1" s="408"/>
      <c r="AB1" s="409"/>
      <c r="AC1" s="398" t="s">
        <v>231</v>
      </c>
      <c r="AD1" s="399"/>
      <c r="AE1" s="400"/>
    </row>
    <row r="2" spans="1:31" ht="37.5" customHeight="1">
      <c r="A2" s="394"/>
      <c r="B2" s="395"/>
      <c r="C2" s="407"/>
      <c r="D2" s="408"/>
      <c r="E2" s="408"/>
      <c r="F2" s="408"/>
      <c r="G2" s="408"/>
      <c r="H2" s="408"/>
      <c r="I2" s="408"/>
      <c r="J2" s="408"/>
      <c r="K2" s="408"/>
      <c r="L2" s="408"/>
      <c r="M2" s="408"/>
      <c r="N2" s="408"/>
      <c r="O2" s="408"/>
      <c r="P2" s="408"/>
      <c r="Q2" s="408"/>
      <c r="R2" s="408"/>
      <c r="S2" s="408"/>
      <c r="T2" s="408"/>
      <c r="U2" s="408"/>
      <c r="V2" s="408"/>
      <c r="W2" s="408"/>
      <c r="X2" s="408"/>
      <c r="Y2" s="408"/>
      <c r="Z2" s="408"/>
      <c r="AA2" s="408"/>
      <c r="AB2" s="409"/>
      <c r="AC2" s="401" t="s">
        <v>232</v>
      </c>
      <c r="AD2" s="402"/>
      <c r="AE2" s="403"/>
    </row>
    <row r="3" spans="1:31" ht="20.100000000000001" customHeight="1">
      <c r="A3" s="394"/>
      <c r="B3" s="395"/>
      <c r="C3" s="410" t="s">
        <v>229</v>
      </c>
      <c r="D3" s="411"/>
      <c r="E3" s="411"/>
      <c r="F3" s="411"/>
      <c r="G3" s="411"/>
      <c r="H3" s="411"/>
      <c r="I3" s="411"/>
      <c r="J3" s="411"/>
      <c r="K3" s="411"/>
      <c r="L3" s="411"/>
      <c r="M3" s="411"/>
      <c r="N3" s="411"/>
      <c r="O3" s="411"/>
      <c r="P3" s="411"/>
      <c r="Q3" s="411"/>
      <c r="R3" s="411"/>
      <c r="S3" s="411"/>
      <c r="T3" s="411"/>
      <c r="U3" s="411"/>
      <c r="V3" s="411"/>
      <c r="W3" s="411"/>
      <c r="X3" s="411"/>
      <c r="Y3" s="411"/>
      <c r="Z3" s="411"/>
      <c r="AA3" s="411"/>
      <c r="AB3" s="412"/>
      <c r="AC3" s="401" t="s">
        <v>233</v>
      </c>
      <c r="AD3" s="402"/>
      <c r="AE3" s="403"/>
    </row>
    <row r="4" spans="1:31" ht="20.100000000000001" customHeight="1" thickBot="1">
      <c r="A4" s="396"/>
      <c r="B4" s="397"/>
      <c r="C4" s="410"/>
      <c r="D4" s="411"/>
      <c r="E4" s="411"/>
      <c r="F4" s="411"/>
      <c r="G4" s="411"/>
      <c r="H4" s="411"/>
      <c r="I4" s="411"/>
      <c r="J4" s="411"/>
      <c r="K4" s="411"/>
      <c r="L4" s="411"/>
      <c r="M4" s="411"/>
      <c r="N4" s="411"/>
      <c r="O4" s="411"/>
      <c r="P4" s="411"/>
      <c r="Q4" s="411"/>
      <c r="R4" s="411"/>
      <c r="S4" s="411"/>
      <c r="T4" s="411"/>
      <c r="U4" s="411"/>
      <c r="V4" s="411"/>
      <c r="W4" s="411"/>
      <c r="X4" s="411"/>
      <c r="Y4" s="411"/>
      <c r="Z4" s="411"/>
      <c r="AA4" s="411"/>
      <c r="AB4" s="412"/>
      <c r="AC4" s="404" t="s">
        <v>234</v>
      </c>
      <c r="AD4" s="405"/>
      <c r="AE4" s="406"/>
    </row>
    <row r="6" spans="1:31" s="6" customFormat="1" ht="18" customHeight="1">
      <c r="A6" s="390" t="s">
        <v>0</v>
      </c>
      <c r="B6" s="390" t="s">
        <v>1</v>
      </c>
      <c r="C6" s="390" t="s">
        <v>2</v>
      </c>
      <c r="D6" s="390"/>
      <c r="E6" s="390"/>
      <c r="F6" s="390"/>
      <c r="G6" s="413"/>
      <c r="H6" s="415" t="s">
        <v>3</v>
      </c>
      <c r="I6" s="390" t="s">
        <v>1</v>
      </c>
      <c r="J6" s="390" t="s">
        <v>4</v>
      </c>
      <c r="K6" s="390"/>
      <c r="L6" s="390"/>
      <c r="M6" s="390"/>
      <c r="N6" s="390"/>
      <c r="O6" s="390" t="s">
        <v>5</v>
      </c>
      <c r="P6" s="390" t="s">
        <v>1</v>
      </c>
      <c r="Q6" s="390" t="s">
        <v>6</v>
      </c>
      <c r="R6" s="390"/>
      <c r="S6" s="390"/>
      <c r="T6" s="390"/>
      <c r="U6" s="413"/>
      <c r="V6" s="369" t="s">
        <v>577</v>
      </c>
      <c r="W6" s="369" t="s">
        <v>578</v>
      </c>
      <c r="X6" s="414" t="s">
        <v>235</v>
      </c>
      <c r="Y6" s="369" t="s">
        <v>576</v>
      </c>
      <c r="Z6" s="369" t="s">
        <v>623</v>
      </c>
      <c r="AA6" s="369" t="s">
        <v>680</v>
      </c>
      <c r="AB6" s="369" t="s">
        <v>236</v>
      </c>
      <c r="AC6" s="369" t="s">
        <v>237</v>
      </c>
      <c r="AD6" s="369" t="s">
        <v>238</v>
      </c>
      <c r="AE6" s="369" t="s">
        <v>239</v>
      </c>
    </row>
    <row r="7" spans="1:31" s="6" customFormat="1" ht="18" customHeight="1">
      <c r="A7" s="390"/>
      <c r="B7" s="390"/>
      <c r="C7" s="390" t="s">
        <v>7</v>
      </c>
      <c r="D7" s="390" t="s">
        <v>8</v>
      </c>
      <c r="E7" s="390" t="s">
        <v>9</v>
      </c>
      <c r="F7" s="390"/>
      <c r="G7" s="413"/>
      <c r="H7" s="415"/>
      <c r="I7" s="390"/>
      <c r="J7" s="390" t="s">
        <v>7</v>
      </c>
      <c r="K7" s="390" t="s">
        <v>8</v>
      </c>
      <c r="L7" s="390" t="s">
        <v>10</v>
      </c>
      <c r="M7" s="390"/>
      <c r="N7" s="390"/>
      <c r="O7" s="390"/>
      <c r="P7" s="390"/>
      <c r="Q7" s="390" t="s">
        <v>7</v>
      </c>
      <c r="R7" s="390" t="s">
        <v>8</v>
      </c>
      <c r="S7" s="390" t="s">
        <v>10</v>
      </c>
      <c r="T7" s="390"/>
      <c r="U7" s="413"/>
      <c r="V7" s="369"/>
      <c r="W7" s="369"/>
      <c r="X7" s="414"/>
      <c r="Y7" s="369"/>
      <c r="Z7" s="369"/>
      <c r="AA7" s="369"/>
      <c r="AB7" s="369"/>
      <c r="AC7" s="369"/>
      <c r="AD7" s="369"/>
      <c r="AE7" s="369"/>
    </row>
    <row r="8" spans="1:31" s="6" customFormat="1" ht="30.75" customHeight="1">
      <c r="A8" s="390"/>
      <c r="B8" s="390"/>
      <c r="C8" s="390"/>
      <c r="D8" s="390"/>
      <c r="E8" s="33" t="s">
        <v>11</v>
      </c>
      <c r="F8" s="33" t="s">
        <v>12</v>
      </c>
      <c r="G8" s="38" t="s">
        <v>13</v>
      </c>
      <c r="H8" s="415"/>
      <c r="I8" s="390"/>
      <c r="J8" s="390"/>
      <c r="K8" s="390"/>
      <c r="L8" s="33" t="s">
        <v>11</v>
      </c>
      <c r="M8" s="33" t="s">
        <v>12</v>
      </c>
      <c r="N8" s="33" t="s">
        <v>13</v>
      </c>
      <c r="O8" s="390"/>
      <c r="P8" s="390"/>
      <c r="Q8" s="390"/>
      <c r="R8" s="390"/>
      <c r="S8" s="33" t="s">
        <v>11</v>
      </c>
      <c r="T8" s="33" t="s">
        <v>12</v>
      </c>
      <c r="U8" s="58" t="s">
        <v>13</v>
      </c>
      <c r="V8" s="369"/>
      <c r="W8" s="369"/>
      <c r="X8" s="414"/>
      <c r="Y8" s="369"/>
      <c r="Z8" s="369"/>
      <c r="AA8" s="369"/>
      <c r="AB8" s="369"/>
      <c r="AC8" s="369"/>
      <c r="AD8" s="369"/>
      <c r="AE8" s="369"/>
    </row>
    <row r="9" spans="1:31" ht="120.75" customHeight="1">
      <c r="A9" s="373" t="s">
        <v>14</v>
      </c>
      <c r="B9" s="388" t="s">
        <v>15</v>
      </c>
      <c r="C9" s="371" t="s">
        <v>16</v>
      </c>
      <c r="D9" s="389">
        <v>0</v>
      </c>
      <c r="E9" s="389">
        <v>0</v>
      </c>
      <c r="F9" s="389">
        <v>1</v>
      </c>
      <c r="G9" s="389">
        <v>1</v>
      </c>
      <c r="H9" s="365" t="s">
        <v>17</v>
      </c>
      <c r="I9" s="371" t="s">
        <v>18</v>
      </c>
      <c r="J9" s="371" t="s">
        <v>19</v>
      </c>
      <c r="K9" s="370">
        <v>0.54</v>
      </c>
      <c r="L9" s="370">
        <v>0.7</v>
      </c>
      <c r="M9" s="370">
        <v>1</v>
      </c>
      <c r="N9" s="370">
        <v>1</v>
      </c>
      <c r="O9" s="5" t="s">
        <v>20</v>
      </c>
      <c r="P9" s="7" t="s">
        <v>21</v>
      </c>
      <c r="Q9" s="7" t="s">
        <v>22</v>
      </c>
      <c r="R9" s="9">
        <v>22</v>
      </c>
      <c r="S9" s="9">
        <v>30</v>
      </c>
      <c r="T9" s="9">
        <v>15</v>
      </c>
      <c r="U9" s="100">
        <v>10</v>
      </c>
      <c r="V9" s="51">
        <v>13</v>
      </c>
      <c r="W9" s="128">
        <v>0</v>
      </c>
      <c r="X9" s="271">
        <v>0</v>
      </c>
      <c r="Y9" s="51">
        <v>0</v>
      </c>
      <c r="Z9" s="51">
        <v>0</v>
      </c>
      <c r="AA9" s="51">
        <v>0</v>
      </c>
      <c r="AB9" s="114" t="s">
        <v>678</v>
      </c>
      <c r="AC9" s="50" t="s">
        <v>673</v>
      </c>
      <c r="AD9" s="84">
        <f>(SUM(V9:Z9)/SUM(S9:T9,3))</f>
        <v>0.27083333333333331</v>
      </c>
      <c r="AE9" s="63">
        <f t="shared" ref="AE9:AE54" si="0">IF(AD9&lt;=33%,1,IF(AD9&lt;76%,3,IF(AD9&lt;100%,4,IF(AD9=101%,5))))</f>
        <v>1</v>
      </c>
    </row>
    <row r="10" spans="1:31" ht="145.5" customHeight="1">
      <c r="A10" s="373"/>
      <c r="B10" s="388"/>
      <c r="C10" s="371"/>
      <c r="D10" s="371"/>
      <c r="E10" s="371"/>
      <c r="F10" s="371"/>
      <c r="G10" s="389"/>
      <c r="H10" s="365"/>
      <c r="I10" s="371"/>
      <c r="J10" s="371"/>
      <c r="K10" s="370"/>
      <c r="L10" s="370"/>
      <c r="M10" s="370"/>
      <c r="N10" s="370"/>
      <c r="O10" s="5" t="s">
        <v>23</v>
      </c>
      <c r="P10" s="7" t="s">
        <v>24</v>
      </c>
      <c r="Q10" s="7" t="s">
        <v>25</v>
      </c>
      <c r="R10" s="9">
        <v>283</v>
      </c>
      <c r="S10" s="9">
        <v>220</v>
      </c>
      <c r="T10" s="10">
        <v>100</v>
      </c>
      <c r="U10" s="100">
        <v>100</v>
      </c>
      <c r="V10" s="51">
        <v>137</v>
      </c>
      <c r="W10" s="128">
        <v>0</v>
      </c>
      <c r="X10" s="271">
        <v>4</v>
      </c>
      <c r="Y10" s="51">
        <v>4</v>
      </c>
      <c r="Z10" s="51">
        <v>2</v>
      </c>
      <c r="AA10" s="51">
        <v>0</v>
      </c>
      <c r="AB10" s="79" t="s">
        <v>310</v>
      </c>
      <c r="AC10" s="79" t="s">
        <v>624</v>
      </c>
      <c r="AD10" s="84">
        <f>(SUM(V10:Z10)/SUM(S10:T10,25))</f>
        <v>0.42608695652173911</v>
      </c>
      <c r="AE10" s="329">
        <f t="shared" si="0"/>
        <v>3</v>
      </c>
    </row>
    <row r="11" spans="1:31" ht="78.75" customHeight="1">
      <c r="A11" s="373"/>
      <c r="B11" s="388"/>
      <c r="C11" s="371"/>
      <c r="D11" s="371"/>
      <c r="E11" s="371"/>
      <c r="F11" s="371"/>
      <c r="G11" s="389"/>
      <c r="H11" s="365"/>
      <c r="I11" s="371"/>
      <c r="J11" s="371" t="s">
        <v>26</v>
      </c>
      <c r="K11" s="370">
        <v>0.26</v>
      </c>
      <c r="L11" s="370">
        <v>0.41</v>
      </c>
      <c r="M11" s="372">
        <v>0.66</v>
      </c>
      <c r="N11" s="370">
        <v>0.75</v>
      </c>
      <c r="O11" s="365" t="s">
        <v>27</v>
      </c>
      <c r="P11" s="371" t="s">
        <v>28</v>
      </c>
      <c r="Q11" s="7" t="s">
        <v>29</v>
      </c>
      <c r="R11" s="98">
        <v>0</v>
      </c>
      <c r="S11" s="98">
        <v>0</v>
      </c>
      <c r="T11" s="98">
        <v>50</v>
      </c>
      <c r="U11" s="44">
        <v>75</v>
      </c>
      <c r="V11" s="51">
        <v>3</v>
      </c>
      <c r="W11" s="267">
        <v>9</v>
      </c>
      <c r="X11" s="271">
        <v>0</v>
      </c>
      <c r="Y11" s="49">
        <v>0</v>
      </c>
      <c r="Z11" s="49">
        <v>1</v>
      </c>
      <c r="AA11" s="49">
        <v>0</v>
      </c>
      <c r="AB11" s="288" t="s">
        <v>625</v>
      </c>
      <c r="AC11" s="51"/>
      <c r="AD11" s="84">
        <f>(SUM(V11:Z11)/SUM(S11:T11,19))</f>
        <v>0.18840579710144928</v>
      </c>
      <c r="AE11" s="63">
        <f t="shared" si="0"/>
        <v>1</v>
      </c>
    </row>
    <row r="12" spans="1:31" ht="80.25" customHeight="1">
      <c r="A12" s="373"/>
      <c r="B12" s="388"/>
      <c r="C12" s="371"/>
      <c r="D12" s="371"/>
      <c r="E12" s="371"/>
      <c r="F12" s="371"/>
      <c r="G12" s="389"/>
      <c r="H12" s="365"/>
      <c r="I12" s="371"/>
      <c r="J12" s="371"/>
      <c r="K12" s="370"/>
      <c r="L12" s="370"/>
      <c r="M12" s="372"/>
      <c r="N12" s="370"/>
      <c r="O12" s="365"/>
      <c r="P12" s="371"/>
      <c r="Q12" s="7" t="s">
        <v>30</v>
      </c>
      <c r="R12" s="98">
        <v>0</v>
      </c>
      <c r="S12" s="98">
        <v>0</v>
      </c>
      <c r="T12" s="98">
        <v>50</v>
      </c>
      <c r="U12" s="44">
        <v>75</v>
      </c>
      <c r="V12" s="51">
        <v>5</v>
      </c>
      <c r="W12" s="267">
        <v>2</v>
      </c>
      <c r="X12" s="271">
        <v>0</v>
      </c>
      <c r="Y12" s="49">
        <v>10</v>
      </c>
      <c r="Z12" s="49">
        <v>7</v>
      </c>
      <c r="AA12" s="49">
        <v>2</v>
      </c>
      <c r="AB12" s="289" t="s">
        <v>636</v>
      </c>
      <c r="AC12" s="51"/>
      <c r="AD12" s="84">
        <f>(SUM(V12:Z12)/SUM(S12:T12,19))</f>
        <v>0.34782608695652173</v>
      </c>
      <c r="AE12" s="90">
        <f t="shared" si="0"/>
        <v>3</v>
      </c>
    </row>
    <row r="13" spans="1:31" ht="114.75" customHeight="1">
      <c r="A13" s="373"/>
      <c r="B13" s="388"/>
      <c r="C13" s="371"/>
      <c r="D13" s="371"/>
      <c r="E13" s="371"/>
      <c r="F13" s="371"/>
      <c r="G13" s="389"/>
      <c r="H13" s="365"/>
      <c r="I13" s="371"/>
      <c r="J13" s="7" t="s">
        <v>31</v>
      </c>
      <c r="K13" s="8">
        <v>0.16</v>
      </c>
      <c r="L13" s="8">
        <v>0.30000000000000004</v>
      </c>
      <c r="M13" s="11">
        <v>0.4</v>
      </c>
      <c r="N13" s="8">
        <v>0.5</v>
      </c>
      <c r="O13" s="365"/>
      <c r="P13" s="7" t="s">
        <v>32</v>
      </c>
      <c r="Q13" s="7" t="s">
        <v>33</v>
      </c>
      <c r="R13" s="98">
        <v>0</v>
      </c>
      <c r="S13" s="98">
        <v>24</v>
      </c>
      <c r="T13" s="98">
        <v>36</v>
      </c>
      <c r="U13" s="44">
        <v>48</v>
      </c>
      <c r="V13" s="51">
        <v>1</v>
      </c>
      <c r="W13" s="332">
        <v>0</v>
      </c>
      <c r="X13" s="271">
        <v>0</v>
      </c>
      <c r="Y13" s="49">
        <v>0</v>
      </c>
      <c r="Z13" s="49">
        <v>0</v>
      </c>
      <c r="AA13" s="49">
        <v>0</v>
      </c>
      <c r="AB13" s="322"/>
      <c r="AC13" s="51"/>
      <c r="AD13" s="84">
        <f>(SUM(V13:Z13)/SUM(S13:T13,12))</f>
        <v>1.3888888888888888E-2</v>
      </c>
      <c r="AE13" s="63">
        <f t="shared" si="0"/>
        <v>1</v>
      </c>
    </row>
    <row r="14" spans="1:31" ht="355.5" customHeight="1">
      <c r="A14" s="373"/>
      <c r="B14" s="388"/>
      <c r="C14" s="371"/>
      <c r="D14" s="371"/>
      <c r="E14" s="371"/>
      <c r="F14" s="371"/>
      <c r="G14" s="389"/>
      <c r="H14" s="365" t="s">
        <v>34</v>
      </c>
      <c r="I14" s="371" t="s">
        <v>35</v>
      </c>
      <c r="J14" s="371" t="s">
        <v>36</v>
      </c>
      <c r="K14" s="374">
        <f>7/29</f>
        <v>0.2413793103448276</v>
      </c>
      <c r="L14" s="370">
        <f>14/29</f>
        <v>0.48275862068965519</v>
      </c>
      <c r="M14" s="370">
        <f>21/29</f>
        <v>0.72413793103448276</v>
      </c>
      <c r="N14" s="370">
        <f>26/29</f>
        <v>0.89655172413793105</v>
      </c>
      <c r="O14" s="5" t="s">
        <v>37</v>
      </c>
      <c r="P14" s="7" t="s">
        <v>38</v>
      </c>
      <c r="Q14" s="7" t="s">
        <v>39</v>
      </c>
      <c r="R14" s="98">
        <v>0</v>
      </c>
      <c r="S14" s="98">
        <v>39</v>
      </c>
      <c r="T14" s="98">
        <v>39</v>
      </c>
      <c r="U14" s="44">
        <v>39</v>
      </c>
      <c r="V14" s="51">
        <v>27</v>
      </c>
      <c r="W14" s="321">
        <v>14</v>
      </c>
      <c r="X14" s="272">
        <v>6</v>
      </c>
      <c r="Y14" s="49">
        <v>6</v>
      </c>
      <c r="Z14" s="49">
        <v>13</v>
      </c>
      <c r="AA14" s="49">
        <v>49</v>
      </c>
      <c r="AB14" s="79" t="s">
        <v>681</v>
      </c>
      <c r="AC14" s="79" t="s">
        <v>682</v>
      </c>
      <c r="AD14" s="84">
        <v>1</v>
      </c>
      <c r="AE14" s="63" t="b">
        <f t="shared" si="0"/>
        <v>0</v>
      </c>
    </row>
    <row r="15" spans="1:31" ht="141.75" customHeight="1">
      <c r="A15" s="373"/>
      <c r="B15" s="388"/>
      <c r="C15" s="371"/>
      <c r="D15" s="371"/>
      <c r="E15" s="371"/>
      <c r="F15" s="371"/>
      <c r="G15" s="389"/>
      <c r="H15" s="365"/>
      <c r="I15" s="371"/>
      <c r="J15" s="371"/>
      <c r="K15" s="374"/>
      <c r="L15" s="370"/>
      <c r="M15" s="370"/>
      <c r="N15" s="370"/>
      <c r="O15" s="5" t="s">
        <v>40</v>
      </c>
      <c r="P15" s="7" t="s">
        <v>41</v>
      </c>
      <c r="Q15" s="7" t="s">
        <v>42</v>
      </c>
      <c r="R15" s="98">
        <v>0</v>
      </c>
      <c r="S15" s="98">
        <v>20</v>
      </c>
      <c r="T15" s="98">
        <v>39</v>
      </c>
      <c r="U15" s="44">
        <v>39</v>
      </c>
      <c r="V15" s="51">
        <v>39</v>
      </c>
      <c r="W15" s="321">
        <v>7</v>
      </c>
      <c r="X15" s="325">
        <v>12</v>
      </c>
      <c r="Y15" s="49">
        <v>6</v>
      </c>
      <c r="Z15" s="49">
        <v>14</v>
      </c>
      <c r="AA15" s="49">
        <v>22</v>
      </c>
      <c r="AB15" s="79" t="s">
        <v>683</v>
      </c>
      <c r="AC15" s="85" t="s">
        <v>626</v>
      </c>
      <c r="AD15" s="84">
        <v>1</v>
      </c>
      <c r="AE15" s="286" t="b">
        <f t="shared" si="0"/>
        <v>0</v>
      </c>
    </row>
    <row r="16" spans="1:31" ht="76.5" customHeight="1">
      <c r="A16" s="373"/>
      <c r="B16" s="388"/>
      <c r="C16" s="371"/>
      <c r="D16" s="371"/>
      <c r="E16" s="371"/>
      <c r="F16" s="371"/>
      <c r="G16" s="389"/>
      <c r="H16" s="365"/>
      <c r="I16" s="371"/>
      <c r="J16" s="371"/>
      <c r="K16" s="374"/>
      <c r="L16" s="370"/>
      <c r="M16" s="370"/>
      <c r="N16" s="370"/>
      <c r="O16" s="36" t="s">
        <v>256</v>
      </c>
      <c r="P16" s="7" t="s">
        <v>43</v>
      </c>
      <c r="Q16" s="7" t="s">
        <v>44</v>
      </c>
      <c r="R16" s="98">
        <v>7</v>
      </c>
      <c r="S16" s="98">
        <v>14</v>
      </c>
      <c r="T16" s="98">
        <v>21</v>
      </c>
      <c r="U16" s="44">
        <v>26</v>
      </c>
      <c r="V16" s="51">
        <v>10</v>
      </c>
      <c r="W16" s="321">
        <v>0</v>
      </c>
      <c r="X16" s="272">
        <v>5</v>
      </c>
      <c r="Y16" s="49">
        <v>2</v>
      </c>
      <c r="Z16" s="326">
        <v>1</v>
      </c>
      <c r="AA16" s="326">
        <v>1</v>
      </c>
      <c r="AB16" s="338" t="s">
        <v>732</v>
      </c>
      <c r="AC16" s="76"/>
      <c r="AD16" s="111">
        <f>19/23</f>
        <v>0.82608695652173914</v>
      </c>
      <c r="AE16" s="91">
        <f t="shared" si="0"/>
        <v>4</v>
      </c>
    </row>
    <row r="17" spans="1:31" ht="128.25" customHeight="1">
      <c r="A17" s="373"/>
      <c r="B17" s="388"/>
      <c r="C17" s="371"/>
      <c r="D17" s="371"/>
      <c r="E17" s="371"/>
      <c r="F17" s="371"/>
      <c r="G17" s="389"/>
      <c r="H17" s="365"/>
      <c r="I17" s="371"/>
      <c r="J17" s="371"/>
      <c r="K17" s="374"/>
      <c r="L17" s="370"/>
      <c r="M17" s="370"/>
      <c r="N17" s="370"/>
      <c r="O17" s="5" t="s">
        <v>45</v>
      </c>
      <c r="P17" s="7" t="s">
        <v>46</v>
      </c>
      <c r="Q17" s="7" t="s">
        <v>47</v>
      </c>
      <c r="R17" s="98">
        <v>0</v>
      </c>
      <c r="S17" s="98">
        <v>300</v>
      </c>
      <c r="T17" s="98">
        <v>300</v>
      </c>
      <c r="U17" s="44">
        <v>300</v>
      </c>
      <c r="V17" s="51">
        <v>60</v>
      </c>
      <c r="W17" s="323">
        <v>0</v>
      </c>
      <c r="X17" s="272">
        <v>16</v>
      </c>
      <c r="Y17" s="49">
        <v>70</v>
      </c>
      <c r="Z17" s="49">
        <v>480</v>
      </c>
      <c r="AA17" s="49">
        <v>3588</v>
      </c>
      <c r="AB17" s="338" t="s">
        <v>684</v>
      </c>
      <c r="AC17" s="79" t="s">
        <v>627</v>
      </c>
      <c r="AD17" s="84">
        <v>1</v>
      </c>
      <c r="AE17" s="63" t="b">
        <f t="shared" si="0"/>
        <v>0</v>
      </c>
    </row>
    <row r="18" spans="1:31" ht="108" customHeight="1">
      <c r="A18" s="373"/>
      <c r="B18" s="388"/>
      <c r="C18" s="371"/>
      <c r="D18" s="371"/>
      <c r="E18" s="371"/>
      <c r="F18" s="371"/>
      <c r="G18" s="389"/>
      <c r="H18" s="359" t="s">
        <v>240</v>
      </c>
      <c r="I18" s="362" t="s">
        <v>257</v>
      </c>
      <c r="J18" s="362" t="s">
        <v>258</v>
      </c>
      <c r="K18" s="362" t="s">
        <v>108</v>
      </c>
      <c r="L18" s="368">
        <v>0.3</v>
      </c>
      <c r="M18" s="368">
        <v>0.7</v>
      </c>
      <c r="N18" s="368">
        <v>1</v>
      </c>
      <c r="O18" s="36" t="s">
        <v>241</v>
      </c>
      <c r="P18" s="37" t="s">
        <v>259</v>
      </c>
      <c r="Q18" s="37" t="s">
        <v>248</v>
      </c>
      <c r="R18" s="39">
        <v>0</v>
      </c>
      <c r="S18" s="40">
        <v>1</v>
      </c>
      <c r="T18" s="41">
        <v>1</v>
      </c>
      <c r="U18" s="42">
        <v>1</v>
      </c>
      <c r="V18" s="51">
        <v>1</v>
      </c>
      <c r="W18" s="51">
        <v>1</v>
      </c>
      <c r="X18" s="271">
        <v>1</v>
      </c>
      <c r="Y18" s="51">
        <v>1</v>
      </c>
      <c r="Z18" s="51">
        <v>1</v>
      </c>
      <c r="AA18" s="51">
        <v>1</v>
      </c>
      <c r="AB18" s="338" t="s">
        <v>685</v>
      </c>
      <c r="AC18" s="79" t="s">
        <v>311</v>
      </c>
      <c r="AD18" s="84">
        <v>1</v>
      </c>
      <c r="AE18" s="286" t="b">
        <f t="shared" si="0"/>
        <v>0</v>
      </c>
    </row>
    <row r="19" spans="1:31" ht="127.5" customHeight="1">
      <c r="A19" s="373"/>
      <c r="B19" s="388"/>
      <c r="C19" s="371"/>
      <c r="D19" s="371"/>
      <c r="E19" s="371"/>
      <c r="F19" s="371"/>
      <c r="G19" s="389"/>
      <c r="H19" s="360"/>
      <c r="I19" s="363"/>
      <c r="J19" s="363"/>
      <c r="K19" s="363"/>
      <c r="L19" s="363"/>
      <c r="M19" s="363"/>
      <c r="N19" s="363"/>
      <c r="O19" s="36" t="s">
        <v>242</v>
      </c>
      <c r="P19" s="37" t="s">
        <v>260</v>
      </c>
      <c r="Q19" s="37" t="s">
        <v>249</v>
      </c>
      <c r="R19" s="39">
        <v>0</v>
      </c>
      <c r="S19" s="40">
        <v>1</v>
      </c>
      <c r="T19" s="41">
        <v>1</v>
      </c>
      <c r="U19" s="42">
        <v>1</v>
      </c>
      <c r="V19" s="51">
        <v>1</v>
      </c>
      <c r="W19" s="51">
        <v>1</v>
      </c>
      <c r="X19" s="271">
        <v>1</v>
      </c>
      <c r="Y19" s="51">
        <v>1</v>
      </c>
      <c r="Z19" s="51">
        <v>1</v>
      </c>
      <c r="AA19" s="51">
        <v>1</v>
      </c>
      <c r="AB19" s="339" t="s">
        <v>686</v>
      </c>
      <c r="AC19" s="79" t="s">
        <v>312</v>
      </c>
      <c r="AD19" s="84">
        <v>1</v>
      </c>
      <c r="AE19" s="63" t="b">
        <f t="shared" si="0"/>
        <v>0</v>
      </c>
    </row>
    <row r="20" spans="1:31" ht="153" customHeight="1">
      <c r="A20" s="373"/>
      <c r="B20" s="388"/>
      <c r="C20" s="371"/>
      <c r="D20" s="371"/>
      <c r="E20" s="371"/>
      <c r="F20" s="371"/>
      <c r="G20" s="389"/>
      <c r="H20" s="360"/>
      <c r="I20" s="363"/>
      <c r="J20" s="363"/>
      <c r="K20" s="363"/>
      <c r="L20" s="363"/>
      <c r="M20" s="363"/>
      <c r="N20" s="363"/>
      <c r="O20" s="36" t="s">
        <v>243</v>
      </c>
      <c r="P20" s="37" t="s">
        <v>261</v>
      </c>
      <c r="Q20" s="37" t="s">
        <v>250</v>
      </c>
      <c r="R20" s="39">
        <v>0</v>
      </c>
      <c r="S20" s="40">
        <v>17</v>
      </c>
      <c r="T20" s="41">
        <v>22</v>
      </c>
      <c r="U20" s="42">
        <v>30</v>
      </c>
      <c r="V20" s="51">
        <v>8</v>
      </c>
      <c r="W20" s="51">
        <v>3</v>
      </c>
      <c r="X20" s="271">
        <v>5</v>
      </c>
      <c r="Y20" s="51">
        <v>18</v>
      </c>
      <c r="Z20" s="274">
        <v>16</v>
      </c>
      <c r="AA20" s="274">
        <v>11</v>
      </c>
      <c r="AB20" s="340" t="s">
        <v>687</v>
      </c>
      <c r="AC20" s="113" t="s">
        <v>628</v>
      </c>
      <c r="AD20" s="84">
        <v>1</v>
      </c>
      <c r="AE20" s="90" t="b">
        <f t="shared" si="0"/>
        <v>0</v>
      </c>
    </row>
    <row r="21" spans="1:31" ht="168" customHeight="1">
      <c r="A21" s="373"/>
      <c r="B21" s="388"/>
      <c r="C21" s="371"/>
      <c r="D21" s="371"/>
      <c r="E21" s="371"/>
      <c r="F21" s="371"/>
      <c r="G21" s="389"/>
      <c r="H21" s="360"/>
      <c r="I21" s="363"/>
      <c r="J21" s="363"/>
      <c r="K21" s="363"/>
      <c r="L21" s="363"/>
      <c r="M21" s="363"/>
      <c r="N21" s="363"/>
      <c r="O21" s="36" t="s">
        <v>244</v>
      </c>
      <c r="P21" s="37" t="s">
        <v>262</v>
      </c>
      <c r="Q21" s="43" t="s">
        <v>251</v>
      </c>
      <c r="R21" s="39">
        <v>9</v>
      </c>
      <c r="S21" s="45">
        <v>14</v>
      </c>
      <c r="T21" s="46">
        <v>22</v>
      </c>
      <c r="U21" s="47">
        <v>30</v>
      </c>
      <c r="V21" s="51">
        <v>4</v>
      </c>
      <c r="W21" s="51">
        <v>0</v>
      </c>
      <c r="X21" s="271">
        <v>7</v>
      </c>
      <c r="Y21" s="51">
        <v>5</v>
      </c>
      <c r="Z21" s="51">
        <v>1</v>
      </c>
      <c r="AA21" s="342">
        <v>0</v>
      </c>
      <c r="AB21" s="338" t="s">
        <v>688</v>
      </c>
      <c r="AC21" s="79" t="s">
        <v>668</v>
      </c>
      <c r="AD21" s="84">
        <f>(SUM(V21:Z21)/SUM(S21:T21,7))</f>
        <v>0.39534883720930231</v>
      </c>
      <c r="AE21" s="90">
        <f t="shared" si="0"/>
        <v>3</v>
      </c>
    </row>
    <row r="22" spans="1:31" ht="178.5" customHeight="1">
      <c r="A22" s="373"/>
      <c r="B22" s="388"/>
      <c r="C22" s="371"/>
      <c r="D22" s="371"/>
      <c r="E22" s="371"/>
      <c r="F22" s="371"/>
      <c r="G22" s="389"/>
      <c r="H22" s="360"/>
      <c r="I22" s="363"/>
      <c r="J22" s="363"/>
      <c r="K22" s="363"/>
      <c r="L22" s="363"/>
      <c r="M22" s="363"/>
      <c r="N22" s="363"/>
      <c r="O22" s="36" t="s">
        <v>245</v>
      </c>
      <c r="P22" s="44" t="s">
        <v>263</v>
      </c>
      <c r="Q22" s="48" t="s">
        <v>252</v>
      </c>
      <c r="R22" s="49">
        <v>12</v>
      </c>
      <c r="S22" s="50">
        <v>15</v>
      </c>
      <c r="T22" s="51">
        <v>20</v>
      </c>
      <c r="U22" s="41">
        <v>30</v>
      </c>
      <c r="V22" s="51">
        <v>1</v>
      </c>
      <c r="W22" s="51">
        <v>2</v>
      </c>
      <c r="X22" s="272">
        <v>1</v>
      </c>
      <c r="Y22" s="49">
        <v>11</v>
      </c>
      <c r="Z22" s="49">
        <v>11</v>
      </c>
      <c r="AA22" s="49">
        <v>17</v>
      </c>
      <c r="AB22" s="79" t="s">
        <v>689</v>
      </c>
      <c r="AC22" s="79" t="s">
        <v>579</v>
      </c>
      <c r="AD22" s="111">
        <f>17/24</f>
        <v>0.70833333333333337</v>
      </c>
      <c r="AE22" s="90">
        <f t="shared" si="0"/>
        <v>3</v>
      </c>
    </row>
    <row r="23" spans="1:31" ht="187.5" customHeight="1">
      <c r="A23" s="373"/>
      <c r="B23" s="388"/>
      <c r="C23" s="371"/>
      <c r="D23" s="371"/>
      <c r="E23" s="371"/>
      <c r="F23" s="371"/>
      <c r="G23" s="389"/>
      <c r="H23" s="360"/>
      <c r="I23" s="363"/>
      <c r="J23" s="363"/>
      <c r="K23" s="363"/>
      <c r="L23" s="363"/>
      <c r="M23" s="363"/>
      <c r="N23" s="363"/>
      <c r="O23" s="36" t="s">
        <v>80</v>
      </c>
      <c r="P23" s="44" t="s">
        <v>264</v>
      </c>
      <c r="Q23" s="48" t="s">
        <v>253</v>
      </c>
      <c r="R23" s="49" t="s">
        <v>49</v>
      </c>
      <c r="S23" s="50">
        <v>3</v>
      </c>
      <c r="T23" s="51">
        <v>6</v>
      </c>
      <c r="U23" s="41">
        <v>10</v>
      </c>
      <c r="V23" s="51">
        <v>3</v>
      </c>
      <c r="W23" s="51">
        <v>3</v>
      </c>
      <c r="X23" s="271">
        <v>6</v>
      </c>
      <c r="Y23" s="51">
        <v>2</v>
      </c>
      <c r="Z23" s="51">
        <v>6</v>
      </c>
      <c r="AA23" s="341">
        <v>0</v>
      </c>
      <c r="AB23" s="79"/>
      <c r="AC23" s="79" t="s">
        <v>580</v>
      </c>
      <c r="AD23" s="84">
        <v>1</v>
      </c>
      <c r="AE23" s="63" t="b">
        <f t="shared" si="0"/>
        <v>0</v>
      </c>
    </row>
    <row r="24" spans="1:31" ht="174" customHeight="1">
      <c r="A24" s="373"/>
      <c r="B24" s="388"/>
      <c r="C24" s="371"/>
      <c r="D24" s="371"/>
      <c r="E24" s="371"/>
      <c r="F24" s="371"/>
      <c r="G24" s="389"/>
      <c r="H24" s="360"/>
      <c r="I24" s="363"/>
      <c r="J24" s="363"/>
      <c r="K24" s="363"/>
      <c r="L24" s="363"/>
      <c r="M24" s="363"/>
      <c r="N24" s="363"/>
      <c r="O24" s="36" t="s">
        <v>246</v>
      </c>
      <c r="P24" s="44" t="s">
        <v>265</v>
      </c>
      <c r="Q24" s="48" t="s">
        <v>254</v>
      </c>
      <c r="R24" s="49">
        <v>0</v>
      </c>
      <c r="S24" s="50">
        <v>6</v>
      </c>
      <c r="T24" s="51">
        <v>6</v>
      </c>
      <c r="U24" s="41">
        <v>8</v>
      </c>
      <c r="V24" s="51">
        <v>5</v>
      </c>
      <c r="W24" s="51">
        <v>1</v>
      </c>
      <c r="X24" s="271">
        <v>24</v>
      </c>
      <c r="Y24" s="51">
        <v>10</v>
      </c>
      <c r="Z24" s="51">
        <v>3</v>
      </c>
      <c r="AA24" s="51">
        <v>3</v>
      </c>
      <c r="AB24" s="338" t="s">
        <v>690</v>
      </c>
      <c r="AC24" s="79" t="s">
        <v>581</v>
      </c>
      <c r="AD24" s="84">
        <v>1</v>
      </c>
      <c r="AE24" s="63" t="b">
        <f t="shared" si="0"/>
        <v>0</v>
      </c>
    </row>
    <row r="25" spans="1:31" ht="181.5" customHeight="1">
      <c r="A25" s="373"/>
      <c r="B25" s="388"/>
      <c r="C25" s="371"/>
      <c r="D25" s="371"/>
      <c r="E25" s="371"/>
      <c r="F25" s="371"/>
      <c r="G25" s="389"/>
      <c r="H25" s="361"/>
      <c r="I25" s="364"/>
      <c r="J25" s="364"/>
      <c r="K25" s="364"/>
      <c r="L25" s="364"/>
      <c r="M25" s="364"/>
      <c r="N25" s="364"/>
      <c r="O25" s="300" t="s">
        <v>247</v>
      </c>
      <c r="P25" s="44" t="s">
        <v>266</v>
      </c>
      <c r="Q25" s="48" t="s">
        <v>255</v>
      </c>
      <c r="R25" s="49">
        <v>0</v>
      </c>
      <c r="S25" s="50">
        <v>1</v>
      </c>
      <c r="T25" s="51">
        <v>1</v>
      </c>
      <c r="U25" s="41">
        <v>1</v>
      </c>
      <c r="V25" s="51">
        <v>0</v>
      </c>
      <c r="W25" s="51">
        <v>0</v>
      </c>
      <c r="X25" s="271">
        <v>0</v>
      </c>
      <c r="Y25" s="51">
        <v>0</v>
      </c>
      <c r="Z25" s="51">
        <v>0</v>
      </c>
      <c r="AA25" s="51">
        <v>0</v>
      </c>
      <c r="AB25" s="338" t="s">
        <v>733</v>
      </c>
      <c r="AC25" s="338" t="s">
        <v>734</v>
      </c>
      <c r="AD25" s="84">
        <v>0.8</v>
      </c>
      <c r="AE25" s="90">
        <f t="shared" si="0"/>
        <v>4</v>
      </c>
    </row>
    <row r="26" spans="1:31" ht="408" customHeight="1">
      <c r="A26" s="373"/>
      <c r="B26" s="388"/>
      <c r="C26" s="371"/>
      <c r="D26" s="371"/>
      <c r="E26" s="371"/>
      <c r="F26" s="371"/>
      <c r="G26" s="389"/>
      <c r="H26" s="359" t="s">
        <v>48</v>
      </c>
      <c r="I26" s="359" t="s">
        <v>270</v>
      </c>
      <c r="J26" s="362" t="s">
        <v>271</v>
      </c>
      <c r="K26" s="386" t="s">
        <v>49</v>
      </c>
      <c r="L26" s="368">
        <v>0.4</v>
      </c>
      <c r="M26" s="368">
        <v>0.7</v>
      </c>
      <c r="N26" s="366">
        <v>0.9</v>
      </c>
      <c r="O26" s="303" t="s">
        <v>267</v>
      </c>
      <c r="P26" s="52" t="s">
        <v>268</v>
      </c>
      <c r="Q26" s="7" t="s">
        <v>56</v>
      </c>
      <c r="R26" s="98">
        <v>0</v>
      </c>
      <c r="S26" s="98">
        <v>1</v>
      </c>
      <c r="T26" s="98">
        <v>3</v>
      </c>
      <c r="U26" s="44">
        <v>5</v>
      </c>
      <c r="V26" s="51">
        <v>0</v>
      </c>
      <c r="W26" s="267">
        <v>0</v>
      </c>
      <c r="X26" s="273">
        <v>0</v>
      </c>
      <c r="Y26" s="86">
        <v>2</v>
      </c>
      <c r="Z26" s="51">
        <v>4</v>
      </c>
      <c r="AA26" s="51">
        <v>0</v>
      </c>
      <c r="AB26" s="50" t="s">
        <v>691</v>
      </c>
      <c r="AC26" s="86" t="s">
        <v>637</v>
      </c>
      <c r="AD26" s="84">
        <v>1</v>
      </c>
      <c r="AE26" s="90" t="b">
        <f t="shared" si="0"/>
        <v>0</v>
      </c>
    </row>
    <row r="27" spans="1:31" ht="204.75" customHeight="1">
      <c r="A27" s="373"/>
      <c r="B27" s="388"/>
      <c r="C27" s="371"/>
      <c r="D27" s="371"/>
      <c r="E27" s="371"/>
      <c r="F27" s="371"/>
      <c r="G27" s="389"/>
      <c r="H27" s="360"/>
      <c r="I27" s="360"/>
      <c r="J27" s="363"/>
      <c r="K27" s="387"/>
      <c r="L27" s="367"/>
      <c r="M27" s="367"/>
      <c r="N27" s="367"/>
      <c r="O27" s="424" t="s">
        <v>269</v>
      </c>
      <c r="P27" s="362" t="s">
        <v>55</v>
      </c>
      <c r="Q27" s="7" t="s">
        <v>57</v>
      </c>
      <c r="R27" s="98">
        <v>54</v>
      </c>
      <c r="S27" s="98">
        <v>16</v>
      </c>
      <c r="T27" s="98">
        <v>36</v>
      </c>
      <c r="U27" s="44">
        <v>54</v>
      </c>
      <c r="V27" s="51">
        <v>10</v>
      </c>
      <c r="W27" s="267">
        <v>8</v>
      </c>
      <c r="X27" s="273">
        <v>7</v>
      </c>
      <c r="Y27" s="86">
        <v>58</v>
      </c>
      <c r="Z27" s="86">
        <v>65</v>
      </c>
      <c r="AA27" s="86">
        <v>0</v>
      </c>
      <c r="AB27" s="50" t="s">
        <v>582</v>
      </c>
      <c r="AC27" s="275" t="s">
        <v>583</v>
      </c>
      <c r="AD27" s="84">
        <v>1</v>
      </c>
      <c r="AE27" s="90" t="b">
        <f t="shared" si="0"/>
        <v>0</v>
      </c>
    </row>
    <row r="28" spans="1:31" ht="76.5" customHeight="1">
      <c r="A28" s="373"/>
      <c r="B28" s="388"/>
      <c r="C28" s="371"/>
      <c r="D28" s="371"/>
      <c r="E28" s="371"/>
      <c r="F28" s="371"/>
      <c r="G28" s="389"/>
      <c r="H28" s="360"/>
      <c r="I28" s="360"/>
      <c r="J28" s="363"/>
      <c r="K28" s="387"/>
      <c r="L28" s="367"/>
      <c r="M28" s="367"/>
      <c r="N28" s="367"/>
      <c r="O28" s="424"/>
      <c r="P28" s="363"/>
      <c r="Q28" s="7" t="s">
        <v>58</v>
      </c>
      <c r="R28" s="98">
        <v>143</v>
      </c>
      <c r="S28" s="98">
        <v>350</v>
      </c>
      <c r="T28" s="98">
        <v>480</v>
      </c>
      <c r="U28" s="44">
        <v>480</v>
      </c>
      <c r="V28" s="51">
        <v>98</v>
      </c>
      <c r="W28" s="323">
        <v>11</v>
      </c>
      <c r="X28" s="273">
        <v>20</v>
      </c>
      <c r="Y28" s="86">
        <v>8</v>
      </c>
      <c r="Z28" s="86">
        <v>462</v>
      </c>
      <c r="AA28" s="86">
        <v>383</v>
      </c>
      <c r="AB28" s="50" t="s">
        <v>735</v>
      </c>
      <c r="AC28" s="275" t="s">
        <v>584</v>
      </c>
      <c r="AD28" s="84">
        <v>1</v>
      </c>
      <c r="AE28" s="90" t="b">
        <f t="shared" si="0"/>
        <v>0</v>
      </c>
    </row>
    <row r="29" spans="1:31" ht="132" customHeight="1">
      <c r="A29" s="373"/>
      <c r="B29" s="388"/>
      <c r="C29" s="371"/>
      <c r="D29" s="371"/>
      <c r="E29" s="371"/>
      <c r="F29" s="371"/>
      <c r="G29" s="389"/>
      <c r="H29" s="360"/>
      <c r="I29" s="360"/>
      <c r="J29" s="363"/>
      <c r="K29" s="387"/>
      <c r="L29" s="367"/>
      <c r="M29" s="367"/>
      <c r="N29" s="367"/>
      <c r="O29" s="424"/>
      <c r="P29" s="363"/>
      <c r="Q29" s="7" t="s">
        <v>59</v>
      </c>
      <c r="R29" s="98">
        <v>49</v>
      </c>
      <c r="S29" s="98">
        <v>59</v>
      </c>
      <c r="T29" s="98">
        <v>69</v>
      </c>
      <c r="U29" s="44">
        <v>79</v>
      </c>
      <c r="V29" s="51">
        <v>56</v>
      </c>
      <c r="W29" s="267">
        <v>19</v>
      </c>
      <c r="X29" s="273">
        <v>51</v>
      </c>
      <c r="Y29" s="86">
        <v>35</v>
      </c>
      <c r="Z29" s="86">
        <v>21</v>
      </c>
      <c r="AA29" s="86">
        <v>98</v>
      </c>
      <c r="AB29" s="343" t="s">
        <v>693</v>
      </c>
      <c r="AC29" s="275" t="s">
        <v>629</v>
      </c>
      <c r="AD29" s="84">
        <v>1</v>
      </c>
      <c r="AE29" s="283" t="b">
        <f t="shared" si="0"/>
        <v>0</v>
      </c>
    </row>
    <row r="30" spans="1:31" ht="84.75" customHeight="1">
      <c r="A30" s="373"/>
      <c r="B30" s="388"/>
      <c r="C30" s="371"/>
      <c r="D30" s="371"/>
      <c r="E30" s="371"/>
      <c r="F30" s="371"/>
      <c r="G30" s="389"/>
      <c r="H30" s="361"/>
      <c r="I30" s="361"/>
      <c r="J30" s="364"/>
      <c r="K30" s="387"/>
      <c r="L30" s="367"/>
      <c r="M30" s="367"/>
      <c r="N30" s="367"/>
      <c r="O30" s="424"/>
      <c r="P30" s="364"/>
      <c r="Q30" s="7" t="s">
        <v>60</v>
      </c>
      <c r="R30" s="12">
        <v>1099</v>
      </c>
      <c r="S30" s="12">
        <v>1300</v>
      </c>
      <c r="T30" s="12">
        <v>1600</v>
      </c>
      <c r="U30" s="70">
        <v>1900</v>
      </c>
      <c r="V30" s="51">
        <v>1120</v>
      </c>
      <c r="W30" s="129">
        <v>112</v>
      </c>
      <c r="X30" s="327">
        <v>120</v>
      </c>
      <c r="Y30" s="86">
        <v>289</v>
      </c>
      <c r="Z30" s="86">
        <v>70</v>
      </c>
      <c r="AA30" s="337">
        <v>993</v>
      </c>
      <c r="AB30" s="50" t="s">
        <v>692</v>
      </c>
      <c r="AC30" s="275" t="s">
        <v>585</v>
      </c>
      <c r="AD30" s="353">
        <f>2704/3375</f>
        <v>0.80118518518518522</v>
      </c>
      <c r="AE30" s="90">
        <f t="shared" si="0"/>
        <v>4</v>
      </c>
    </row>
    <row r="31" spans="1:31" ht="171.75" customHeight="1">
      <c r="A31" s="373"/>
      <c r="B31" s="388"/>
      <c r="C31" s="371"/>
      <c r="D31" s="371"/>
      <c r="E31" s="371"/>
      <c r="F31" s="371"/>
      <c r="G31" s="389"/>
      <c r="H31" s="359" t="s">
        <v>63</v>
      </c>
      <c r="I31" s="359" t="s">
        <v>64</v>
      </c>
      <c r="J31" s="375" t="s">
        <v>65</v>
      </c>
      <c r="K31" s="385">
        <v>0.01</v>
      </c>
      <c r="L31" s="385">
        <v>0.3</v>
      </c>
      <c r="M31" s="385">
        <v>0.4</v>
      </c>
      <c r="N31" s="385">
        <v>0.5</v>
      </c>
      <c r="O31" s="416" t="s">
        <v>66</v>
      </c>
      <c r="P31" s="421" t="s">
        <v>74</v>
      </c>
      <c r="Q31" s="37" t="s">
        <v>67</v>
      </c>
      <c r="R31" s="98">
        <v>1500</v>
      </c>
      <c r="S31" s="98">
        <v>5000</v>
      </c>
      <c r="T31" s="98">
        <v>6000</v>
      </c>
      <c r="U31" s="44">
        <v>7000</v>
      </c>
      <c r="V31" s="51">
        <v>5340</v>
      </c>
      <c r="W31" s="323">
        <v>0</v>
      </c>
      <c r="X31" s="51">
        <v>2025</v>
      </c>
      <c r="Y31" s="51">
        <v>922</v>
      </c>
      <c r="Z31" s="51">
        <v>179</v>
      </c>
      <c r="AA31" s="51">
        <v>878</v>
      </c>
      <c r="AB31" s="79" t="s">
        <v>694</v>
      </c>
      <c r="AC31" s="79" t="s">
        <v>669</v>
      </c>
      <c r="AD31" s="353">
        <v>1</v>
      </c>
      <c r="AE31" s="91" t="b">
        <f t="shared" si="0"/>
        <v>0</v>
      </c>
    </row>
    <row r="32" spans="1:31" ht="143.25" customHeight="1">
      <c r="A32" s="373"/>
      <c r="B32" s="388"/>
      <c r="C32" s="371"/>
      <c r="D32" s="371"/>
      <c r="E32" s="371"/>
      <c r="F32" s="371"/>
      <c r="G32" s="389"/>
      <c r="H32" s="360"/>
      <c r="I32" s="360"/>
      <c r="J32" s="376"/>
      <c r="K32" s="385"/>
      <c r="L32" s="385"/>
      <c r="M32" s="385"/>
      <c r="N32" s="385"/>
      <c r="O32" s="416"/>
      <c r="P32" s="421"/>
      <c r="Q32" s="37" t="s">
        <v>68</v>
      </c>
      <c r="R32" s="98">
        <v>1</v>
      </c>
      <c r="S32" s="98">
        <v>2</v>
      </c>
      <c r="T32" s="98">
        <v>3</v>
      </c>
      <c r="U32" s="44">
        <v>3</v>
      </c>
      <c r="V32" s="51">
        <v>1</v>
      </c>
      <c r="W32" s="267">
        <v>0</v>
      </c>
      <c r="X32" s="51">
        <v>2</v>
      </c>
      <c r="Y32" s="51">
        <v>3</v>
      </c>
      <c r="Z32" s="51">
        <v>12</v>
      </c>
      <c r="AA32" s="51">
        <v>9</v>
      </c>
      <c r="AB32" s="338" t="s">
        <v>695</v>
      </c>
      <c r="AC32" s="79" t="s">
        <v>670</v>
      </c>
      <c r="AD32" s="84">
        <v>1</v>
      </c>
      <c r="AE32" s="63" t="b">
        <f t="shared" si="0"/>
        <v>0</v>
      </c>
    </row>
    <row r="33" spans="1:31" ht="123.75" customHeight="1">
      <c r="A33" s="373"/>
      <c r="B33" s="388"/>
      <c r="C33" s="371"/>
      <c r="D33" s="371"/>
      <c r="E33" s="371"/>
      <c r="F33" s="371"/>
      <c r="G33" s="389"/>
      <c r="H33" s="360"/>
      <c r="I33" s="360"/>
      <c r="J33" s="376"/>
      <c r="K33" s="385"/>
      <c r="L33" s="385"/>
      <c r="M33" s="385"/>
      <c r="N33" s="385"/>
      <c r="O33" s="416"/>
      <c r="P33" s="421"/>
      <c r="Q33" s="37" t="s">
        <v>69</v>
      </c>
      <c r="R33" s="97">
        <v>0</v>
      </c>
      <c r="S33" s="97">
        <v>0.3</v>
      </c>
      <c r="T33" s="97">
        <v>0.7</v>
      </c>
      <c r="U33" s="71">
        <v>1</v>
      </c>
      <c r="V33" s="71">
        <v>0.25</v>
      </c>
      <c r="W33" s="267">
        <v>0</v>
      </c>
      <c r="X33" s="71">
        <v>0.63</v>
      </c>
      <c r="Y33" s="293">
        <v>1</v>
      </c>
      <c r="Z33" s="293">
        <v>1</v>
      </c>
      <c r="AA33" s="293">
        <v>1</v>
      </c>
      <c r="AB33" s="79" t="s">
        <v>313</v>
      </c>
      <c r="AC33" s="76"/>
      <c r="AD33" s="84">
        <v>1</v>
      </c>
      <c r="AE33" s="63" t="b">
        <f t="shared" si="0"/>
        <v>0</v>
      </c>
    </row>
    <row r="34" spans="1:31" ht="84.75" customHeight="1">
      <c r="A34" s="373"/>
      <c r="B34" s="388"/>
      <c r="C34" s="371"/>
      <c r="D34" s="371"/>
      <c r="E34" s="371"/>
      <c r="F34" s="371"/>
      <c r="G34" s="389"/>
      <c r="H34" s="360"/>
      <c r="I34" s="360"/>
      <c r="J34" s="376"/>
      <c r="K34" s="385"/>
      <c r="L34" s="385"/>
      <c r="M34" s="385"/>
      <c r="N34" s="385"/>
      <c r="O34" s="416"/>
      <c r="P34" s="421"/>
      <c r="Q34" s="37" t="s">
        <v>70</v>
      </c>
      <c r="R34" s="98">
        <v>0</v>
      </c>
      <c r="S34" s="98">
        <v>1000</v>
      </c>
      <c r="T34" s="98">
        <v>2000</v>
      </c>
      <c r="U34" s="44">
        <v>3000</v>
      </c>
      <c r="V34" s="51">
        <v>479</v>
      </c>
      <c r="W34" s="267">
        <v>0</v>
      </c>
      <c r="X34" s="51">
        <v>972</v>
      </c>
      <c r="Y34" s="51">
        <v>500</v>
      </c>
      <c r="Z34" s="51">
        <v>469</v>
      </c>
      <c r="AA34" s="51">
        <v>500</v>
      </c>
      <c r="AB34" s="87" t="s">
        <v>696</v>
      </c>
      <c r="AC34" s="79" t="s">
        <v>314</v>
      </c>
      <c r="AD34" s="84">
        <v>1</v>
      </c>
      <c r="AE34" s="90" t="b">
        <f t="shared" si="0"/>
        <v>0</v>
      </c>
    </row>
    <row r="35" spans="1:31" ht="84.75" customHeight="1">
      <c r="A35" s="373"/>
      <c r="B35" s="388"/>
      <c r="C35" s="371"/>
      <c r="D35" s="371"/>
      <c r="E35" s="371"/>
      <c r="F35" s="371"/>
      <c r="G35" s="389"/>
      <c r="H35" s="360"/>
      <c r="I35" s="360"/>
      <c r="J35" s="376"/>
      <c r="K35" s="385"/>
      <c r="L35" s="385"/>
      <c r="M35" s="385"/>
      <c r="N35" s="385"/>
      <c r="O35" s="416"/>
      <c r="P35" s="421"/>
      <c r="Q35" s="37" t="s">
        <v>71</v>
      </c>
      <c r="R35" s="98">
        <v>25</v>
      </c>
      <c r="S35" s="98">
        <v>30</v>
      </c>
      <c r="T35" s="98">
        <v>35</v>
      </c>
      <c r="U35" s="44">
        <v>40</v>
      </c>
      <c r="V35" s="51">
        <v>28</v>
      </c>
      <c r="W35" s="267">
        <v>0</v>
      </c>
      <c r="X35" s="51">
        <v>89</v>
      </c>
      <c r="Y35" s="51">
        <v>12</v>
      </c>
      <c r="Z35" s="51">
        <v>12</v>
      </c>
      <c r="AA35" s="51">
        <v>13</v>
      </c>
      <c r="AB35" s="87" t="s">
        <v>315</v>
      </c>
      <c r="AC35" s="88" t="s">
        <v>316</v>
      </c>
      <c r="AD35" s="84">
        <v>1</v>
      </c>
      <c r="AE35" s="283" t="b">
        <f t="shared" si="0"/>
        <v>0</v>
      </c>
    </row>
    <row r="36" spans="1:31" ht="117.75" customHeight="1">
      <c r="A36" s="373"/>
      <c r="B36" s="388"/>
      <c r="C36" s="371"/>
      <c r="D36" s="371"/>
      <c r="E36" s="371"/>
      <c r="F36" s="371"/>
      <c r="G36" s="389"/>
      <c r="H36" s="360"/>
      <c r="I36" s="360"/>
      <c r="J36" s="376"/>
      <c r="K36" s="385"/>
      <c r="L36" s="385"/>
      <c r="M36" s="385"/>
      <c r="N36" s="385"/>
      <c r="O36" s="423"/>
      <c r="P36" s="422"/>
      <c r="Q36" s="43" t="s">
        <v>72</v>
      </c>
      <c r="R36" s="95">
        <v>3</v>
      </c>
      <c r="S36" s="95">
        <v>3</v>
      </c>
      <c r="T36" s="95">
        <v>3</v>
      </c>
      <c r="U36" s="72">
        <v>3</v>
      </c>
      <c r="V36" s="51">
        <v>3</v>
      </c>
      <c r="W36" s="267">
        <v>3</v>
      </c>
      <c r="X36" s="51">
        <v>3</v>
      </c>
      <c r="Y36" s="51">
        <v>3</v>
      </c>
      <c r="Z36" s="51">
        <v>3</v>
      </c>
      <c r="AA36" s="51">
        <v>5</v>
      </c>
      <c r="AB36" s="89" t="s">
        <v>697</v>
      </c>
      <c r="AC36" s="77"/>
      <c r="AD36" s="84">
        <v>1</v>
      </c>
      <c r="AE36" s="63" t="b">
        <f t="shared" si="0"/>
        <v>0</v>
      </c>
    </row>
    <row r="37" spans="1:31" ht="84.75" customHeight="1">
      <c r="A37" s="373"/>
      <c r="B37" s="388"/>
      <c r="C37" s="371"/>
      <c r="D37" s="371"/>
      <c r="E37" s="371"/>
      <c r="F37" s="371"/>
      <c r="G37" s="389"/>
      <c r="H37" s="360"/>
      <c r="I37" s="360"/>
      <c r="J37" s="376"/>
      <c r="K37" s="377" t="s">
        <v>49</v>
      </c>
      <c r="L37" s="377">
        <v>0.5</v>
      </c>
      <c r="M37" s="377">
        <v>0.7</v>
      </c>
      <c r="N37" s="377">
        <v>1</v>
      </c>
      <c r="O37" s="416" t="s">
        <v>73</v>
      </c>
      <c r="P37" s="419" t="s">
        <v>74</v>
      </c>
      <c r="Q37" s="56" t="s">
        <v>75</v>
      </c>
      <c r="R37" s="94">
        <v>2</v>
      </c>
      <c r="S37" s="94">
        <v>5</v>
      </c>
      <c r="T37" s="94">
        <v>9</v>
      </c>
      <c r="U37" s="73">
        <v>9</v>
      </c>
      <c r="V37" s="51">
        <v>5</v>
      </c>
      <c r="W37" s="267">
        <v>5</v>
      </c>
      <c r="X37" s="51">
        <v>15</v>
      </c>
      <c r="Y37" s="51">
        <v>13</v>
      </c>
      <c r="Z37" s="51">
        <v>1</v>
      </c>
      <c r="AA37" s="51">
        <v>0</v>
      </c>
      <c r="AB37" s="79"/>
      <c r="AC37" s="76" t="s">
        <v>630</v>
      </c>
      <c r="AD37" s="84">
        <v>1</v>
      </c>
      <c r="AE37" s="63" t="b">
        <f t="shared" si="0"/>
        <v>0</v>
      </c>
    </row>
    <row r="38" spans="1:31" ht="84.75" customHeight="1">
      <c r="A38" s="373"/>
      <c r="B38" s="388"/>
      <c r="C38" s="371"/>
      <c r="D38" s="371"/>
      <c r="E38" s="371"/>
      <c r="F38" s="371"/>
      <c r="G38" s="389"/>
      <c r="H38" s="360"/>
      <c r="I38" s="360"/>
      <c r="J38" s="376"/>
      <c r="K38" s="378"/>
      <c r="L38" s="378"/>
      <c r="M38" s="378"/>
      <c r="N38" s="378"/>
      <c r="O38" s="416"/>
      <c r="P38" s="419"/>
      <c r="Q38" s="56" t="s">
        <v>76</v>
      </c>
      <c r="R38" s="94">
        <v>0</v>
      </c>
      <c r="S38" s="94">
        <v>3</v>
      </c>
      <c r="T38" s="94">
        <v>7</v>
      </c>
      <c r="U38" s="73">
        <v>9</v>
      </c>
      <c r="V38" s="51">
        <v>0</v>
      </c>
      <c r="W38" s="267">
        <v>0</v>
      </c>
      <c r="X38" s="86">
        <v>0</v>
      </c>
      <c r="Y38" s="51">
        <v>0</v>
      </c>
      <c r="Z38" s="51">
        <v>0</v>
      </c>
      <c r="AA38" s="51">
        <v>2</v>
      </c>
      <c r="AB38" s="344" t="s">
        <v>736</v>
      </c>
      <c r="AC38" s="114" t="s">
        <v>317</v>
      </c>
      <c r="AD38" s="111">
        <v>0.2857142857142857</v>
      </c>
      <c r="AE38" s="63">
        <f t="shared" si="0"/>
        <v>1</v>
      </c>
    </row>
    <row r="39" spans="1:31" ht="84.75" customHeight="1">
      <c r="A39" s="373"/>
      <c r="B39" s="388"/>
      <c r="C39" s="371"/>
      <c r="D39" s="371"/>
      <c r="E39" s="371"/>
      <c r="F39" s="371"/>
      <c r="G39" s="389"/>
      <c r="H39" s="360"/>
      <c r="I39" s="360"/>
      <c r="J39" s="376"/>
      <c r="K39" s="378"/>
      <c r="L39" s="378"/>
      <c r="M39" s="378"/>
      <c r="N39" s="378"/>
      <c r="O39" s="416"/>
      <c r="P39" s="419"/>
      <c r="Q39" s="56" t="s">
        <v>77</v>
      </c>
      <c r="R39" s="94">
        <v>0</v>
      </c>
      <c r="S39" s="94">
        <v>2</v>
      </c>
      <c r="T39" s="94">
        <v>4</v>
      </c>
      <c r="U39" s="73">
        <v>5</v>
      </c>
      <c r="V39" s="51">
        <v>0</v>
      </c>
      <c r="W39" s="267">
        <v>0</v>
      </c>
      <c r="X39" s="51">
        <v>1</v>
      </c>
      <c r="Y39" s="51">
        <v>0</v>
      </c>
      <c r="Z39" s="51">
        <v>1</v>
      </c>
      <c r="AA39" s="51">
        <v>1</v>
      </c>
      <c r="AB39" s="77"/>
      <c r="AC39" s="79" t="s">
        <v>318</v>
      </c>
      <c r="AD39" s="111">
        <v>0.25</v>
      </c>
      <c r="AE39" s="63">
        <f t="shared" si="0"/>
        <v>1</v>
      </c>
    </row>
    <row r="40" spans="1:31" ht="84.75" customHeight="1">
      <c r="A40" s="373"/>
      <c r="B40" s="388"/>
      <c r="C40" s="371"/>
      <c r="D40" s="371"/>
      <c r="E40" s="371"/>
      <c r="F40" s="371"/>
      <c r="G40" s="389"/>
      <c r="H40" s="360"/>
      <c r="I40" s="360"/>
      <c r="J40" s="376"/>
      <c r="K40" s="378"/>
      <c r="L40" s="378"/>
      <c r="M40" s="378"/>
      <c r="N40" s="378"/>
      <c r="O40" s="416"/>
      <c r="P40" s="419"/>
      <c r="Q40" s="56" t="s">
        <v>78</v>
      </c>
      <c r="R40" s="94">
        <v>1</v>
      </c>
      <c r="S40" s="94">
        <v>2</v>
      </c>
      <c r="T40" s="94">
        <v>2</v>
      </c>
      <c r="U40" s="73">
        <v>2</v>
      </c>
      <c r="V40" s="51">
        <v>1</v>
      </c>
      <c r="W40" s="267">
        <v>1</v>
      </c>
      <c r="X40" s="51">
        <v>2</v>
      </c>
      <c r="Y40" s="51">
        <v>2</v>
      </c>
      <c r="Z40" s="51">
        <v>2</v>
      </c>
      <c r="AA40" s="51">
        <v>0</v>
      </c>
      <c r="AB40" s="79"/>
      <c r="AC40" s="114" t="s">
        <v>319</v>
      </c>
      <c r="AD40" s="84">
        <v>1</v>
      </c>
      <c r="AE40" s="63" t="b">
        <f t="shared" si="0"/>
        <v>0</v>
      </c>
    </row>
    <row r="41" spans="1:31" ht="125.25" customHeight="1">
      <c r="A41" s="373"/>
      <c r="B41" s="388"/>
      <c r="C41" s="371"/>
      <c r="D41" s="371"/>
      <c r="E41" s="371"/>
      <c r="F41" s="371"/>
      <c r="G41" s="389"/>
      <c r="H41" s="360"/>
      <c r="I41" s="360"/>
      <c r="J41" s="376"/>
      <c r="K41" s="378"/>
      <c r="L41" s="378"/>
      <c r="M41" s="378"/>
      <c r="N41" s="378"/>
      <c r="O41" s="423"/>
      <c r="P41" s="419"/>
      <c r="Q41" s="56" t="s">
        <v>79</v>
      </c>
      <c r="R41" s="94">
        <v>9</v>
      </c>
      <c r="S41" s="94">
        <v>12</v>
      </c>
      <c r="T41" s="94">
        <v>15</v>
      </c>
      <c r="U41" s="73">
        <v>18</v>
      </c>
      <c r="V41" s="51">
        <v>2</v>
      </c>
      <c r="W41" s="267">
        <v>2</v>
      </c>
      <c r="X41" s="51">
        <v>2</v>
      </c>
      <c r="Y41" s="51">
        <v>2</v>
      </c>
      <c r="Z41" s="51">
        <v>2</v>
      </c>
      <c r="AA41" s="51">
        <v>0</v>
      </c>
      <c r="AB41" s="79" t="s">
        <v>737</v>
      </c>
      <c r="AC41" s="79"/>
      <c r="AD41" s="111">
        <v>0.6428571428571429</v>
      </c>
      <c r="AE41" s="90">
        <f t="shared" si="0"/>
        <v>3</v>
      </c>
    </row>
    <row r="42" spans="1:31" ht="159.75" customHeight="1">
      <c r="A42" s="373"/>
      <c r="B42" s="388"/>
      <c r="C42" s="371"/>
      <c r="D42" s="371"/>
      <c r="E42" s="371"/>
      <c r="F42" s="371"/>
      <c r="G42" s="389"/>
      <c r="H42" s="416" t="s">
        <v>275</v>
      </c>
      <c r="I42" s="416" t="s">
        <v>276</v>
      </c>
      <c r="J42" s="416" t="s">
        <v>277</v>
      </c>
      <c r="K42" s="417" t="s">
        <v>49</v>
      </c>
      <c r="L42" s="417">
        <v>0.5</v>
      </c>
      <c r="M42" s="417">
        <v>0.7</v>
      </c>
      <c r="N42" s="417">
        <v>1</v>
      </c>
      <c r="O42" s="56" t="s">
        <v>50</v>
      </c>
      <c r="P42" s="62" t="s">
        <v>274</v>
      </c>
      <c r="Q42" s="56" t="s">
        <v>272</v>
      </c>
      <c r="R42" s="49">
        <v>3</v>
      </c>
      <c r="S42" s="53">
        <v>6</v>
      </c>
      <c r="T42" s="51">
        <v>10</v>
      </c>
      <c r="U42" s="41">
        <v>15</v>
      </c>
      <c r="V42" s="51">
        <v>7</v>
      </c>
      <c r="W42" s="51">
        <v>1</v>
      </c>
      <c r="X42" s="51">
        <v>3</v>
      </c>
      <c r="Y42" s="51">
        <v>7</v>
      </c>
      <c r="Z42" s="51">
        <v>7</v>
      </c>
      <c r="AA42" s="51">
        <v>3</v>
      </c>
      <c r="AB42" s="334" t="s">
        <v>698</v>
      </c>
      <c r="AC42" s="85" t="s">
        <v>586</v>
      </c>
      <c r="AD42" s="84">
        <v>1</v>
      </c>
      <c r="AE42" s="63" t="b">
        <f t="shared" si="0"/>
        <v>0</v>
      </c>
    </row>
    <row r="43" spans="1:31" ht="84.75" customHeight="1">
      <c r="A43" s="373"/>
      <c r="B43" s="388"/>
      <c r="C43" s="371"/>
      <c r="D43" s="371"/>
      <c r="E43" s="371"/>
      <c r="F43" s="371"/>
      <c r="G43" s="389"/>
      <c r="H43" s="416"/>
      <c r="I43" s="416"/>
      <c r="J43" s="416"/>
      <c r="K43" s="417"/>
      <c r="L43" s="417"/>
      <c r="M43" s="417"/>
      <c r="N43" s="417"/>
      <c r="O43" s="419" t="s">
        <v>273</v>
      </c>
      <c r="P43" s="418" t="s">
        <v>332</v>
      </c>
      <c r="Q43" s="94" t="s">
        <v>51</v>
      </c>
      <c r="R43" s="61">
        <v>80</v>
      </c>
      <c r="S43" s="60">
        <v>40</v>
      </c>
      <c r="T43" s="60">
        <v>60</v>
      </c>
      <c r="U43" s="74">
        <v>80</v>
      </c>
      <c r="V43" s="51">
        <v>92</v>
      </c>
      <c r="W43" s="267">
        <v>2</v>
      </c>
      <c r="X43" s="51">
        <v>21</v>
      </c>
      <c r="Y43" s="294">
        <v>23</v>
      </c>
      <c r="Z43" s="294">
        <v>90</v>
      </c>
      <c r="AA43" s="294">
        <v>23</v>
      </c>
      <c r="AB43" s="334" t="s">
        <v>699</v>
      </c>
      <c r="AC43" s="85" t="s">
        <v>587</v>
      </c>
      <c r="AD43" s="84">
        <v>1</v>
      </c>
      <c r="AE43" s="283" t="b">
        <f t="shared" si="0"/>
        <v>0</v>
      </c>
    </row>
    <row r="44" spans="1:31" ht="108.75" customHeight="1">
      <c r="A44" s="373"/>
      <c r="B44" s="388"/>
      <c r="C44" s="371"/>
      <c r="D44" s="371"/>
      <c r="E44" s="371"/>
      <c r="F44" s="371"/>
      <c r="G44" s="389"/>
      <c r="H44" s="416"/>
      <c r="I44" s="416"/>
      <c r="J44" s="416"/>
      <c r="K44" s="417"/>
      <c r="L44" s="417"/>
      <c r="M44" s="417"/>
      <c r="N44" s="417"/>
      <c r="O44" s="419"/>
      <c r="P44" s="418"/>
      <c r="Q44" s="94" t="s">
        <v>52</v>
      </c>
      <c r="R44" s="54">
        <v>86</v>
      </c>
      <c r="S44" s="94">
        <v>108</v>
      </c>
      <c r="T44" s="94">
        <v>172</v>
      </c>
      <c r="U44" s="73">
        <v>258</v>
      </c>
      <c r="V44" s="51">
        <v>114</v>
      </c>
      <c r="W44" s="267">
        <v>137</v>
      </c>
      <c r="X44" s="49">
        <v>133</v>
      </c>
      <c r="Y44" s="49">
        <v>137</v>
      </c>
      <c r="Z44" s="49">
        <v>146</v>
      </c>
      <c r="AA44" s="49">
        <v>98</v>
      </c>
      <c r="AB44" s="79" t="s">
        <v>700</v>
      </c>
      <c r="AC44" s="79" t="s">
        <v>631</v>
      </c>
      <c r="AD44" s="84">
        <v>1</v>
      </c>
      <c r="AE44" s="63" t="b">
        <f t="shared" si="0"/>
        <v>0</v>
      </c>
    </row>
    <row r="45" spans="1:31" ht="84.75" customHeight="1">
      <c r="A45" s="373"/>
      <c r="B45" s="388"/>
      <c r="C45" s="371"/>
      <c r="D45" s="371"/>
      <c r="E45" s="371"/>
      <c r="F45" s="371"/>
      <c r="G45" s="389"/>
      <c r="H45" s="416"/>
      <c r="I45" s="416"/>
      <c r="J45" s="416"/>
      <c r="K45" s="417"/>
      <c r="L45" s="417"/>
      <c r="M45" s="417"/>
      <c r="N45" s="417"/>
      <c r="O45" s="419"/>
      <c r="P45" s="418"/>
      <c r="Q45" s="94" t="s">
        <v>53</v>
      </c>
      <c r="R45" s="55">
        <v>3</v>
      </c>
      <c r="S45" s="96">
        <v>3</v>
      </c>
      <c r="T45" s="96">
        <v>3</v>
      </c>
      <c r="U45" s="75">
        <v>3</v>
      </c>
      <c r="V45" s="51">
        <v>1</v>
      </c>
      <c r="W45" s="267">
        <v>0</v>
      </c>
      <c r="X45" s="51">
        <v>0</v>
      </c>
      <c r="Y45" s="86">
        <v>0</v>
      </c>
      <c r="Z45" s="86">
        <v>0</v>
      </c>
      <c r="AA45" s="86">
        <v>0</v>
      </c>
      <c r="AB45" s="51"/>
      <c r="AC45" s="51"/>
      <c r="AD45" s="84">
        <f>(SUM(V45:Z45)/SUM(S45:T45,1))</f>
        <v>0.14285714285714285</v>
      </c>
      <c r="AE45" s="63">
        <f t="shared" si="0"/>
        <v>1</v>
      </c>
    </row>
    <row r="46" spans="1:31" ht="102.75" customHeight="1">
      <c r="A46" s="373"/>
      <c r="B46" s="388"/>
      <c r="C46" s="371"/>
      <c r="D46" s="371"/>
      <c r="E46" s="371"/>
      <c r="F46" s="371"/>
      <c r="G46" s="389"/>
      <c r="H46" s="416"/>
      <c r="I46" s="416"/>
      <c r="J46" s="416"/>
      <c r="K46" s="417"/>
      <c r="L46" s="417"/>
      <c r="M46" s="417"/>
      <c r="N46" s="417"/>
      <c r="O46" s="425"/>
      <c r="P46" s="418"/>
      <c r="Q46" s="94" t="s">
        <v>54</v>
      </c>
      <c r="R46" s="112">
        <v>296</v>
      </c>
      <c r="S46" s="95">
        <v>296</v>
      </c>
      <c r="T46" s="95">
        <v>370</v>
      </c>
      <c r="U46" s="72">
        <v>444</v>
      </c>
      <c r="V46" s="51">
        <v>258</v>
      </c>
      <c r="W46" s="323">
        <v>0</v>
      </c>
      <c r="X46" s="51">
        <v>33</v>
      </c>
      <c r="Y46" s="86">
        <v>50</v>
      </c>
      <c r="Z46" s="86">
        <v>11</v>
      </c>
      <c r="AA46" s="2">
        <v>17</v>
      </c>
      <c r="AB46" s="334" t="s">
        <v>701</v>
      </c>
      <c r="AC46" s="51"/>
      <c r="AD46" s="84">
        <v>1</v>
      </c>
      <c r="AE46" s="90" t="b">
        <f t="shared" si="0"/>
        <v>0</v>
      </c>
    </row>
    <row r="47" spans="1:31" ht="162.75" customHeight="1">
      <c r="A47" s="373"/>
      <c r="B47" s="388"/>
      <c r="C47" s="371"/>
      <c r="D47" s="371"/>
      <c r="E47" s="371"/>
      <c r="F47" s="371"/>
      <c r="G47" s="389"/>
      <c r="H47" s="416"/>
      <c r="I47" s="416"/>
      <c r="J47" s="416"/>
      <c r="K47" s="417"/>
      <c r="L47" s="417"/>
      <c r="M47" s="417"/>
      <c r="N47" s="417"/>
      <c r="O47" s="56" t="s">
        <v>281</v>
      </c>
      <c r="P47" s="62" t="s">
        <v>280</v>
      </c>
      <c r="Q47" s="56" t="s">
        <v>279</v>
      </c>
      <c r="R47" s="49">
        <v>13</v>
      </c>
      <c r="S47" s="53">
        <v>16</v>
      </c>
      <c r="T47" s="51">
        <v>20</v>
      </c>
      <c r="U47" s="41">
        <v>25</v>
      </c>
      <c r="V47" s="51">
        <v>8</v>
      </c>
      <c r="W47" s="51">
        <v>0</v>
      </c>
      <c r="X47" s="51">
        <v>21</v>
      </c>
      <c r="Y47" s="86">
        <v>34</v>
      </c>
      <c r="Z47" s="86">
        <v>15</v>
      </c>
      <c r="AA47" s="294">
        <v>23</v>
      </c>
      <c r="AB47" s="334" t="s">
        <v>699</v>
      </c>
      <c r="AC47" s="51"/>
      <c r="AD47" s="84">
        <v>1</v>
      </c>
      <c r="AE47" s="283" t="b">
        <f t="shared" si="0"/>
        <v>0</v>
      </c>
    </row>
    <row r="48" spans="1:31" ht="313.5" customHeight="1">
      <c r="A48" s="373"/>
      <c r="B48" s="388"/>
      <c r="C48" s="371"/>
      <c r="D48" s="371"/>
      <c r="E48" s="371"/>
      <c r="F48" s="371"/>
      <c r="G48" s="389"/>
      <c r="H48" s="391" t="s">
        <v>61</v>
      </c>
      <c r="I48" s="391" t="s">
        <v>286</v>
      </c>
      <c r="J48" s="391" t="s">
        <v>287</v>
      </c>
      <c r="K48" s="391" t="s">
        <v>49</v>
      </c>
      <c r="L48" s="391"/>
      <c r="M48" s="391"/>
      <c r="N48" s="391"/>
      <c r="O48" s="420" t="s">
        <v>283</v>
      </c>
      <c r="P48" s="419" t="s">
        <v>738</v>
      </c>
      <c r="Q48" s="57" t="s">
        <v>62</v>
      </c>
      <c r="R48" s="94">
        <v>8</v>
      </c>
      <c r="S48" s="94">
        <v>16</v>
      </c>
      <c r="T48" s="94">
        <v>20</v>
      </c>
      <c r="U48" s="73">
        <v>24</v>
      </c>
      <c r="V48" s="51">
        <v>9</v>
      </c>
      <c r="W48" s="267">
        <v>3</v>
      </c>
      <c r="X48" s="49">
        <v>1</v>
      </c>
      <c r="Y48" s="49">
        <v>3</v>
      </c>
      <c r="Z48" s="49">
        <v>0</v>
      </c>
      <c r="AA48" s="49">
        <v>1</v>
      </c>
      <c r="AB48" s="338" t="s">
        <v>702</v>
      </c>
      <c r="AC48" s="79" t="s">
        <v>672</v>
      </c>
      <c r="AD48" s="111">
        <v>0.89473684210526316</v>
      </c>
      <c r="AE48" s="90">
        <f t="shared" si="0"/>
        <v>4</v>
      </c>
    </row>
    <row r="49" spans="1:31" ht="94.5" customHeight="1">
      <c r="A49" s="373"/>
      <c r="B49" s="388"/>
      <c r="C49" s="371"/>
      <c r="D49" s="371"/>
      <c r="E49" s="371"/>
      <c r="F49" s="371"/>
      <c r="G49" s="389"/>
      <c r="H49" s="360"/>
      <c r="I49" s="360"/>
      <c r="J49" s="360"/>
      <c r="K49" s="360"/>
      <c r="L49" s="360"/>
      <c r="M49" s="360"/>
      <c r="N49" s="360"/>
      <c r="O49" s="420"/>
      <c r="P49" s="419"/>
      <c r="Q49" s="57" t="s">
        <v>278</v>
      </c>
      <c r="R49" s="94">
        <v>1</v>
      </c>
      <c r="S49" s="94">
        <v>3</v>
      </c>
      <c r="T49" s="94">
        <v>4</v>
      </c>
      <c r="U49" s="73">
        <v>5</v>
      </c>
      <c r="V49" s="51">
        <v>3</v>
      </c>
      <c r="W49" s="267">
        <v>0</v>
      </c>
      <c r="X49" s="49">
        <v>0</v>
      </c>
      <c r="Y49" s="49">
        <v>2</v>
      </c>
      <c r="Z49" s="49">
        <v>0</v>
      </c>
      <c r="AA49" s="49">
        <v>0</v>
      </c>
      <c r="AB49" s="76"/>
      <c r="AC49" s="79" t="s">
        <v>671</v>
      </c>
      <c r="AD49" s="84">
        <v>1</v>
      </c>
      <c r="AE49" s="90" t="b">
        <f t="shared" si="0"/>
        <v>0</v>
      </c>
    </row>
    <row r="50" spans="1:31" ht="184.5" customHeight="1">
      <c r="A50" s="373"/>
      <c r="B50" s="388"/>
      <c r="C50" s="371"/>
      <c r="D50" s="371"/>
      <c r="E50" s="371"/>
      <c r="F50" s="371"/>
      <c r="G50" s="389"/>
      <c r="H50" s="361"/>
      <c r="I50" s="361"/>
      <c r="J50" s="361"/>
      <c r="K50" s="361"/>
      <c r="L50" s="361"/>
      <c r="M50" s="361"/>
      <c r="N50" s="361"/>
      <c r="O50" s="301" t="s">
        <v>284</v>
      </c>
      <c r="P50" s="57" t="s">
        <v>285</v>
      </c>
      <c r="Q50" s="57" t="s">
        <v>282</v>
      </c>
      <c r="R50" s="49" t="s">
        <v>49</v>
      </c>
      <c r="S50" s="53">
        <v>60</v>
      </c>
      <c r="T50" s="51">
        <v>90</v>
      </c>
      <c r="U50" s="41">
        <v>120</v>
      </c>
      <c r="V50" s="51">
        <v>140</v>
      </c>
      <c r="W50" s="51">
        <v>0</v>
      </c>
      <c r="X50" s="49">
        <v>4</v>
      </c>
      <c r="Y50" s="49">
        <v>81</v>
      </c>
      <c r="Z50" s="49">
        <v>265</v>
      </c>
      <c r="AA50" s="345"/>
      <c r="AB50" s="79" t="s">
        <v>632</v>
      </c>
      <c r="AC50" s="79" t="s">
        <v>633</v>
      </c>
      <c r="AD50" s="84">
        <v>1</v>
      </c>
      <c r="AE50" s="63" t="b">
        <f t="shared" si="0"/>
        <v>0</v>
      </c>
    </row>
    <row r="51" spans="1:31" ht="174.75" customHeight="1">
      <c r="A51" s="373"/>
      <c r="B51" s="388"/>
      <c r="C51" s="371"/>
      <c r="D51" s="371"/>
      <c r="E51" s="371"/>
      <c r="F51" s="371"/>
      <c r="G51" s="389"/>
      <c r="H51" s="362" t="s">
        <v>80</v>
      </c>
      <c r="I51" s="371" t="s">
        <v>81</v>
      </c>
      <c r="J51" s="362" t="s">
        <v>288</v>
      </c>
      <c r="K51" s="379" t="s">
        <v>49</v>
      </c>
      <c r="L51" s="382">
        <v>0.3</v>
      </c>
      <c r="M51" s="382">
        <v>0.6</v>
      </c>
      <c r="N51" s="382">
        <v>0.9</v>
      </c>
      <c r="O51" s="359" t="s">
        <v>82</v>
      </c>
      <c r="P51" s="371" t="s">
        <v>83</v>
      </c>
      <c r="Q51" s="7" t="s">
        <v>84</v>
      </c>
      <c r="R51" s="104">
        <v>204</v>
      </c>
      <c r="S51" s="104">
        <v>240</v>
      </c>
      <c r="T51" s="104">
        <v>300</v>
      </c>
      <c r="U51" s="143">
        <v>400</v>
      </c>
      <c r="V51" s="51">
        <v>541</v>
      </c>
      <c r="W51" s="274">
        <v>225</v>
      </c>
      <c r="X51" s="51">
        <v>112</v>
      </c>
      <c r="Y51" s="86">
        <v>147</v>
      </c>
      <c r="Z51" s="295">
        <v>27</v>
      </c>
      <c r="AA51" s="295">
        <v>0</v>
      </c>
      <c r="AB51" s="144" t="s">
        <v>320</v>
      </c>
      <c r="AC51" s="89" t="s">
        <v>635</v>
      </c>
      <c r="AD51" s="84">
        <v>1</v>
      </c>
      <c r="AE51" s="63" t="b">
        <f t="shared" si="0"/>
        <v>0</v>
      </c>
    </row>
    <row r="52" spans="1:31" ht="142.5" customHeight="1">
      <c r="A52" s="373"/>
      <c r="B52" s="388"/>
      <c r="C52" s="371"/>
      <c r="D52" s="371"/>
      <c r="E52" s="371"/>
      <c r="F52" s="371"/>
      <c r="G52" s="389"/>
      <c r="H52" s="363"/>
      <c r="I52" s="371"/>
      <c r="J52" s="363"/>
      <c r="K52" s="380"/>
      <c r="L52" s="383"/>
      <c r="M52" s="383"/>
      <c r="N52" s="383"/>
      <c r="O52" s="361"/>
      <c r="P52" s="371"/>
      <c r="Q52" s="44" t="s">
        <v>85</v>
      </c>
      <c r="R52" s="105">
        <v>203</v>
      </c>
      <c r="S52" s="105">
        <v>240</v>
      </c>
      <c r="T52" s="105">
        <v>280</v>
      </c>
      <c r="U52" s="73">
        <v>400</v>
      </c>
      <c r="V52" s="51">
        <v>191</v>
      </c>
      <c r="W52" s="323">
        <v>7</v>
      </c>
      <c r="X52" s="145">
        <v>85</v>
      </c>
      <c r="Y52" s="86">
        <v>27</v>
      </c>
      <c r="Z52" s="86">
        <v>73</v>
      </c>
      <c r="AA52" s="86">
        <v>0</v>
      </c>
      <c r="AB52" s="89" t="s">
        <v>321</v>
      </c>
      <c r="AC52" s="89" t="s">
        <v>634</v>
      </c>
      <c r="AD52" s="84">
        <v>1</v>
      </c>
      <c r="AE52" s="90" t="b">
        <f t="shared" si="0"/>
        <v>0</v>
      </c>
    </row>
    <row r="53" spans="1:31" ht="219.75" customHeight="1">
      <c r="A53" s="373"/>
      <c r="B53" s="388"/>
      <c r="C53" s="371"/>
      <c r="D53" s="371"/>
      <c r="E53" s="371"/>
      <c r="F53" s="371"/>
      <c r="G53" s="389"/>
      <c r="H53" s="363"/>
      <c r="I53" s="371"/>
      <c r="J53" s="363"/>
      <c r="K53" s="380"/>
      <c r="L53" s="383"/>
      <c r="M53" s="383">
        <v>14</v>
      </c>
      <c r="N53" s="383">
        <v>20</v>
      </c>
      <c r="O53" s="365" t="s">
        <v>86</v>
      </c>
      <c r="P53" s="371"/>
      <c r="Q53" s="44" t="s">
        <v>87</v>
      </c>
      <c r="R53" s="105">
        <v>6</v>
      </c>
      <c r="S53" s="105">
        <v>30</v>
      </c>
      <c r="T53" s="105">
        <v>48</v>
      </c>
      <c r="U53" s="73">
        <v>66</v>
      </c>
      <c r="V53" s="51">
        <v>15</v>
      </c>
      <c r="W53" s="267">
        <v>0</v>
      </c>
      <c r="X53" s="86">
        <v>0</v>
      </c>
      <c r="Y53" s="51">
        <v>0</v>
      </c>
      <c r="Z53" s="51">
        <v>0</v>
      </c>
      <c r="AA53" s="51">
        <v>0</v>
      </c>
      <c r="AB53" s="77"/>
      <c r="AC53" s="85" t="s">
        <v>322</v>
      </c>
      <c r="AD53" s="111">
        <v>0.25</v>
      </c>
      <c r="AE53" s="63">
        <f t="shared" si="0"/>
        <v>1</v>
      </c>
    </row>
    <row r="54" spans="1:31" ht="171" customHeight="1">
      <c r="A54" s="373"/>
      <c r="B54" s="388"/>
      <c r="C54" s="371"/>
      <c r="D54" s="371"/>
      <c r="E54" s="371"/>
      <c r="F54" s="371"/>
      <c r="G54" s="371"/>
      <c r="H54" s="364"/>
      <c r="I54" s="371"/>
      <c r="J54" s="364"/>
      <c r="K54" s="381"/>
      <c r="L54" s="384"/>
      <c r="M54" s="384"/>
      <c r="N54" s="384"/>
      <c r="O54" s="365"/>
      <c r="P54" s="371"/>
      <c r="Q54" s="44" t="s">
        <v>88</v>
      </c>
      <c r="R54" s="105">
        <v>4</v>
      </c>
      <c r="S54" s="105">
        <v>50</v>
      </c>
      <c r="T54" s="105">
        <v>100</v>
      </c>
      <c r="U54" s="73">
        <v>200</v>
      </c>
      <c r="V54" s="51">
        <v>30</v>
      </c>
      <c r="W54" s="267">
        <v>0</v>
      </c>
      <c r="X54" s="86">
        <v>0</v>
      </c>
      <c r="Y54" s="51">
        <v>0</v>
      </c>
      <c r="Z54" s="51">
        <v>0</v>
      </c>
      <c r="AA54" s="51">
        <v>0</v>
      </c>
      <c r="AB54" s="77"/>
      <c r="AC54" s="85" t="s">
        <v>322</v>
      </c>
      <c r="AD54" s="111">
        <v>0.1875</v>
      </c>
      <c r="AE54" s="63">
        <f t="shared" si="0"/>
        <v>1</v>
      </c>
    </row>
    <row r="55" spans="1:31" ht="20.100000000000001" customHeight="1">
      <c r="AD55" s="183">
        <f>AVERAGE(AD10:AD54)</f>
        <v>0.80357394345004418</v>
      </c>
    </row>
  </sheetData>
  <sheetProtection algorithmName="SHA-512" hashValue="NoblKzU8R1NzXcKGLNx0agy80bIhEWzZ8uTwKPqBylL6bkXbXLyBSePXZDfOryoDo924UJDyhRcVMwAaFckr6A==" saltValue="MgbGuviDmf4Tiy6YOXXRJg==" spinCount="100000" sheet="1" selectLockedCells="1" selectUnlockedCells="1"/>
  <customSheetViews>
    <customSheetView guid="{D788A467-5B9B-4E45-82C0-3ECA23E17B84}" scale="8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r:id="rId1"/>
      <headerFooter alignWithMargins="0"/>
    </customSheetView>
  </customSheetViews>
  <mergeCells count="122">
    <mergeCell ref="P43:P46"/>
    <mergeCell ref="M51:M54"/>
    <mergeCell ref="N51:N54"/>
    <mergeCell ref="O51:O52"/>
    <mergeCell ref="P51:P54"/>
    <mergeCell ref="O53:O54"/>
    <mergeCell ref="P48:P49"/>
    <mergeCell ref="O48:O49"/>
    <mergeCell ref="Y6:Y8"/>
    <mergeCell ref="P31:P36"/>
    <mergeCell ref="O37:O41"/>
    <mergeCell ref="P37:P41"/>
    <mergeCell ref="M26:M30"/>
    <mergeCell ref="N31:N36"/>
    <mergeCell ref="P27:P30"/>
    <mergeCell ref="O27:O30"/>
    <mergeCell ref="O31:O36"/>
    <mergeCell ref="O43:O46"/>
    <mergeCell ref="N37:N41"/>
    <mergeCell ref="J48:J50"/>
    <mergeCell ref="K48:K50"/>
    <mergeCell ref="L48:L50"/>
    <mergeCell ref="M48:M50"/>
    <mergeCell ref="N48:N50"/>
    <mergeCell ref="H42:H47"/>
    <mergeCell ref="I42:I47"/>
    <mergeCell ref="N42:N47"/>
    <mergeCell ref="K42:K47"/>
    <mergeCell ref="L42:L47"/>
    <mergeCell ref="M42:M47"/>
    <mergeCell ref="J42:J47"/>
    <mergeCell ref="A1:B4"/>
    <mergeCell ref="AC1:AE1"/>
    <mergeCell ref="AC2:AE2"/>
    <mergeCell ref="AC3:AE3"/>
    <mergeCell ref="AC4:AE4"/>
    <mergeCell ref="C1:AB2"/>
    <mergeCell ref="C3:AB4"/>
    <mergeCell ref="S7:U7"/>
    <mergeCell ref="Q6:U6"/>
    <mergeCell ref="D7:D8"/>
    <mergeCell ref="E7:G7"/>
    <mergeCell ref="O6:O8"/>
    <mergeCell ref="R7:R8"/>
    <mergeCell ref="Q7:Q8"/>
    <mergeCell ref="J6:N6"/>
    <mergeCell ref="P6:P8"/>
    <mergeCell ref="J7:J8"/>
    <mergeCell ref="X6:X8"/>
    <mergeCell ref="AB6:AB8"/>
    <mergeCell ref="A6:A8"/>
    <mergeCell ref="B6:B8"/>
    <mergeCell ref="C6:G6"/>
    <mergeCell ref="H6:H8"/>
    <mergeCell ref="I6:I8"/>
    <mergeCell ref="AC6:AC8"/>
    <mergeCell ref="AE6:AE8"/>
    <mergeCell ref="AD6:AD8"/>
    <mergeCell ref="V6:V8"/>
    <mergeCell ref="W6:W8"/>
    <mergeCell ref="B9:B54"/>
    <mergeCell ref="C9:C54"/>
    <mergeCell ref="D9:D54"/>
    <mergeCell ref="E9:E54"/>
    <mergeCell ref="F9:F54"/>
    <mergeCell ref="G9:G54"/>
    <mergeCell ref="C7:C8"/>
    <mergeCell ref="I9:I13"/>
    <mergeCell ref="H51:H54"/>
    <mergeCell ref="K7:K8"/>
    <mergeCell ref="L7:N7"/>
    <mergeCell ref="N9:N10"/>
    <mergeCell ref="H26:H30"/>
    <mergeCell ref="I26:I30"/>
    <mergeCell ref="N18:N25"/>
    <mergeCell ref="N11:N12"/>
    <mergeCell ref="I14:I17"/>
    <mergeCell ref="H48:H50"/>
    <mergeCell ref="I48:I50"/>
    <mergeCell ref="A9:A54"/>
    <mergeCell ref="L14:L17"/>
    <mergeCell ref="M14:M17"/>
    <mergeCell ref="K9:K10"/>
    <mergeCell ref="L18:L25"/>
    <mergeCell ref="M18:M25"/>
    <mergeCell ref="J14:J17"/>
    <mergeCell ref="K14:K17"/>
    <mergeCell ref="J9:J10"/>
    <mergeCell ref="H31:H41"/>
    <mergeCell ref="I31:I41"/>
    <mergeCell ref="J31:J41"/>
    <mergeCell ref="K37:K41"/>
    <mergeCell ref="L37:L41"/>
    <mergeCell ref="M37:M41"/>
    <mergeCell ref="J51:J54"/>
    <mergeCell ref="K51:K54"/>
    <mergeCell ref="L51:L54"/>
    <mergeCell ref="K31:K36"/>
    <mergeCell ref="L31:L36"/>
    <mergeCell ref="M31:M36"/>
    <mergeCell ref="I51:I54"/>
    <mergeCell ref="J26:J30"/>
    <mergeCell ref="K26:K30"/>
    <mergeCell ref="H18:H25"/>
    <mergeCell ref="I18:I25"/>
    <mergeCell ref="H14:H17"/>
    <mergeCell ref="N26:N30"/>
    <mergeCell ref="L26:L30"/>
    <mergeCell ref="AA6:AA8"/>
    <mergeCell ref="N14:N17"/>
    <mergeCell ref="J11:J12"/>
    <mergeCell ref="K11:K12"/>
    <mergeCell ref="L11:L12"/>
    <mergeCell ref="M9:M10"/>
    <mergeCell ref="M11:M12"/>
    <mergeCell ref="J18:J25"/>
    <mergeCell ref="K18:K25"/>
    <mergeCell ref="P11:P12"/>
    <mergeCell ref="O11:O13"/>
    <mergeCell ref="Z6:Z8"/>
    <mergeCell ref="H9:H13"/>
    <mergeCell ref="L9:L10"/>
  </mergeCells>
  <conditionalFormatting sqref="AE9">
    <cfRule type="cellIs" dxfId="381" priority="87" stopIfTrue="1" operator="between">
      <formula>3</formula>
      <formula>4</formula>
    </cfRule>
  </conditionalFormatting>
  <conditionalFormatting sqref="AE9">
    <cfRule type="cellIs" dxfId="380" priority="84" stopIfTrue="1" operator="greaterThan">
      <formula>3</formula>
    </cfRule>
    <cfRule type="cellIs" dxfId="379" priority="85" stopIfTrue="1" operator="between">
      <formula>1</formula>
      <formula>1</formula>
    </cfRule>
    <cfRule type="cellIs" dxfId="378" priority="86" stopIfTrue="1" operator="between">
      <formula>3</formula>
      <formula>3</formula>
    </cfRule>
  </conditionalFormatting>
  <conditionalFormatting sqref="AE30 AE32:AE34 AE36:AE42 AE44:AE46 AE48:AE54 AE10:AE28">
    <cfRule type="cellIs" dxfId="377" priority="83" stopIfTrue="1" operator="between">
      <formula>3</formula>
      <formula>4</formula>
    </cfRule>
  </conditionalFormatting>
  <conditionalFormatting sqref="AE30 AE32:AE34 AE36:AE42 AE44:AE46 AE48:AE54 AE10:AE28">
    <cfRule type="cellIs" dxfId="376" priority="80" stopIfTrue="1" operator="greaterThan">
      <formula>3</formula>
    </cfRule>
    <cfRule type="cellIs" dxfId="375" priority="81" stopIfTrue="1" operator="between">
      <formula>1</formula>
      <formula>1</formula>
    </cfRule>
    <cfRule type="cellIs" dxfId="374" priority="82" stopIfTrue="1" operator="between">
      <formula>3</formula>
      <formula>3</formula>
    </cfRule>
  </conditionalFormatting>
  <conditionalFormatting sqref="X15">
    <cfRule type="cellIs" dxfId="373" priority="77" stopIfTrue="1" operator="between">
      <formula>1</formula>
      <formula>1</formula>
    </cfRule>
    <cfRule type="cellIs" dxfId="372" priority="78" stopIfTrue="1" operator="between">
      <formula>3</formula>
      <formula>3</formula>
    </cfRule>
    <cfRule type="cellIs" dxfId="371" priority="79" stopIfTrue="1" operator="between">
      <formula>3</formula>
      <formula>4</formula>
    </cfRule>
  </conditionalFormatting>
  <conditionalFormatting sqref="X26">
    <cfRule type="cellIs" dxfId="370" priority="76" stopIfTrue="1" operator="between">
      <formula>3</formula>
      <formula>4</formula>
    </cfRule>
  </conditionalFormatting>
  <conditionalFormatting sqref="X26">
    <cfRule type="cellIs" dxfId="369" priority="73" stopIfTrue="1" operator="greaterThan">
      <formula>3</formula>
    </cfRule>
    <cfRule type="cellIs" dxfId="368" priority="74" stopIfTrue="1" operator="between">
      <formula>1</formula>
      <formula>1</formula>
    </cfRule>
    <cfRule type="cellIs" dxfId="367" priority="75" stopIfTrue="1" operator="between">
      <formula>3</formula>
      <formula>3</formula>
    </cfRule>
  </conditionalFormatting>
  <conditionalFormatting sqref="X27">
    <cfRule type="cellIs" dxfId="366" priority="70" stopIfTrue="1" operator="between">
      <formula>1</formula>
      <formula>1</formula>
    </cfRule>
    <cfRule type="cellIs" dxfId="365" priority="71" stopIfTrue="1" operator="between">
      <formula>3</formula>
      <formula>3</formula>
    </cfRule>
    <cfRule type="cellIs" dxfId="364" priority="72" stopIfTrue="1" operator="between">
      <formula>3</formula>
      <formula>4</formula>
    </cfRule>
  </conditionalFormatting>
  <conditionalFormatting sqref="X28">
    <cfRule type="cellIs" dxfId="363" priority="67" stopIfTrue="1" operator="between">
      <formula>1</formula>
      <formula>1</formula>
    </cfRule>
    <cfRule type="cellIs" dxfId="362" priority="68" stopIfTrue="1" operator="between">
      <formula>3</formula>
      <formula>3</formula>
    </cfRule>
    <cfRule type="cellIs" dxfId="361" priority="69" stopIfTrue="1" operator="between">
      <formula>3</formula>
      <formula>4</formula>
    </cfRule>
  </conditionalFormatting>
  <conditionalFormatting sqref="X29">
    <cfRule type="cellIs" dxfId="360" priority="64" stopIfTrue="1" operator="between">
      <formula>1</formula>
      <formula>1</formula>
    </cfRule>
    <cfRule type="cellIs" dxfId="359" priority="65" stopIfTrue="1" operator="between">
      <formula>3</formula>
      <formula>3</formula>
    </cfRule>
    <cfRule type="cellIs" dxfId="358" priority="66" stopIfTrue="1" operator="between">
      <formula>3</formula>
      <formula>4</formula>
    </cfRule>
  </conditionalFormatting>
  <conditionalFormatting sqref="X30">
    <cfRule type="cellIs" dxfId="357" priority="61" stopIfTrue="1" operator="between">
      <formula>1</formula>
      <formula>1</formula>
    </cfRule>
    <cfRule type="cellIs" dxfId="356" priority="62" stopIfTrue="1" operator="between">
      <formula>3</formula>
      <formula>3</formula>
    </cfRule>
    <cfRule type="cellIs" dxfId="355" priority="63" stopIfTrue="1" operator="between">
      <formula>3</formula>
      <formula>4</formula>
    </cfRule>
  </conditionalFormatting>
  <conditionalFormatting sqref="X38">
    <cfRule type="cellIs" dxfId="354" priority="60" stopIfTrue="1" operator="between">
      <formula>3</formula>
      <formula>4</formula>
    </cfRule>
  </conditionalFormatting>
  <conditionalFormatting sqref="X38">
    <cfRule type="cellIs" dxfId="353" priority="57" stopIfTrue="1" operator="greaterThan">
      <formula>3</formula>
    </cfRule>
    <cfRule type="cellIs" dxfId="352" priority="58" stopIfTrue="1" operator="between">
      <formula>1</formula>
      <formula>1</formula>
    </cfRule>
    <cfRule type="cellIs" dxfId="351" priority="59" stopIfTrue="1" operator="between">
      <formula>3</formula>
      <formula>3</formula>
    </cfRule>
  </conditionalFormatting>
  <conditionalFormatting sqref="X52">
    <cfRule type="cellIs" dxfId="350" priority="54" stopIfTrue="1" operator="between">
      <formula>1</formula>
      <formula>1</formula>
    </cfRule>
    <cfRule type="cellIs" dxfId="349" priority="55" stopIfTrue="1" operator="between">
      <formula>3</formula>
      <formula>3</formula>
    </cfRule>
    <cfRule type="cellIs" dxfId="348" priority="56" stopIfTrue="1" operator="between">
      <formula>3</formula>
      <formula>4</formula>
    </cfRule>
  </conditionalFormatting>
  <conditionalFormatting sqref="X53:X54">
    <cfRule type="cellIs" dxfId="347" priority="53" stopIfTrue="1" operator="between">
      <formula>3</formula>
      <formula>4</formula>
    </cfRule>
  </conditionalFormatting>
  <conditionalFormatting sqref="X53:X54">
    <cfRule type="cellIs" dxfId="346" priority="50" stopIfTrue="1" operator="greaterThan">
      <formula>3</formula>
    </cfRule>
    <cfRule type="cellIs" dxfId="345" priority="51" stopIfTrue="1" operator="between">
      <formula>1</formula>
      <formula>1</formula>
    </cfRule>
    <cfRule type="cellIs" dxfId="344" priority="52" stopIfTrue="1" operator="between">
      <formula>3</formula>
      <formula>3</formula>
    </cfRule>
  </conditionalFormatting>
  <conditionalFormatting sqref="AE29">
    <cfRule type="cellIs" dxfId="343" priority="47" stopIfTrue="1" operator="between">
      <formula>1</formula>
      <formula>1</formula>
    </cfRule>
    <cfRule type="cellIs" dxfId="342" priority="48" stopIfTrue="1" operator="between">
      <formula>3</formula>
      <formula>3</formula>
    </cfRule>
    <cfRule type="cellIs" dxfId="341" priority="49" stopIfTrue="1" operator="between">
      <formula>3</formula>
      <formula>4</formula>
    </cfRule>
  </conditionalFormatting>
  <conditionalFormatting sqref="AE35">
    <cfRule type="cellIs" dxfId="340" priority="41" stopIfTrue="1" operator="between">
      <formula>1</formula>
      <formula>1</formula>
    </cfRule>
    <cfRule type="cellIs" dxfId="339" priority="42" stopIfTrue="1" operator="between">
      <formula>3</formula>
      <formula>3</formula>
    </cfRule>
    <cfRule type="cellIs" dxfId="338" priority="43" stopIfTrue="1" operator="between">
      <formula>3</formula>
      <formula>4</formula>
    </cfRule>
  </conditionalFormatting>
  <conditionalFormatting sqref="AE43">
    <cfRule type="cellIs" dxfId="337" priority="38" stopIfTrue="1" operator="between">
      <formula>1</formula>
      <formula>1</formula>
    </cfRule>
    <cfRule type="cellIs" dxfId="336" priority="39" stopIfTrue="1" operator="between">
      <formula>3</formula>
      <formula>3</formula>
    </cfRule>
    <cfRule type="cellIs" dxfId="335" priority="40" stopIfTrue="1" operator="between">
      <formula>3</formula>
      <formula>4</formula>
    </cfRule>
  </conditionalFormatting>
  <conditionalFormatting sqref="AE47">
    <cfRule type="cellIs" dxfId="334" priority="35" stopIfTrue="1" operator="between">
      <formula>1</formula>
      <formula>1</formula>
    </cfRule>
    <cfRule type="cellIs" dxfId="333" priority="36" stopIfTrue="1" operator="between">
      <formula>3</formula>
      <formula>3</formula>
    </cfRule>
    <cfRule type="cellIs" dxfId="332" priority="37" stopIfTrue="1" operator="between">
      <formula>3</formula>
      <formula>4</formula>
    </cfRule>
  </conditionalFormatting>
  <conditionalFormatting sqref="Y45:AA45 Y26">
    <cfRule type="cellIs" dxfId="331" priority="34" stopIfTrue="1" operator="between">
      <formula>3</formula>
      <formula>4</formula>
    </cfRule>
  </conditionalFormatting>
  <conditionalFormatting sqref="Y45:AA45 Y26">
    <cfRule type="cellIs" dxfId="330" priority="31" stopIfTrue="1" operator="greaterThan">
      <formula>3</formula>
    </cfRule>
    <cfRule type="cellIs" dxfId="329" priority="32" stopIfTrue="1" operator="between">
      <formula>1</formula>
      <formula>1</formula>
    </cfRule>
    <cfRule type="cellIs" dxfId="328" priority="33" stopIfTrue="1" operator="between">
      <formula>3</formula>
      <formula>3</formula>
    </cfRule>
  </conditionalFormatting>
  <conditionalFormatting sqref="Y51:AA52">
    <cfRule type="cellIs" dxfId="327" priority="28" stopIfTrue="1" operator="between">
      <formula>1</formula>
      <formula>1</formula>
    </cfRule>
    <cfRule type="cellIs" dxfId="326" priority="29" stopIfTrue="1" operator="between">
      <formula>3</formula>
      <formula>3</formula>
    </cfRule>
    <cfRule type="cellIs" dxfId="325" priority="30" stopIfTrue="1" operator="between">
      <formula>3</formula>
      <formula>4</formula>
    </cfRule>
  </conditionalFormatting>
  <conditionalFormatting sqref="Y27:AA27">
    <cfRule type="cellIs" dxfId="324" priority="25" stopIfTrue="1" operator="between">
      <formula>1</formula>
      <formula>1</formula>
    </cfRule>
    <cfRule type="cellIs" dxfId="323" priority="26" stopIfTrue="1" operator="between">
      <formula>3</formula>
      <formula>3</formula>
    </cfRule>
    <cfRule type="cellIs" dxfId="322" priority="27" stopIfTrue="1" operator="between">
      <formula>3</formula>
      <formula>4</formula>
    </cfRule>
  </conditionalFormatting>
  <conditionalFormatting sqref="Y46:Z46">
    <cfRule type="cellIs" dxfId="321" priority="22" stopIfTrue="1" operator="between">
      <formula>1</formula>
      <formula>1</formula>
    </cfRule>
    <cfRule type="cellIs" dxfId="320" priority="23" stopIfTrue="1" operator="between">
      <formula>3</formula>
      <formula>3</formula>
    </cfRule>
    <cfRule type="cellIs" dxfId="319" priority="24" stopIfTrue="1" operator="between">
      <formula>3</formula>
      <formula>4</formula>
    </cfRule>
  </conditionalFormatting>
  <conditionalFormatting sqref="Y28:AA28">
    <cfRule type="cellIs" dxfId="318" priority="19" stopIfTrue="1" operator="between">
      <formula>1</formula>
      <formula>1</formula>
    </cfRule>
    <cfRule type="cellIs" dxfId="317" priority="20" stopIfTrue="1" operator="between">
      <formula>3</formula>
      <formula>3</formula>
    </cfRule>
    <cfRule type="cellIs" dxfId="316" priority="21" stopIfTrue="1" operator="between">
      <formula>3</formula>
      <formula>4</formula>
    </cfRule>
  </conditionalFormatting>
  <conditionalFormatting sqref="Y29:AA30">
    <cfRule type="cellIs" dxfId="315" priority="16" stopIfTrue="1" operator="between">
      <formula>1</formula>
      <formula>1</formula>
    </cfRule>
    <cfRule type="cellIs" dxfId="314" priority="17" stopIfTrue="1" operator="between">
      <formula>3</formula>
      <formula>3</formula>
    </cfRule>
    <cfRule type="cellIs" dxfId="313" priority="18" stopIfTrue="1" operator="between">
      <formula>3</formula>
      <formula>4</formula>
    </cfRule>
  </conditionalFormatting>
  <conditionalFormatting sqref="Y47:Z47">
    <cfRule type="cellIs" dxfId="312" priority="13" stopIfTrue="1" operator="between">
      <formula>1</formula>
      <formula>1</formula>
    </cfRule>
    <cfRule type="cellIs" dxfId="311" priority="14" stopIfTrue="1" operator="between">
      <formula>3</formula>
      <formula>3</formula>
    </cfRule>
    <cfRule type="cellIs" dxfId="310" priority="15" stopIfTrue="1" operator="between">
      <formula>3</formula>
      <formula>4</formula>
    </cfRule>
  </conditionalFormatting>
  <conditionalFormatting sqref="AE31">
    <cfRule type="cellIs" dxfId="309" priority="4" stopIfTrue="1" operator="between">
      <formula>3</formula>
      <formula>4</formula>
    </cfRule>
  </conditionalFormatting>
  <conditionalFormatting sqref="AE31">
    <cfRule type="cellIs" dxfId="308" priority="1" stopIfTrue="1" operator="greaterThan">
      <formula>3</formula>
    </cfRule>
    <cfRule type="cellIs" dxfId="307" priority="2" stopIfTrue="1" operator="between">
      <formula>1</formula>
      <formula>1</formula>
    </cfRule>
    <cfRule type="cellIs" dxfId="306" priority="3" stopIfTrue="1" operator="between">
      <formula>3</formula>
      <formula>3</formula>
    </cfRule>
  </conditionalFormatting>
  <hyperlinks>
    <hyperlink ref="AB34" r:id="rId2" display="http://repository.ut.edu.co/"/>
    <hyperlink ref="AB35" r:id="rId3" display="http://biblioteca.ut.edu.co/recursos-electronicos-biblioteca/bases-de-datos-biblioteca/base-de-datos-gratuitas-biblioteca_x000a__x000a_"/>
    <hyperlink ref="AB29" r:id="rId4" display="http://investigaciones.ut.edu.co/images/convocatorias/2019/5-2019/Resultados_finales_Convocatoria_No._005_-19B.pdf"/>
  </hyperlinks>
  <pageMargins left="0.70866141732283472" right="0.70866141732283472" top="0.74803149606299213" bottom="0.74803149606299213" header="0.51181102362204722" footer="0.51181102362204722"/>
  <pageSetup paperSize="14" scale="77" orientation="landscape" useFirstPageNumber="1" horizontalDpi="300" verticalDpi="300" r:id="rId5"/>
  <headerFooter alignWithMargins="0"/>
  <drawing r:id="rId6"/>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8"/>
  <sheetViews>
    <sheetView topLeftCell="M1" zoomScale="70" zoomScaleNormal="70" workbookViewId="0">
      <selection activeCell="M1" sqref="M1:P1"/>
    </sheetView>
  </sheetViews>
  <sheetFormatPr baseColWidth="10" defaultColWidth="11.28515625" defaultRowHeight="20.100000000000001" customHeight="1"/>
  <cols>
    <col min="1" max="1" width="19.140625" style="1" hidden="1" customWidth="1" collapsed="1"/>
    <col min="2" max="2" width="27.42578125" style="1" hidden="1" customWidth="1" collapsed="1"/>
    <col min="3" max="3" width="22" style="3" hidden="1" customWidth="1" collapsed="1"/>
    <col min="4" max="5" width="19.42578125" style="2" hidden="1" customWidth="1" collapsed="1"/>
    <col min="6" max="6" width="43.42578125" style="2" hidden="1" customWidth="1" collapsed="1"/>
    <col min="7" max="7" width="19.42578125" style="153" hidden="1" customWidth="1" collapsed="1"/>
    <col min="8" max="8" width="22.140625" style="2" hidden="1" customWidth="1" collapsed="1"/>
    <col min="9" max="9" width="51.140625" style="1" hidden="1" customWidth="1" collapsed="1"/>
    <col min="10" max="10" width="20.5703125" style="1" hidden="1" customWidth="1" collapsed="1"/>
    <col min="11" max="11" width="28.140625" style="1" hidden="1" customWidth="1" collapsed="1"/>
    <col min="12" max="12" width="15" style="1" hidden="1" customWidth="1" collapsed="1"/>
    <col min="13" max="13" width="70.28515625" style="1" customWidth="1" collapsed="1"/>
    <col min="14" max="14" width="17.28515625" style="1" bestFit="1" customWidth="1" collapsed="1"/>
    <col min="15" max="15" width="16.42578125" style="1" customWidth="1" collapsed="1"/>
    <col min="16" max="16" width="16.5703125" style="1" customWidth="1" collapsed="1"/>
    <col min="17" max="16384" width="11.28515625" style="1" collapsed="1"/>
  </cols>
  <sheetData>
    <row r="1" spans="1:16" ht="20.100000000000001" customHeight="1">
      <c r="M1" s="358" t="s">
        <v>344</v>
      </c>
      <c r="N1" s="358"/>
      <c r="O1" s="358"/>
      <c r="P1" s="358"/>
    </row>
    <row r="2" spans="1:16" ht="20.100000000000001" customHeight="1">
      <c r="M2" s="358" t="s">
        <v>728</v>
      </c>
      <c r="N2" s="358"/>
      <c r="O2" s="358"/>
      <c r="P2" s="358"/>
    </row>
    <row r="5" spans="1:16" ht="20.100000000000001" customHeight="1" thickBot="1">
      <c r="M5" s="154" t="s">
        <v>355</v>
      </c>
      <c r="N5" s="154" t="s">
        <v>346</v>
      </c>
      <c r="O5" s="155" t="s">
        <v>238</v>
      </c>
      <c r="P5" s="155" t="s">
        <v>239</v>
      </c>
    </row>
    <row r="6" spans="1:16" ht="20.100000000000001" customHeight="1">
      <c r="A6" s="156"/>
      <c r="B6" s="448" t="s">
        <v>356</v>
      </c>
      <c r="C6" s="449"/>
      <c r="D6" s="449"/>
      <c r="E6" s="449"/>
      <c r="F6" s="449"/>
      <c r="G6" s="450"/>
      <c r="H6" s="454" t="s">
        <v>357</v>
      </c>
      <c r="I6" s="455"/>
      <c r="M6" s="157" t="s">
        <v>17</v>
      </c>
      <c r="N6" s="41" t="s">
        <v>358</v>
      </c>
      <c r="O6" s="158">
        <f>AVERAGE('Excelencia Académica'!AD10:AD13)</f>
        <v>0.24405193236714973</v>
      </c>
      <c r="P6" s="91">
        <f>IF(O6&lt;=33%,1,IF(O6&lt;76%,3,IF(O6&lt;100%,4,)))</f>
        <v>1</v>
      </c>
    </row>
    <row r="7" spans="1:16" ht="20.100000000000001" customHeight="1" thickBot="1">
      <c r="A7" s="159"/>
      <c r="B7" s="451"/>
      <c r="C7" s="452"/>
      <c r="D7" s="452"/>
      <c r="E7" s="452"/>
      <c r="F7" s="452"/>
      <c r="G7" s="453"/>
      <c r="H7" s="456"/>
      <c r="I7" s="457"/>
      <c r="M7" s="157" t="s">
        <v>34</v>
      </c>
      <c r="N7" s="41" t="s">
        <v>359</v>
      </c>
      <c r="O7" s="158">
        <f>AVERAGE('Excelencia Académica'!AD14:AD17)</f>
        <v>0.95652173913043481</v>
      </c>
      <c r="P7" s="90">
        <f>IF(O7&lt;=33%,1,IF(O7&lt;76%,3,IF(O7&lt;100%,4,IF(O7=101%,5))))</f>
        <v>4</v>
      </c>
    </row>
    <row r="8" spans="1:16" ht="20.100000000000001" customHeight="1">
      <c r="A8" s="159"/>
      <c r="B8" s="458" t="s">
        <v>360</v>
      </c>
      <c r="C8" s="459"/>
      <c r="D8" s="459"/>
      <c r="E8" s="459"/>
      <c r="F8" s="459"/>
      <c r="G8" s="460"/>
      <c r="H8" s="454" t="s">
        <v>361</v>
      </c>
      <c r="I8" s="455"/>
      <c r="M8" s="157" t="s">
        <v>240</v>
      </c>
      <c r="N8" s="41" t="s">
        <v>362</v>
      </c>
      <c r="O8" s="158">
        <f>AVERAGE('Excelencia Académica'!AD18:AD25)</f>
        <v>0.86296027131782937</v>
      </c>
      <c r="P8" s="90">
        <f>IF(O8&lt;=33%,1,IF(O8&lt;76%,3,IF(O8&lt;100%,4,IF(O8=101%,5))))</f>
        <v>4</v>
      </c>
    </row>
    <row r="9" spans="1:16" ht="20.100000000000001" customHeight="1" thickBot="1">
      <c r="A9" s="160"/>
      <c r="B9" s="461"/>
      <c r="C9" s="462"/>
      <c r="D9" s="462"/>
      <c r="E9" s="462"/>
      <c r="F9" s="462"/>
      <c r="G9" s="463"/>
      <c r="H9" s="456"/>
      <c r="I9" s="457"/>
      <c r="M9" s="157" t="s">
        <v>48</v>
      </c>
      <c r="N9" s="41" t="s">
        <v>363</v>
      </c>
      <c r="O9" s="158">
        <f>AVERAGE('Excelencia Académica'!AD26:AD30)</f>
        <v>0.960237037037037</v>
      </c>
      <c r="P9" s="90">
        <f>IF(O9&lt;=33%,1,IF(O9&lt;76%,3,IF(O9&lt;100%,4,IF(O9=101%,5))))</f>
        <v>4</v>
      </c>
    </row>
    <row r="10" spans="1:16" s="6" customFormat="1" ht="30" customHeight="1" thickBot="1">
      <c r="A10" s="161" t="s">
        <v>0</v>
      </c>
      <c r="B10" s="161" t="s">
        <v>3</v>
      </c>
      <c r="C10" s="161" t="s">
        <v>5</v>
      </c>
      <c r="D10" s="161" t="s">
        <v>1</v>
      </c>
      <c r="E10" s="162" t="s">
        <v>364</v>
      </c>
      <c r="F10" s="161" t="s">
        <v>365</v>
      </c>
      <c r="G10" s="161" t="s">
        <v>366</v>
      </c>
      <c r="H10" s="161" t="s">
        <v>367</v>
      </c>
      <c r="I10" s="163" t="s">
        <v>368</v>
      </c>
      <c r="J10" s="164" t="s">
        <v>369</v>
      </c>
      <c r="K10" s="165" t="s">
        <v>238</v>
      </c>
      <c r="L10" s="165" t="s">
        <v>239</v>
      </c>
      <c r="M10" s="166" t="s">
        <v>63</v>
      </c>
      <c r="N10" s="167" t="s">
        <v>370</v>
      </c>
      <c r="O10" s="158">
        <f>AVERAGE('Excelencia Académica'!AD31:AD41)</f>
        <v>0.83441558441558428</v>
      </c>
      <c r="P10" s="90">
        <f>IF(O10&lt;=33%,1,IF(O10&lt;76%,3,IF(O10&lt;100%,4,IF(O10=101%,5))))</f>
        <v>4</v>
      </c>
    </row>
    <row r="11" spans="1:16" ht="21" customHeight="1">
      <c r="A11" s="441" t="s">
        <v>14</v>
      </c>
      <c r="B11" s="443" t="s">
        <v>17</v>
      </c>
      <c r="C11" s="168" t="s">
        <v>20</v>
      </c>
      <c r="D11" s="169" t="s">
        <v>21</v>
      </c>
      <c r="E11" s="170">
        <v>1</v>
      </c>
      <c r="F11" s="171" t="s">
        <v>371</v>
      </c>
      <c r="G11" s="172">
        <v>1</v>
      </c>
      <c r="H11" s="169" t="s">
        <v>22</v>
      </c>
      <c r="I11" s="435" t="s">
        <v>372</v>
      </c>
      <c r="J11" s="41">
        <v>1</v>
      </c>
      <c r="K11" s="173">
        <v>1</v>
      </c>
      <c r="L11" s="90" t="b">
        <f>IF(K11&lt;=33%,1,IF(K11&lt;76%,3,IF(K11&lt;100%,4,IF(K11=101%,5))))</f>
        <v>0</v>
      </c>
      <c r="M11" s="157" t="s">
        <v>275</v>
      </c>
      <c r="N11" s="41" t="s">
        <v>373</v>
      </c>
      <c r="O11" s="158">
        <f>AVERAGE('Excelencia Académica'!AD42:AD47)</f>
        <v>0.8571428571428571</v>
      </c>
      <c r="P11" s="90">
        <f t="shared" ref="P11:P13" si="0">IF(O11&lt;=33%,1,IF(O11&lt;76%,3,IF(O11&lt;100%,4,IF(O11=101%,5))))</f>
        <v>4</v>
      </c>
    </row>
    <row r="12" spans="1:16" ht="21" customHeight="1">
      <c r="A12" s="442"/>
      <c r="B12" s="444"/>
      <c r="C12" s="174" t="s">
        <v>23</v>
      </c>
      <c r="D12" s="175" t="s">
        <v>24</v>
      </c>
      <c r="E12" s="170">
        <v>2</v>
      </c>
      <c r="F12" s="176" t="s">
        <v>374</v>
      </c>
      <c r="G12" s="177">
        <v>122</v>
      </c>
      <c r="H12" s="175" t="s">
        <v>25</v>
      </c>
      <c r="I12" s="435"/>
      <c r="J12" s="41">
        <v>78</v>
      </c>
      <c r="K12" s="173">
        <f>+J12/G12</f>
        <v>0.63934426229508201</v>
      </c>
      <c r="L12" s="90">
        <f t="shared" ref="L12:L57" si="1">IF(K12&lt;=33%,1,IF(K12&lt;76%,3,IF(K12&lt;100%,4,IF(K12=101%,5))))</f>
        <v>3</v>
      </c>
      <c r="M12" s="157" t="s">
        <v>375</v>
      </c>
      <c r="N12" s="41" t="s">
        <v>376</v>
      </c>
      <c r="O12" s="158">
        <f>AVERAGE('Excelencia Académica'!AD48:AD51)</f>
        <v>0.97368421052631582</v>
      </c>
      <c r="P12" s="90">
        <f t="shared" si="0"/>
        <v>4</v>
      </c>
    </row>
    <row r="13" spans="1:16" ht="21" customHeight="1">
      <c r="A13" s="442"/>
      <c r="B13" s="444"/>
      <c r="C13" s="446"/>
      <c r="D13" s="178"/>
      <c r="E13" s="179"/>
      <c r="F13" s="180"/>
      <c r="G13" s="40">
        <v>10</v>
      </c>
      <c r="H13" s="175" t="s">
        <v>377</v>
      </c>
      <c r="I13" s="435"/>
      <c r="J13" s="41">
        <v>9</v>
      </c>
      <c r="K13" s="173">
        <f>+J13/G13</f>
        <v>0.9</v>
      </c>
      <c r="L13" s="90">
        <f t="shared" si="1"/>
        <v>4</v>
      </c>
      <c r="M13" s="157" t="s">
        <v>80</v>
      </c>
      <c r="N13" s="41" t="s">
        <v>378</v>
      </c>
      <c r="O13" s="158">
        <f>AVERAGE('Excelencia Académica'!AD51:AD54)</f>
        <v>0.609375</v>
      </c>
      <c r="P13" s="90">
        <f t="shared" si="0"/>
        <v>3</v>
      </c>
    </row>
    <row r="14" spans="1:16" ht="21" customHeight="1">
      <c r="A14" s="442"/>
      <c r="B14" s="445"/>
      <c r="C14" s="446"/>
      <c r="D14" s="175" t="s">
        <v>32</v>
      </c>
      <c r="E14" s="170">
        <v>4</v>
      </c>
      <c r="F14" s="181" t="s">
        <v>379</v>
      </c>
      <c r="G14" s="40">
        <v>10</v>
      </c>
      <c r="H14" s="175" t="s">
        <v>33</v>
      </c>
      <c r="I14" s="436"/>
      <c r="J14" s="41">
        <v>4</v>
      </c>
      <c r="K14" s="173">
        <f>+J14/G14</f>
        <v>0.4</v>
      </c>
      <c r="L14" s="90">
        <f t="shared" si="1"/>
        <v>3</v>
      </c>
      <c r="M14" s="182" t="s">
        <v>380</v>
      </c>
      <c r="O14" s="183">
        <f>AVERAGE(O6:O13)</f>
        <v>0.78729857899215094</v>
      </c>
    </row>
    <row r="15" spans="1:16" ht="21" customHeight="1">
      <c r="A15" s="442"/>
      <c r="B15" s="446" t="s">
        <v>34</v>
      </c>
      <c r="C15" s="174" t="s">
        <v>37</v>
      </c>
      <c r="D15" s="175" t="s">
        <v>38</v>
      </c>
      <c r="E15" s="170">
        <v>5</v>
      </c>
      <c r="F15" s="181" t="s">
        <v>381</v>
      </c>
      <c r="G15" s="40">
        <v>20</v>
      </c>
      <c r="H15" s="175" t="s">
        <v>39</v>
      </c>
      <c r="I15" s="434" t="s">
        <v>382</v>
      </c>
      <c r="J15" s="41">
        <v>0</v>
      </c>
      <c r="K15" s="173">
        <f>+J15/G15</f>
        <v>0</v>
      </c>
      <c r="L15" s="91">
        <f t="shared" si="1"/>
        <v>1</v>
      </c>
    </row>
    <row r="16" spans="1:16" ht="21" customHeight="1">
      <c r="A16" s="442"/>
      <c r="B16" s="446"/>
      <c r="C16" s="447" t="s">
        <v>40</v>
      </c>
      <c r="D16" s="175" t="s">
        <v>41</v>
      </c>
      <c r="E16" s="170">
        <v>6</v>
      </c>
      <c r="F16" s="181" t="s">
        <v>383</v>
      </c>
      <c r="G16" s="40">
        <v>20</v>
      </c>
      <c r="H16" s="175" t="s">
        <v>42</v>
      </c>
      <c r="I16" s="436"/>
      <c r="J16" s="41">
        <v>0</v>
      </c>
      <c r="K16" s="173">
        <f>+J16/G16</f>
        <v>0</v>
      </c>
      <c r="L16" s="91">
        <f t="shared" si="1"/>
        <v>1</v>
      </c>
    </row>
    <row r="17" spans="1:12" ht="21" customHeight="1">
      <c r="A17" s="442"/>
      <c r="B17" s="446"/>
      <c r="C17" s="445"/>
      <c r="D17" s="175" t="s">
        <v>384</v>
      </c>
      <c r="E17" s="170">
        <v>7</v>
      </c>
      <c r="F17" s="184" t="s">
        <v>385</v>
      </c>
      <c r="G17" s="185">
        <v>6</v>
      </c>
      <c r="H17" s="175" t="s">
        <v>386</v>
      </c>
      <c r="I17" s="186" t="s">
        <v>387</v>
      </c>
      <c r="J17" s="41">
        <v>0</v>
      </c>
      <c r="K17" s="173">
        <f t="shared" ref="K17:K56" si="2">+J17/G17</f>
        <v>0</v>
      </c>
      <c r="L17" s="91">
        <f t="shared" si="1"/>
        <v>1</v>
      </c>
    </row>
    <row r="18" spans="1:12" ht="21" customHeight="1">
      <c r="A18" s="442"/>
      <c r="B18" s="446"/>
      <c r="C18" s="174" t="s">
        <v>256</v>
      </c>
      <c r="D18" s="175" t="s">
        <v>43</v>
      </c>
      <c r="E18" s="170">
        <v>8</v>
      </c>
      <c r="F18" s="187" t="s">
        <v>388</v>
      </c>
      <c r="G18" s="40">
        <v>5</v>
      </c>
      <c r="H18" s="175" t="s">
        <v>44</v>
      </c>
      <c r="I18" s="186" t="s">
        <v>389</v>
      </c>
      <c r="J18" s="41">
        <v>1</v>
      </c>
      <c r="K18" s="173">
        <f t="shared" si="2"/>
        <v>0.2</v>
      </c>
      <c r="L18" s="91">
        <f t="shared" si="1"/>
        <v>1</v>
      </c>
    </row>
    <row r="19" spans="1:12" ht="21" customHeight="1">
      <c r="A19" s="442"/>
      <c r="B19" s="446"/>
      <c r="C19" s="188" t="s">
        <v>45</v>
      </c>
      <c r="D19" s="175" t="s">
        <v>46</v>
      </c>
      <c r="E19" s="170">
        <v>9</v>
      </c>
      <c r="F19" s="181" t="s">
        <v>390</v>
      </c>
      <c r="G19" s="40">
        <v>70</v>
      </c>
      <c r="H19" s="175" t="s">
        <v>47</v>
      </c>
      <c r="I19" s="186" t="s">
        <v>391</v>
      </c>
      <c r="J19" s="41">
        <v>29</v>
      </c>
      <c r="K19" s="173">
        <f t="shared" si="2"/>
        <v>0.41428571428571431</v>
      </c>
      <c r="L19" s="90">
        <f t="shared" si="1"/>
        <v>3</v>
      </c>
    </row>
    <row r="20" spans="1:12" ht="21" customHeight="1">
      <c r="A20" s="442"/>
      <c r="B20" s="426" t="s">
        <v>240</v>
      </c>
      <c r="C20" s="189" t="s">
        <v>392</v>
      </c>
      <c r="D20" s="190" t="s">
        <v>259</v>
      </c>
      <c r="E20" s="170">
        <v>10</v>
      </c>
      <c r="F20" s="119" t="s">
        <v>393</v>
      </c>
      <c r="G20" s="40">
        <v>1</v>
      </c>
      <c r="H20" s="175" t="s">
        <v>394</v>
      </c>
      <c r="I20" s="434" t="s">
        <v>395</v>
      </c>
      <c r="J20" s="41">
        <v>0</v>
      </c>
      <c r="K20" s="173">
        <f t="shared" si="2"/>
        <v>0</v>
      </c>
      <c r="L20" s="91">
        <f t="shared" si="1"/>
        <v>1</v>
      </c>
    </row>
    <row r="21" spans="1:12" ht="21" customHeight="1">
      <c r="A21" s="442"/>
      <c r="B21" s="427"/>
      <c r="C21" s="189" t="s">
        <v>396</v>
      </c>
      <c r="D21" s="190" t="s">
        <v>397</v>
      </c>
      <c r="E21" s="170">
        <v>11</v>
      </c>
      <c r="F21" s="119" t="s">
        <v>398</v>
      </c>
      <c r="G21" s="40">
        <v>1</v>
      </c>
      <c r="H21" s="175" t="s">
        <v>399</v>
      </c>
      <c r="I21" s="435"/>
      <c r="J21" s="41">
        <v>0</v>
      </c>
      <c r="K21" s="173">
        <f t="shared" si="2"/>
        <v>0</v>
      </c>
      <c r="L21" s="91">
        <f t="shared" si="1"/>
        <v>1</v>
      </c>
    </row>
    <row r="22" spans="1:12" ht="21" customHeight="1">
      <c r="A22" s="442"/>
      <c r="B22" s="427"/>
      <c r="C22" s="191" t="s">
        <v>400</v>
      </c>
      <c r="D22" s="190" t="s">
        <v>401</v>
      </c>
      <c r="E22" s="170">
        <v>12</v>
      </c>
      <c r="F22" s="119" t="s">
        <v>402</v>
      </c>
      <c r="G22" s="40">
        <v>17</v>
      </c>
      <c r="H22" s="175" t="s">
        <v>403</v>
      </c>
      <c r="I22" s="436"/>
      <c r="J22" s="41">
        <v>5</v>
      </c>
      <c r="K22" s="173">
        <f t="shared" si="2"/>
        <v>0.29411764705882354</v>
      </c>
      <c r="L22" s="91">
        <f t="shared" si="1"/>
        <v>1</v>
      </c>
    </row>
    <row r="23" spans="1:12" ht="21" customHeight="1">
      <c r="A23" s="442"/>
      <c r="B23" s="427"/>
      <c r="C23" s="189" t="s">
        <v>404</v>
      </c>
      <c r="D23" s="190" t="s">
        <v>262</v>
      </c>
      <c r="E23" s="170">
        <v>13</v>
      </c>
      <c r="F23" s="119" t="s">
        <v>405</v>
      </c>
      <c r="G23" s="40">
        <v>14</v>
      </c>
      <c r="H23" s="175" t="s">
        <v>406</v>
      </c>
      <c r="I23" s="186" t="s">
        <v>407</v>
      </c>
      <c r="J23" s="41">
        <v>0</v>
      </c>
      <c r="K23" s="173">
        <f t="shared" si="2"/>
        <v>0</v>
      </c>
      <c r="L23" s="91">
        <f t="shared" si="1"/>
        <v>1</v>
      </c>
    </row>
    <row r="24" spans="1:12" ht="21" customHeight="1">
      <c r="A24" s="442"/>
      <c r="B24" s="427"/>
      <c r="C24" s="191" t="s">
        <v>408</v>
      </c>
      <c r="D24" s="190" t="s">
        <v>409</v>
      </c>
      <c r="E24" s="170">
        <v>14</v>
      </c>
      <c r="F24" s="119" t="s">
        <v>410</v>
      </c>
      <c r="G24" s="40">
        <v>15</v>
      </c>
      <c r="H24" s="175" t="s">
        <v>411</v>
      </c>
      <c r="I24" s="186" t="s">
        <v>412</v>
      </c>
      <c r="J24" s="41">
        <v>2</v>
      </c>
      <c r="K24" s="173">
        <f t="shared" si="2"/>
        <v>0.13333333333333333</v>
      </c>
      <c r="L24" s="91">
        <f t="shared" si="1"/>
        <v>1</v>
      </c>
    </row>
    <row r="25" spans="1:12" ht="21" customHeight="1">
      <c r="A25" s="442"/>
      <c r="B25" s="427"/>
      <c r="C25" s="189" t="s">
        <v>413</v>
      </c>
      <c r="D25" s="190" t="s">
        <v>414</v>
      </c>
      <c r="E25" s="170">
        <v>15</v>
      </c>
      <c r="F25" s="119" t="s">
        <v>415</v>
      </c>
      <c r="G25" s="40">
        <v>3</v>
      </c>
      <c r="H25" s="175" t="s">
        <v>416</v>
      </c>
      <c r="I25" s="186" t="s">
        <v>417</v>
      </c>
      <c r="J25" s="41">
        <v>2</v>
      </c>
      <c r="K25" s="173">
        <f t="shared" si="2"/>
        <v>0.66666666666666663</v>
      </c>
      <c r="L25" s="90">
        <f t="shared" si="1"/>
        <v>3</v>
      </c>
    </row>
    <row r="26" spans="1:12" ht="21" customHeight="1">
      <c r="A26" s="442"/>
      <c r="B26" s="427"/>
      <c r="C26" s="189" t="s">
        <v>418</v>
      </c>
      <c r="D26" s="190" t="s">
        <v>419</v>
      </c>
      <c r="E26" s="170">
        <v>16</v>
      </c>
      <c r="F26" s="119" t="s">
        <v>420</v>
      </c>
      <c r="G26" s="40">
        <v>6</v>
      </c>
      <c r="H26" s="175" t="s">
        <v>421</v>
      </c>
      <c r="I26" s="186" t="s">
        <v>395</v>
      </c>
      <c r="J26" s="41">
        <v>2</v>
      </c>
      <c r="K26" s="173">
        <f t="shared" si="2"/>
        <v>0.33333333333333331</v>
      </c>
      <c r="L26" s="90">
        <f t="shared" si="1"/>
        <v>3</v>
      </c>
    </row>
    <row r="27" spans="1:12" ht="21" customHeight="1">
      <c r="A27" s="442"/>
      <c r="B27" s="428"/>
      <c r="C27" s="189" t="s">
        <v>422</v>
      </c>
      <c r="D27" s="190" t="s">
        <v>423</v>
      </c>
      <c r="E27" s="170">
        <v>17</v>
      </c>
      <c r="F27" s="106" t="s">
        <v>424</v>
      </c>
      <c r="G27" s="185">
        <v>1</v>
      </c>
      <c r="H27" s="175" t="s">
        <v>425</v>
      </c>
      <c r="I27" s="186" t="s">
        <v>426</v>
      </c>
      <c r="J27" s="41">
        <v>0</v>
      </c>
      <c r="K27" s="173">
        <f t="shared" si="2"/>
        <v>0</v>
      </c>
      <c r="L27" s="91">
        <f t="shared" si="1"/>
        <v>1</v>
      </c>
    </row>
    <row r="28" spans="1:12" ht="21" customHeight="1">
      <c r="A28" s="442"/>
      <c r="B28" s="426" t="s">
        <v>48</v>
      </c>
      <c r="C28" s="192" t="s">
        <v>427</v>
      </c>
      <c r="D28" s="193" t="s">
        <v>428</v>
      </c>
      <c r="E28" s="170">
        <v>18</v>
      </c>
      <c r="F28" s="194" t="s">
        <v>429</v>
      </c>
      <c r="G28" s="40">
        <v>0</v>
      </c>
      <c r="H28" s="175" t="s">
        <v>56</v>
      </c>
      <c r="I28" s="434" t="s">
        <v>430</v>
      </c>
      <c r="J28" s="41">
        <v>0</v>
      </c>
      <c r="K28" s="173">
        <v>0</v>
      </c>
      <c r="L28" s="91">
        <f t="shared" si="1"/>
        <v>1</v>
      </c>
    </row>
    <row r="29" spans="1:12" ht="21" customHeight="1">
      <c r="A29" s="442"/>
      <c r="B29" s="427"/>
      <c r="C29" s="429" t="s">
        <v>431</v>
      </c>
      <c r="D29" s="440" t="s">
        <v>55</v>
      </c>
      <c r="E29" s="170">
        <v>19</v>
      </c>
      <c r="F29" s="194" t="s">
        <v>432</v>
      </c>
      <c r="G29" s="40">
        <v>6</v>
      </c>
      <c r="H29" s="175" t="s">
        <v>57</v>
      </c>
      <c r="I29" s="435"/>
      <c r="J29" s="41">
        <v>0</v>
      </c>
      <c r="K29" s="173">
        <f t="shared" si="2"/>
        <v>0</v>
      </c>
      <c r="L29" s="91">
        <f t="shared" si="1"/>
        <v>1</v>
      </c>
    </row>
    <row r="30" spans="1:12" ht="21" customHeight="1">
      <c r="A30" s="442"/>
      <c r="B30" s="427"/>
      <c r="C30" s="429"/>
      <c r="D30" s="440"/>
      <c r="E30" s="170">
        <v>20</v>
      </c>
      <c r="F30" s="194" t="s">
        <v>433</v>
      </c>
      <c r="G30" s="40">
        <v>37</v>
      </c>
      <c r="H30" s="175" t="s">
        <v>434</v>
      </c>
      <c r="I30" s="435"/>
      <c r="J30" s="41">
        <v>47</v>
      </c>
      <c r="K30" s="173">
        <f t="shared" si="2"/>
        <v>1.2702702702702702</v>
      </c>
      <c r="L30" s="90" t="b">
        <f t="shared" si="1"/>
        <v>0</v>
      </c>
    </row>
    <row r="31" spans="1:12" ht="21" customHeight="1">
      <c r="A31" s="442"/>
      <c r="B31" s="427"/>
      <c r="C31" s="429"/>
      <c r="D31" s="440"/>
      <c r="E31" s="170">
        <v>21</v>
      </c>
      <c r="F31" s="181" t="s">
        <v>435</v>
      </c>
      <c r="G31" s="40">
        <v>27</v>
      </c>
      <c r="H31" s="175" t="s">
        <v>436</v>
      </c>
      <c r="I31" s="435"/>
      <c r="J31" s="41">
        <v>13</v>
      </c>
      <c r="K31" s="173">
        <f t="shared" si="2"/>
        <v>0.48148148148148145</v>
      </c>
      <c r="L31" s="90">
        <f t="shared" si="1"/>
        <v>3</v>
      </c>
    </row>
    <row r="32" spans="1:12" ht="21" customHeight="1">
      <c r="A32" s="442"/>
      <c r="B32" s="428"/>
      <c r="C32" s="429"/>
      <c r="D32" s="430"/>
      <c r="E32" s="170">
        <v>22</v>
      </c>
      <c r="F32" s="181" t="s">
        <v>437</v>
      </c>
      <c r="G32" s="195">
        <v>190</v>
      </c>
      <c r="H32" s="196" t="s">
        <v>438</v>
      </c>
      <c r="I32" s="436"/>
      <c r="J32" s="41">
        <v>175</v>
      </c>
      <c r="K32" s="173">
        <f t="shared" si="2"/>
        <v>0.92105263157894735</v>
      </c>
      <c r="L32" s="90">
        <f t="shared" si="1"/>
        <v>4</v>
      </c>
    </row>
    <row r="33" spans="1:12" ht="21" customHeight="1">
      <c r="A33" s="442"/>
      <c r="B33" s="426" t="s">
        <v>63</v>
      </c>
      <c r="C33" s="437" t="s">
        <v>66</v>
      </c>
      <c r="D33" s="430" t="s">
        <v>74</v>
      </c>
      <c r="E33" s="170">
        <v>23</v>
      </c>
      <c r="F33" s="119" t="s">
        <v>439</v>
      </c>
      <c r="G33" s="40">
        <v>2000</v>
      </c>
      <c r="H33" s="175" t="s">
        <v>440</v>
      </c>
      <c r="I33" s="434" t="s">
        <v>441</v>
      </c>
      <c r="J33" s="41">
        <v>730</v>
      </c>
      <c r="K33" s="173">
        <f t="shared" si="2"/>
        <v>0.36499999999999999</v>
      </c>
      <c r="L33" s="90">
        <f t="shared" si="1"/>
        <v>3</v>
      </c>
    </row>
    <row r="34" spans="1:12" ht="21" customHeight="1">
      <c r="A34" s="442"/>
      <c r="B34" s="427"/>
      <c r="C34" s="438"/>
      <c r="D34" s="431"/>
      <c r="E34" s="170">
        <v>24</v>
      </c>
      <c r="F34" s="119" t="s">
        <v>442</v>
      </c>
      <c r="G34" s="40">
        <v>2</v>
      </c>
      <c r="H34" s="175" t="s">
        <v>443</v>
      </c>
      <c r="I34" s="435"/>
      <c r="J34" s="41">
        <v>0</v>
      </c>
      <c r="K34" s="173">
        <f t="shared" si="2"/>
        <v>0</v>
      </c>
      <c r="L34" s="91">
        <f t="shared" si="1"/>
        <v>1</v>
      </c>
    </row>
    <row r="35" spans="1:12" ht="21" customHeight="1">
      <c r="A35" s="442"/>
      <c r="B35" s="427"/>
      <c r="C35" s="438"/>
      <c r="D35" s="431"/>
      <c r="E35" s="170">
        <v>25</v>
      </c>
      <c r="F35" s="119" t="s">
        <v>444</v>
      </c>
      <c r="G35" s="197">
        <v>0.3</v>
      </c>
      <c r="H35" s="175" t="s">
        <v>69</v>
      </c>
      <c r="I35" s="435"/>
      <c r="J35" s="198">
        <v>0.125</v>
      </c>
      <c r="K35" s="173">
        <f t="shared" si="2"/>
        <v>0.41666666666666669</v>
      </c>
      <c r="L35" s="90">
        <f t="shared" si="1"/>
        <v>3</v>
      </c>
    </row>
    <row r="36" spans="1:12" ht="21" customHeight="1">
      <c r="A36" s="442"/>
      <c r="B36" s="427"/>
      <c r="C36" s="438"/>
      <c r="D36" s="431"/>
      <c r="E36" s="170">
        <v>26</v>
      </c>
      <c r="F36" s="119" t="s">
        <v>445</v>
      </c>
      <c r="G36" s="40">
        <v>667</v>
      </c>
      <c r="H36" s="175" t="s">
        <v>446</v>
      </c>
      <c r="I36" s="435"/>
      <c r="J36" s="41">
        <v>0</v>
      </c>
      <c r="K36" s="173">
        <f t="shared" si="2"/>
        <v>0</v>
      </c>
      <c r="L36" s="91">
        <f t="shared" si="1"/>
        <v>1</v>
      </c>
    </row>
    <row r="37" spans="1:12" ht="21" customHeight="1">
      <c r="A37" s="442"/>
      <c r="B37" s="427"/>
      <c r="C37" s="438"/>
      <c r="D37" s="431"/>
      <c r="E37" s="170">
        <v>27</v>
      </c>
      <c r="F37" s="119" t="s">
        <v>447</v>
      </c>
      <c r="G37" s="40">
        <v>20</v>
      </c>
      <c r="H37" s="175" t="s">
        <v>448</v>
      </c>
      <c r="I37" s="435"/>
      <c r="J37" s="41">
        <v>28</v>
      </c>
      <c r="K37" s="173">
        <f t="shared" si="2"/>
        <v>1.4</v>
      </c>
      <c r="L37" s="122">
        <f>IF(K37&lt;=33%,1,IF(K37&lt;76%,3,IF(K37&lt;100%,4,)))</f>
        <v>0</v>
      </c>
    </row>
    <row r="38" spans="1:12" ht="21" customHeight="1">
      <c r="A38" s="442"/>
      <c r="B38" s="427"/>
      <c r="C38" s="439"/>
      <c r="D38" s="432"/>
      <c r="E38" s="170">
        <v>28</v>
      </c>
      <c r="F38" s="119" t="s">
        <v>449</v>
      </c>
      <c r="G38" s="40">
        <v>3</v>
      </c>
      <c r="H38" s="175" t="s">
        <v>450</v>
      </c>
      <c r="I38" s="436"/>
      <c r="J38" s="41">
        <v>0</v>
      </c>
      <c r="K38" s="173">
        <f t="shared" si="2"/>
        <v>0</v>
      </c>
      <c r="L38" s="91">
        <f t="shared" si="1"/>
        <v>1</v>
      </c>
    </row>
    <row r="39" spans="1:12" ht="21" customHeight="1">
      <c r="A39" s="442"/>
      <c r="B39" s="427"/>
      <c r="C39" s="437" t="s">
        <v>73</v>
      </c>
      <c r="D39" s="430" t="s">
        <v>74</v>
      </c>
      <c r="E39" s="170">
        <v>29</v>
      </c>
      <c r="F39" s="119" t="s">
        <v>451</v>
      </c>
      <c r="G39" s="40">
        <v>1</v>
      </c>
      <c r="H39" s="175" t="s">
        <v>452</v>
      </c>
      <c r="I39" s="434" t="s">
        <v>453</v>
      </c>
      <c r="J39" s="41">
        <v>0</v>
      </c>
      <c r="K39" s="173">
        <f t="shared" si="2"/>
        <v>0</v>
      </c>
      <c r="L39" s="91">
        <f t="shared" si="1"/>
        <v>1</v>
      </c>
    </row>
    <row r="40" spans="1:12" ht="21" customHeight="1">
      <c r="A40" s="442"/>
      <c r="B40" s="427"/>
      <c r="C40" s="438"/>
      <c r="D40" s="431"/>
      <c r="E40" s="170">
        <v>30</v>
      </c>
      <c r="F40" s="119" t="s">
        <v>454</v>
      </c>
      <c r="G40" s="40">
        <v>1</v>
      </c>
      <c r="H40" s="175" t="s">
        <v>455</v>
      </c>
      <c r="I40" s="435"/>
      <c r="J40" s="41">
        <v>0</v>
      </c>
      <c r="K40" s="173">
        <f t="shared" si="2"/>
        <v>0</v>
      </c>
      <c r="L40" s="91">
        <f t="shared" si="1"/>
        <v>1</v>
      </c>
    </row>
    <row r="41" spans="1:12" ht="21" customHeight="1">
      <c r="A41" s="442"/>
      <c r="B41" s="427"/>
      <c r="C41" s="438"/>
      <c r="D41" s="431"/>
      <c r="E41" s="170">
        <v>31</v>
      </c>
      <c r="F41" s="119" t="s">
        <v>456</v>
      </c>
      <c r="G41" s="40">
        <v>2</v>
      </c>
      <c r="H41" s="175" t="s">
        <v>457</v>
      </c>
      <c r="I41" s="435"/>
      <c r="J41" s="41">
        <v>0</v>
      </c>
      <c r="K41" s="173">
        <f t="shared" si="2"/>
        <v>0</v>
      </c>
      <c r="L41" s="91">
        <f t="shared" si="1"/>
        <v>1</v>
      </c>
    </row>
    <row r="42" spans="1:12" ht="21" customHeight="1">
      <c r="A42" s="442"/>
      <c r="B42" s="427"/>
      <c r="C42" s="438"/>
      <c r="D42" s="431"/>
      <c r="E42" s="170">
        <v>32</v>
      </c>
      <c r="F42" s="119" t="s">
        <v>458</v>
      </c>
      <c r="G42" s="40">
        <v>1</v>
      </c>
      <c r="H42" s="175" t="s">
        <v>459</v>
      </c>
      <c r="I42" s="435"/>
      <c r="J42" s="41">
        <v>0</v>
      </c>
      <c r="K42" s="173">
        <f t="shared" si="2"/>
        <v>0</v>
      </c>
      <c r="L42" s="91">
        <f t="shared" si="1"/>
        <v>1</v>
      </c>
    </row>
    <row r="43" spans="1:12" ht="21" customHeight="1">
      <c r="A43" s="442"/>
      <c r="B43" s="428"/>
      <c r="C43" s="439"/>
      <c r="D43" s="432"/>
      <c r="E43" s="170">
        <v>33</v>
      </c>
      <c r="F43" s="119" t="s">
        <v>460</v>
      </c>
      <c r="G43" s="40">
        <v>4</v>
      </c>
      <c r="H43" s="175" t="s">
        <v>461</v>
      </c>
      <c r="I43" s="436"/>
      <c r="J43" s="41">
        <v>0</v>
      </c>
      <c r="K43" s="173">
        <f t="shared" si="2"/>
        <v>0</v>
      </c>
      <c r="L43" s="91">
        <f t="shared" si="1"/>
        <v>1</v>
      </c>
    </row>
    <row r="44" spans="1:12" ht="21" customHeight="1">
      <c r="A44" s="442"/>
      <c r="B44" s="426" t="s">
        <v>275</v>
      </c>
      <c r="C44" s="189" t="s">
        <v>462</v>
      </c>
      <c r="D44" s="199" t="s">
        <v>274</v>
      </c>
      <c r="E44" s="200">
        <v>34</v>
      </c>
      <c r="F44" s="201" t="s">
        <v>463</v>
      </c>
      <c r="G44" s="195">
        <v>8</v>
      </c>
      <c r="H44" s="202" t="s">
        <v>464</v>
      </c>
      <c r="I44" s="434" t="s">
        <v>465</v>
      </c>
      <c r="J44" s="41">
        <v>7</v>
      </c>
      <c r="K44" s="173">
        <f t="shared" si="2"/>
        <v>0.875</v>
      </c>
      <c r="L44" s="90">
        <f t="shared" si="1"/>
        <v>4</v>
      </c>
    </row>
    <row r="45" spans="1:12" ht="21" customHeight="1">
      <c r="A45" s="442"/>
      <c r="B45" s="427"/>
      <c r="C45" s="437" t="s">
        <v>466</v>
      </c>
      <c r="D45" s="440" t="s">
        <v>332</v>
      </c>
      <c r="E45" s="170">
        <v>35</v>
      </c>
      <c r="F45" s="181" t="s">
        <v>467</v>
      </c>
      <c r="G45" s="40">
        <v>20</v>
      </c>
      <c r="H45" s="203" t="s">
        <v>51</v>
      </c>
      <c r="I45" s="435"/>
      <c r="J45" s="41">
        <v>15</v>
      </c>
      <c r="K45" s="173">
        <f t="shared" si="2"/>
        <v>0.75</v>
      </c>
      <c r="L45" s="90">
        <f t="shared" si="1"/>
        <v>3</v>
      </c>
    </row>
    <row r="46" spans="1:12" ht="21" customHeight="1">
      <c r="A46" s="442"/>
      <c r="B46" s="427"/>
      <c r="C46" s="438"/>
      <c r="D46" s="440"/>
      <c r="E46" s="170">
        <v>36</v>
      </c>
      <c r="F46" s="119" t="s">
        <v>468</v>
      </c>
      <c r="G46" s="40">
        <v>60</v>
      </c>
      <c r="H46" s="190" t="s">
        <v>52</v>
      </c>
      <c r="I46" s="435"/>
      <c r="J46" s="41">
        <v>62</v>
      </c>
      <c r="K46" s="173">
        <f t="shared" si="2"/>
        <v>1.0333333333333334</v>
      </c>
      <c r="L46" s="122">
        <f>IF(K46&lt;=33%,1,IF(K46&lt;76%,3,IF(K46&lt;100%,4,)))</f>
        <v>0</v>
      </c>
    </row>
    <row r="47" spans="1:12" ht="21" customHeight="1">
      <c r="A47" s="442"/>
      <c r="B47" s="427"/>
      <c r="C47" s="438"/>
      <c r="D47" s="440"/>
      <c r="E47" s="170">
        <v>37</v>
      </c>
      <c r="F47" s="119" t="s">
        <v>469</v>
      </c>
      <c r="G47" s="40">
        <v>2</v>
      </c>
      <c r="H47" s="190" t="s">
        <v>53</v>
      </c>
      <c r="I47" s="435"/>
      <c r="J47" s="41">
        <v>0</v>
      </c>
      <c r="K47" s="173">
        <f t="shared" si="2"/>
        <v>0</v>
      </c>
      <c r="L47" s="91">
        <f t="shared" si="1"/>
        <v>1</v>
      </c>
    </row>
    <row r="48" spans="1:12" ht="21" customHeight="1">
      <c r="A48" s="442"/>
      <c r="B48" s="427"/>
      <c r="C48" s="439"/>
      <c r="D48" s="440"/>
      <c r="E48" s="170">
        <v>38</v>
      </c>
      <c r="F48" s="119" t="s">
        <v>470</v>
      </c>
      <c r="G48" s="40">
        <v>99</v>
      </c>
      <c r="H48" s="190" t="s">
        <v>54</v>
      </c>
      <c r="I48" s="435"/>
      <c r="J48" s="41">
        <v>44</v>
      </c>
      <c r="K48" s="173">
        <f t="shared" si="2"/>
        <v>0.44444444444444442</v>
      </c>
      <c r="L48" s="90">
        <f t="shared" si="1"/>
        <v>3</v>
      </c>
    </row>
    <row r="49" spans="1:12" ht="21" customHeight="1">
      <c r="A49" s="442"/>
      <c r="B49" s="428"/>
      <c r="C49" s="204" t="s">
        <v>471</v>
      </c>
      <c r="D49" s="202" t="s">
        <v>472</v>
      </c>
      <c r="E49" s="170">
        <v>39</v>
      </c>
      <c r="F49" s="119" t="s">
        <v>473</v>
      </c>
      <c r="G49" s="195">
        <v>20</v>
      </c>
      <c r="H49" s="190" t="s">
        <v>474</v>
      </c>
      <c r="I49" s="436"/>
      <c r="J49" s="41">
        <v>8</v>
      </c>
      <c r="K49" s="173">
        <f t="shared" si="2"/>
        <v>0.4</v>
      </c>
      <c r="L49" s="90">
        <f t="shared" si="1"/>
        <v>3</v>
      </c>
    </row>
    <row r="50" spans="1:12" ht="21" customHeight="1">
      <c r="A50" s="442"/>
      <c r="B50" s="426" t="s">
        <v>375</v>
      </c>
      <c r="C50" s="437" t="s">
        <v>475</v>
      </c>
      <c r="D50" s="430" t="s">
        <v>476</v>
      </c>
      <c r="E50" s="170">
        <v>40</v>
      </c>
      <c r="F50" s="118" t="s">
        <v>477</v>
      </c>
      <c r="G50" s="40">
        <v>4</v>
      </c>
      <c r="H50" s="175" t="s">
        <v>478</v>
      </c>
      <c r="I50" s="434" t="s">
        <v>453</v>
      </c>
      <c r="J50" s="41">
        <v>0</v>
      </c>
      <c r="K50" s="173">
        <f t="shared" si="2"/>
        <v>0</v>
      </c>
      <c r="L50" s="91">
        <f t="shared" si="1"/>
        <v>1</v>
      </c>
    </row>
    <row r="51" spans="1:12" ht="21" customHeight="1">
      <c r="A51" s="442"/>
      <c r="B51" s="427"/>
      <c r="C51" s="439"/>
      <c r="D51" s="432"/>
      <c r="E51" s="170">
        <v>41</v>
      </c>
      <c r="F51" s="118" t="s">
        <v>479</v>
      </c>
      <c r="G51" s="40">
        <v>1</v>
      </c>
      <c r="H51" s="175" t="s">
        <v>480</v>
      </c>
      <c r="I51" s="436"/>
      <c r="J51" s="41">
        <v>0</v>
      </c>
      <c r="K51" s="173">
        <f t="shared" si="2"/>
        <v>0</v>
      </c>
      <c r="L51" s="91">
        <f t="shared" si="1"/>
        <v>1</v>
      </c>
    </row>
    <row r="52" spans="1:12" ht="21" customHeight="1">
      <c r="A52" s="442"/>
      <c r="B52" s="428"/>
      <c r="C52" s="192" t="s">
        <v>481</v>
      </c>
      <c r="D52" s="205" t="s">
        <v>285</v>
      </c>
      <c r="E52" s="170">
        <v>42</v>
      </c>
      <c r="F52" s="119" t="s">
        <v>482</v>
      </c>
      <c r="G52" s="206">
        <v>20</v>
      </c>
      <c r="H52" s="193" t="s">
        <v>483</v>
      </c>
      <c r="I52" s="186" t="s">
        <v>484</v>
      </c>
      <c r="J52" s="41">
        <v>140</v>
      </c>
      <c r="K52" s="173">
        <f t="shared" si="2"/>
        <v>7</v>
      </c>
      <c r="L52" s="122">
        <f>IF(K52&lt;=33%,1,IF(K52&lt;76%,3,IF(K52&lt;100%,4,)))</f>
        <v>0</v>
      </c>
    </row>
    <row r="53" spans="1:12" ht="21" customHeight="1">
      <c r="A53" s="442"/>
      <c r="B53" s="426" t="s">
        <v>80</v>
      </c>
      <c r="C53" s="429" t="s">
        <v>82</v>
      </c>
      <c r="D53" s="430" t="s">
        <v>83</v>
      </c>
      <c r="E53" s="170">
        <v>43</v>
      </c>
      <c r="F53" s="119" t="s">
        <v>485</v>
      </c>
      <c r="G53" s="40">
        <v>150</v>
      </c>
      <c r="H53" s="175" t="s">
        <v>84</v>
      </c>
      <c r="I53" s="186" t="s">
        <v>486</v>
      </c>
      <c r="J53" s="41">
        <v>216</v>
      </c>
      <c r="K53" s="173">
        <f t="shared" si="2"/>
        <v>1.44</v>
      </c>
      <c r="L53" s="122">
        <f>IF(K53&lt;=33%,1,IF(K53&lt;76%,3,IF(K53&lt;100%,4,)))</f>
        <v>0</v>
      </c>
    </row>
    <row r="54" spans="1:12" ht="21" customHeight="1">
      <c r="A54" s="442"/>
      <c r="B54" s="427"/>
      <c r="C54" s="429"/>
      <c r="D54" s="431"/>
      <c r="E54" s="170">
        <v>44</v>
      </c>
      <c r="F54" s="119" t="s">
        <v>487</v>
      </c>
      <c r="G54" s="40">
        <v>100</v>
      </c>
      <c r="H54" s="175" t="s">
        <v>85</v>
      </c>
      <c r="I54" s="186" t="s">
        <v>391</v>
      </c>
      <c r="J54" s="41">
        <v>125</v>
      </c>
      <c r="K54" s="173">
        <f t="shared" si="2"/>
        <v>1.25</v>
      </c>
      <c r="L54" s="122">
        <f>IF(K54&lt;=33%,1,IF(K54&lt;76%,3,IF(K54&lt;100%,4,)))</f>
        <v>0</v>
      </c>
    </row>
    <row r="55" spans="1:12" ht="21" customHeight="1">
      <c r="A55" s="442"/>
      <c r="B55" s="427"/>
      <c r="C55" s="433" t="s">
        <v>86</v>
      </c>
      <c r="D55" s="431"/>
      <c r="E55" s="170">
        <v>45</v>
      </c>
      <c r="F55" s="119" t="s">
        <v>488</v>
      </c>
      <c r="G55" s="40">
        <v>10</v>
      </c>
      <c r="H55" s="175" t="s">
        <v>87</v>
      </c>
      <c r="I55" s="186" t="s">
        <v>489</v>
      </c>
      <c r="J55" s="41">
        <v>0</v>
      </c>
      <c r="K55" s="173">
        <f t="shared" si="2"/>
        <v>0</v>
      </c>
      <c r="L55" s="91">
        <f t="shared" si="1"/>
        <v>1</v>
      </c>
    </row>
    <row r="56" spans="1:12" ht="21" customHeight="1">
      <c r="A56" s="442"/>
      <c r="B56" s="428"/>
      <c r="C56" s="433"/>
      <c r="D56" s="432"/>
      <c r="E56" s="170">
        <v>46</v>
      </c>
      <c r="F56" s="119" t="s">
        <v>490</v>
      </c>
      <c r="G56" s="40">
        <v>15</v>
      </c>
      <c r="H56" s="175" t="s">
        <v>88</v>
      </c>
      <c r="I56" s="186" t="s">
        <v>489</v>
      </c>
      <c r="J56" s="41">
        <v>0</v>
      </c>
      <c r="K56" s="173">
        <f t="shared" si="2"/>
        <v>0</v>
      </c>
      <c r="L56" s="91">
        <f t="shared" si="1"/>
        <v>1</v>
      </c>
    </row>
    <row r="57" spans="1:12" ht="21" customHeight="1">
      <c r="K57" s="207">
        <f>AVERAGE(K11:K56)</f>
        <v>0.50061586488582821</v>
      </c>
      <c r="L57" s="208">
        <f t="shared" si="1"/>
        <v>3</v>
      </c>
    </row>
    <row r="58" spans="1:12" ht="20.100000000000001" customHeight="1" thickBot="1">
      <c r="A58" s="209" t="s">
        <v>491</v>
      </c>
    </row>
  </sheetData>
  <sheetProtection algorithmName="SHA-512" hashValue="9ZNng+sLCAxJ1GD7NLVtjx0Su+Ua16/XnNZ7/crefLSWt6rOXRj7vSvf6jZhnuRaqANOtvAtYLTGtQwasQWjMQ==" saltValue="5Y7edb90Hk+LgDubZ6+vYw==" spinCount="100000" sheet="1" selectLockedCells="1" selectUnlockedCells="1"/>
  <mergeCells count="38">
    <mergeCell ref="M1:P1"/>
    <mergeCell ref="M2:P2"/>
    <mergeCell ref="B6:G7"/>
    <mergeCell ref="H6:I7"/>
    <mergeCell ref="B8:G9"/>
    <mergeCell ref="H8:I9"/>
    <mergeCell ref="A11:A56"/>
    <mergeCell ref="B11:B14"/>
    <mergeCell ref="I11:I14"/>
    <mergeCell ref="C13:C14"/>
    <mergeCell ref="B15:B19"/>
    <mergeCell ref="I15:I16"/>
    <mergeCell ref="C16:C17"/>
    <mergeCell ref="B20:B27"/>
    <mergeCell ref="I20:I22"/>
    <mergeCell ref="B28:B32"/>
    <mergeCell ref="I28:I32"/>
    <mergeCell ref="C29:C32"/>
    <mergeCell ref="D29:D32"/>
    <mergeCell ref="B33:B43"/>
    <mergeCell ref="C33:C38"/>
    <mergeCell ref="D33:D38"/>
    <mergeCell ref="B53:B56"/>
    <mergeCell ref="C53:C54"/>
    <mergeCell ref="D53:D56"/>
    <mergeCell ref="C55:C56"/>
    <mergeCell ref="I33:I38"/>
    <mergeCell ref="C39:C43"/>
    <mergeCell ref="D39:D43"/>
    <mergeCell ref="I39:I43"/>
    <mergeCell ref="I44:I49"/>
    <mergeCell ref="C45:C48"/>
    <mergeCell ref="D45:D48"/>
    <mergeCell ref="B44:B49"/>
    <mergeCell ref="B50:B52"/>
    <mergeCell ref="C50:C51"/>
    <mergeCell ref="D50:D51"/>
    <mergeCell ref="I50:I51"/>
  </mergeCells>
  <conditionalFormatting sqref="L11">
    <cfRule type="cellIs" dxfId="305" priority="48" stopIfTrue="1" operator="between">
      <formula>3</formula>
      <formula>4</formula>
    </cfRule>
  </conditionalFormatting>
  <conditionalFormatting sqref="L11">
    <cfRule type="cellIs" dxfId="304" priority="45" stopIfTrue="1" operator="greaterThan">
      <formula>3</formula>
    </cfRule>
    <cfRule type="cellIs" dxfId="303" priority="46" stopIfTrue="1" operator="between">
      <formula>1</formula>
      <formula>1</formula>
    </cfRule>
    <cfRule type="cellIs" dxfId="302" priority="47" stopIfTrue="1" operator="between">
      <formula>3</formula>
      <formula>3</formula>
    </cfRule>
  </conditionalFormatting>
  <conditionalFormatting sqref="L38:L45 L47:L51 L55:L56 L12:L36">
    <cfRule type="cellIs" dxfId="301" priority="44" stopIfTrue="1" operator="between">
      <formula>3</formula>
      <formula>4</formula>
    </cfRule>
  </conditionalFormatting>
  <conditionalFormatting sqref="L38:L45 L47:L51 L55:L56 L12:L36">
    <cfRule type="cellIs" dxfId="300" priority="41" stopIfTrue="1" operator="greaterThan">
      <formula>3</formula>
    </cfRule>
    <cfRule type="cellIs" dxfId="299" priority="42" stopIfTrue="1" operator="between">
      <formula>1</formula>
      <formula>1</formula>
    </cfRule>
    <cfRule type="cellIs" dxfId="298" priority="43" stopIfTrue="1" operator="between">
      <formula>3</formula>
      <formula>3</formula>
    </cfRule>
  </conditionalFormatting>
  <conditionalFormatting sqref="L37">
    <cfRule type="cellIs" dxfId="297" priority="38" stopIfTrue="1" operator="between">
      <formula>1</formula>
      <formula>1</formula>
    </cfRule>
    <cfRule type="cellIs" dxfId="296" priority="39" stopIfTrue="1" operator="between">
      <formula>3</formula>
      <formula>3</formula>
    </cfRule>
    <cfRule type="cellIs" dxfId="295" priority="40" stopIfTrue="1" operator="between">
      <formula>3</formula>
      <formula>4</formula>
    </cfRule>
  </conditionalFormatting>
  <conditionalFormatting sqref="L46">
    <cfRule type="cellIs" dxfId="294" priority="35" stopIfTrue="1" operator="between">
      <formula>1</formula>
      <formula>1</formula>
    </cfRule>
    <cfRule type="cellIs" dxfId="293" priority="36" stopIfTrue="1" operator="between">
      <formula>3</formula>
      <formula>3</formula>
    </cfRule>
    <cfRule type="cellIs" dxfId="292" priority="37" stopIfTrue="1" operator="between">
      <formula>3</formula>
      <formula>4</formula>
    </cfRule>
  </conditionalFormatting>
  <conditionalFormatting sqref="L52">
    <cfRule type="cellIs" dxfId="291" priority="32" stopIfTrue="1" operator="between">
      <formula>1</formula>
      <formula>1</formula>
    </cfRule>
    <cfRule type="cellIs" dxfId="290" priority="33" stopIfTrue="1" operator="between">
      <formula>3</formula>
      <formula>3</formula>
    </cfRule>
    <cfRule type="cellIs" dxfId="289" priority="34" stopIfTrue="1" operator="between">
      <formula>3</formula>
      <formula>4</formula>
    </cfRule>
  </conditionalFormatting>
  <conditionalFormatting sqref="L53">
    <cfRule type="cellIs" dxfId="288" priority="29" stopIfTrue="1" operator="between">
      <formula>1</formula>
      <formula>1</formula>
    </cfRule>
    <cfRule type="cellIs" dxfId="287" priority="30" stopIfTrue="1" operator="between">
      <formula>3</formula>
      <formula>3</formula>
    </cfRule>
    <cfRule type="cellIs" dxfId="286" priority="31" stopIfTrue="1" operator="between">
      <formula>3</formula>
      <formula>4</formula>
    </cfRule>
  </conditionalFormatting>
  <conditionalFormatting sqref="L54">
    <cfRule type="cellIs" dxfId="285" priority="26" stopIfTrue="1" operator="between">
      <formula>1</formula>
      <formula>1</formula>
    </cfRule>
    <cfRule type="cellIs" dxfId="284" priority="27" stopIfTrue="1" operator="between">
      <formula>3</formula>
      <formula>3</formula>
    </cfRule>
    <cfRule type="cellIs" dxfId="283" priority="28" stopIfTrue="1" operator="between">
      <formula>3</formula>
      <formula>4</formula>
    </cfRule>
  </conditionalFormatting>
  <conditionalFormatting sqref="L57">
    <cfRule type="cellIs" dxfId="282" priority="25" stopIfTrue="1" operator="between">
      <formula>3</formula>
      <formula>4</formula>
    </cfRule>
  </conditionalFormatting>
  <conditionalFormatting sqref="L57">
    <cfRule type="cellIs" dxfId="281" priority="22" stopIfTrue="1" operator="greaterThan">
      <formula>3</formula>
    </cfRule>
    <cfRule type="cellIs" dxfId="280" priority="23" stopIfTrue="1" operator="between">
      <formula>1</formula>
      <formula>1</formula>
    </cfRule>
    <cfRule type="cellIs" dxfId="279" priority="24" stopIfTrue="1" operator="between">
      <formula>3</formula>
      <formula>3</formula>
    </cfRule>
  </conditionalFormatting>
  <conditionalFormatting sqref="P7:P10">
    <cfRule type="cellIs" dxfId="278" priority="21" stopIfTrue="1" operator="between">
      <formula>3</formula>
      <formula>4</formula>
    </cfRule>
  </conditionalFormatting>
  <conditionalFormatting sqref="P7:P10">
    <cfRule type="cellIs" dxfId="277" priority="18" stopIfTrue="1" operator="greaterThan">
      <formula>3</formula>
    </cfRule>
    <cfRule type="cellIs" dxfId="276" priority="19" stopIfTrue="1" operator="between">
      <formula>1</formula>
      <formula>1</formula>
    </cfRule>
    <cfRule type="cellIs" dxfId="275" priority="20" stopIfTrue="1" operator="between">
      <formula>3</formula>
      <formula>3</formula>
    </cfRule>
  </conditionalFormatting>
  <conditionalFormatting sqref="P6">
    <cfRule type="cellIs" dxfId="274" priority="8" stopIfTrue="1" operator="between">
      <formula>3</formula>
      <formula>4</formula>
    </cfRule>
  </conditionalFormatting>
  <conditionalFormatting sqref="P6">
    <cfRule type="cellIs" dxfId="273" priority="5" stopIfTrue="1" operator="greaterThan">
      <formula>3</formula>
    </cfRule>
    <cfRule type="cellIs" dxfId="272" priority="6" stopIfTrue="1" operator="between">
      <formula>1</formula>
      <formula>1</formula>
    </cfRule>
    <cfRule type="cellIs" dxfId="271" priority="7" stopIfTrue="1" operator="between">
      <formula>3</formula>
      <formula>3</formula>
    </cfRule>
  </conditionalFormatting>
  <conditionalFormatting sqref="P11:P13">
    <cfRule type="cellIs" dxfId="270" priority="4" stopIfTrue="1" operator="between">
      <formula>3</formula>
      <formula>4</formula>
    </cfRule>
  </conditionalFormatting>
  <conditionalFormatting sqref="P11:P13">
    <cfRule type="cellIs" dxfId="269" priority="1" stopIfTrue="1" operator="greaterThan">
      <formula>3</formula>
    </cfRule>
    <cfRule type="cellIs" dxfId="268" priority="2" stopIfTrue="1" operator="between">
      <formula>1</formula>
      <formula>1</formula>
    </cfRule>
    <cfRule type="cellIs" dxfId="267"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51"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6145" r:id="rId4">
          <objectPr defaultSize="0" autoPict="0" r:id="rId5">
            <anchor moveWithCells="1" sizeWithCells="1">
              <from>
                <xdr:col>0</xdr:col>
                <xdr:colOff>0</xdr:colOff>
                <xdr:row>5</xdr:row>
                <xdr:rowOff>85725</xdr:rowOff>
              </from>
              <to>
                <xdr:col>0</xdr:col>
                <xdr:colOff>0</xdr:colOff>
                <xdr:row>8</xdr:row>
                <xdr:rowOff>219075</xdr:rowOff>
              </to>
            </anchor>
          </objectPr>
        </oleObject>
      </mc:Choice>
      <mc:Fallback>
        <oleObject progId="Visio.Drawing.11" shapeId="6145"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6"/>
  <sheetViews>
    <sheetView topLeftCell="L1" zoomScale="87" zoomScaleNormal="87" workbookViewId="0">
      <selection activeCell="L1" sqref="L1:O1"/>
    </sheetView>
  </sheetViews>
  <sheetFormatPr baseColWidth="10" defaultColWidth="11.28515625" defaultRowHeight="20.100000000000001" customHeight="1"/>
  <cols>
    <col min="1" max="1" width="19.140625" style="1" hidden="1" customWidth="1" collapsed="1"/>
    <col min="2" max="2" width="27.42578125" style="1" hidden="1" customWidth="1" collapsed="1"/>
    <col min="3" max="4" width="19.42578125" style="2" hidden="1" customWidth="1" collapsed="1"/>
    <col min="5" max="5" width="43.42578125" style="2" hidden="1" customWidth="1" collapsed="1"/>
    <col min="6" max="6" width="19.42578125" style="153" hidden="1" customWidth="1" collapsed="1"/>
    <col min="7" max="7" width="22.140625" style="2" hidden="1" customWidth="1" collapsed="1"/>
    <col min="8" max="8" width="51.140625" style="1" hidden="1" customWidth="1" collapsed="1"/>
    <col min="9" max="9" width="20.5703125" style="1" hidden="1" customWidth="1" collapsed="1"/>
    <col min="10" max="10" width="28.140625" style="1" hidden="1" customWidth="1" collapsed="1"/>
    <col min="11" max="11" width="15" style="1" hidden="1" customWidth="1" collapsed="1"/>
    <col min="12" max="12" width="100.5703125" style="1" customWidth="1" collapsed="1"/>
    <col min="13" max="13" width="17.28515625" style="1" bestFit="1" customWidth="1" collapsed="1"/>
    <col min="14" max="14" width="20.42578125" style="1" customWidth="1" collapsed="1"/>
    <col min="15" max="15" width="18.28515625" style="1" customWidth="1" collapsed="1"/>
    <col min="16" max="16384" width="11.28515625" style="1" collapsed="1"/>
  </cols>
  <sheetData>
    <row r="1" spans="1:15" ht="20.100000000000001" customHeight="1">
      <c r="C1" s="1"/>
      <c r="D1" s="1"/>
      <c r="E1" s="1"/>
      <c r="F1" s="1"/>
      <c r="L1" s="358" t="s">
        <v>344</v>
      </c>
      <c r="M1" s="358"/>
      <c r="N1" s="358"/>
      <c r="O1" s="358"/>
    </row>
    <row r="2" spans="1:15" ht="20.100000000000001" customHeight="1" thickBot="1">
      <c r="C2" s="1"/>
      <c r="D2" s="1"/>
      <c r="E2" s="1"/>
      <c r="F2" s="1"/>
      <c r="L2" s="358" t="s">
        <v>727</v>
      </c>
      <c r="M2" s="358"/>
      <c r="N2" s="358"/>
      <c r="O2" s="358"/>
    </row>
    <row r="3" spans="1:15" ht="20.100000000000001" customHeight="1">
      <c r="A3" s="156"/>
      <c r="C3" s="1"/>
      <c r="D3" s="1"/>
      <c r="E3" s="1"/>
      <c r="F3" s="1"/>
      <c r="G3" s="454" t="s">
        <v>357</v>
      </c>
      <c r="H3" s="455"/>
    </row>
    <row r="4" spans="1:15" ht="20.100000000000001" customHeight="1" thickBot="1">
      <c r="A4" s="159"/>
      <c r="C4" s="1"/>
      <c r="D4" s="1"/>
      <c r="E4" s="1"/>
      <c r="F4" s="1"/>
      <c r="G4" s="456"/>
      <c r="H4" s="457"/>
      <c r="L4" s="210" t="s">
        <v>492</v>
      </c>
      <c r="M4" s="154" t="s">
        <v>346</v>
      </c>
      <c r="N4" s="155" t="s">
        <v>238</v>
      </c>
      <c r="O4" s="155" t="s">
        <v>239</v>
      </c>
    </row>
    <row r="5" spans="1:15" ht="20.100000000000001" customHeight="1">
      <c r="A5" s="159"/>
      <c r="C5" s="1"/>
      <c r="D5" s="1"/>
      <c r="E5" s="1"/>
      <c r="F5" s="1"/>
      <c r="G5" s="454" t="s">
        <v>361</v>
      </c>
      <c r="H5" s="455"/>
      <c r="L5" s="211" t="s">
        <v>20</v>
      </c>
      <c r="M5" s="212" t="s">
        <v>493</v>
      </c>
      <c r="N5" s="158">
        <f>AVERAGE('Excelencia Académica'!AD9)</f>
        <v>0.27083333333333331</v>
      </c>
      <c r="O5" s="91">
        <f>IF(N5&lt;=33%,1,IF(N5&lt;76%,3,IF(N5&lt;100%,4,IF(N5=101%,5))))</f>
        <v>1</v>
      </c>
    </row>
    <row r="6" spans="1:15" ht="20.100000000000001" customHeight="1" thickBot="1">
      <c r="A6" s="160"/>
      <c r="C6" s="1"/>
      <c r="D6" s="1"/>
      <c r="E6" s="1"/>
      <c r="F6" s="1"/>
      <c r="G6" s="456"/>
      <c r="H6" s="457"/>
      <c r="L6" s="211" t="s">
        <v>23</v>
      </c>
      <c r="M6" s="212" t="s">
        <v>494</v>
      </c>
      <c r="N6" s="158">
        <f>AVERAGE('Excelencia Académica'!AD10)</f>
        <v>0.42608695652173911</v>
      </c>
      <c r="O6" s="90">
        <f t="shared" ref="O6:O30" si="0">IF(N6&lt;=33%,1,IF(N6&lt;76%,3,IF(N6&lt;100%,4,IF(N6=101%,5))))</f>
        <v>3</v>
      </c>
    </row>
    <row r="7" spans="1:15" s="6" customFormat="1" ht="30" customHeight="1" thickBot="1">
      <c r="A7" s="161" t="s">
        <v>0</v>
      </c>
      <c r="B7" s="161" t="s">
        <v>3</v>
      </c>
      <c r="C7" s="161" t="s">
        <v>1</v>
      </c>
      <c r="D7" s="162" t="s">
        <v>364</v>
      </c>
      <c r="E7" s="161" t="s">
        <v>365</v>
      </c>
      <c r="F7" s="161" t="s">
        <v>366</v>
      </c>
      <c r="G7" s="161" t="s">
        <v>367</v>
      </c>
      <c r="H7" s="163" t="s">
        <v>368</v>
      </c>
      <c r="I7" s="164" t="s">
        <v>369</v>
      </c>
      <c r="J7" s="165" t="s">
        <v>238</v>
      </c>
      <c r="K7" s="165" t="s">
        <v>239</v>
      </c>
      <c r="L7" s="211" t="s">
        <v>27</v>
      </c>
      <c r="M7" s="212" t="s">
        <v>495</v>
      </c>
      <c r="N7" s="158">
        <f>AVERAGE('Excelencia Académica'!AD11:AD13)</f>
        <v>0.18337359098228659</v>
      </c>
      <c r="O7" s="91">
        <f t="shared" si="0"/>
        <v>1</v>
      </c>
    </row>
    <row r="8" spans="1:15" ht="39.950000000000003" customHeight="1">
      <c r="A8" s="441" t="s">
        <v>14</v>
      </c>
      <c r="B8" s="443" t="s">
        <v>17</v>
      </c>
      <c r="C8" s="169" t="s">
        <v>21</v>
      </c>
      <c r="D8" s="170">
        <v>1</v>
      </c>
      <c r="E8" s="171" t="s">
        <v>371</v>
      </c>
      <c r="F8" s="172">
        <v>1</v>
      </c>
      <c r="G8" s="169" t="s">
        <v>22</v>
      </c>
      <c r="H8" s="476" t="s">
        <v>372</v>
      </c>
      <c r="I8" s="41">
        <v>1</v>
      </c>
      <c r="J8" s="173">
        <v>1</v>
      </c>
      <c r="K8" s="90" t="b">
        <f>IF(J8&lt;=33%,1,IF(J8&lt;76%,3,IF(J8&lt;100%,4,IF(J8=101%,5))))</f>
        <v>0</v>
      </c>
      <c r="L8" s="211" t="s">
        <v>37</v>
      </c>
      <c r="M8" s="212" t="s">
        <v>496</v>
      </c>
      <c r="N8" s="213">
        <f>AVERAGE('Excelencia Académica'!AD14)</f>
        <v>1</v>
      </c>
      <c r="O8" s="90" t="b">
        <f t="shared" si="0"/>
        <v>0</v>
      </c>
    </row>
    <row r="9" spans="1:15" ht="50.25" customHeight="1">
      <c r="A9" s="442"/>
      <c r="B9" s="444"/>
      <c r="C9" s="175" t="s">
        <v>24</v>
      </c>
      <c r="D9" s="170">
        <v>2</v>
      </c>
      <c r="E9" s="176" t="s">
        <v>374</v>
      </c>
      <c r="F9" s="177">
        <v>122</v>
      </c>
      <c r="G9" s="175" t="s">
        <v>25</v>
      </c>
      <c r="H9" s="471"/>
      <c r="I9" s="41">
        <v>78</v>
      </c>
      <c r="J9" s="173">
        <f>+I9/F9</f>
        <v>0.63934426229508201</v>
      </c>
      <c r="K9" s="90">
        <f t="shared" ref="K9:K55" si="1">IF(J9&lt;=33%,1,IF(J9&lt;76%,3,IF(J9&lt;100%,4,IF(J9=101%,5))))</f>
        <v>3</v>
      </c>
      <c r="L9" s="211" t="s">
        <v>40</v>
      </c>
      <c r="M9" s="212" t="s">
        <v>497</v>
      </c>
      <c r="N9" s="213">
        <f>AVERAGE('Excelencia Académica'!AD15)</f>
        <v>1</v>
      </c>
      <c r="O9" s="90" t="b">
        <f t="shared" si="0"/>
        <v>0</v>
      </c>
    </row>
    <row r="10" spans="1:15" ht="39.950000000000003" customHeight="1">
      <c r="A10" s="442"/>
      <c r="B10" s="444"/>
      <c r="C10" s="477" t="s">
        <v>28</v>
      </c>
      <c r="D10" s="479">
        <v>3</v>
      </c>
      <c r="E10" s="481" t="s">
        <v>498</v>
      </c>
      <c r="F10" s="40">
        <v>0</v>
      </c>
      <c r="G10" s="175" t="s">
        <v>29</v>
      </c>
      <c r="H10" s="471"/>
      <c r="I10" s="41" t="s">
        <v>333</v>
      </c>
      <c r="J10" s="173" t="s">
        <v>333</v>
      </c>
      <c r="K10" s="173" t="s">
        <v>333</v>
      </c>
      <c r="L10" s="211" t="s">
        <v>256</v>
      </c>
      <c r="M10" s="212" t="s">
        <v>499</v>
      </c>
      <c r="N10" s="213">
        <f>AVERAGE('Excelencia Académica'!AD16)</f>
        <v>0.82608695652173914</v>
      </c>
      <c r="O10" s="90">
        <f t="shared" si="0"/>
        <v>4</v>
      </c>
    </row>
    <row r="11" spans="1:15" ht="39.950000000000003" customHeight="1">
      <c r="A11" s="442"/>
      <c r="B11" s="444"/>
      <c r="C11" s="478"/>
      <c r="D11" s="480"/>
      <c r="E11" s="482"/>
      <c r="F11" s="40">
        <v>10</v>
      </c>
      <c r="G11" s="175" t="s">
        <v>377</v>
      </c>
      <c r="H11" s="471"/>
      <c r="I11" s="41">
        <v>9</v>
      </c>
      <c r="J11" s="173">
        <f t="shared" ref="J11:J25" si="2">+I11/F11</f>
        <v>0.9</v>
      </c>
      <c r="K11" s="90">
        <f t="shared" si="1"/>
        <v>4</v>
      </c>
      <c r="L11" s="211" t="s">
        <v>45</v>
      </c>
      <c r="M11" s="212" t="s">
        <v>500</v>
      </c>
      <c r="N11" s="213">
        <f>AVERAGE('Excelencia Académica'!AD17)</f>
        <v>1</v>
      </c>
      <c r="O11" s="91" t="b">
        <f t="shared" si="0"/>
        <v>0</v>
      </c>
    </row>
    <row r="12" spans="1:15" ht="39.950000000000003" customHeight="1">
      <c r="A12" s="442"/>
      <c r="B12" s="445"/>
      <c r="C12" s="175" t="s">
        <v>32</v>
      </c>
      <c r="D12" s="170">
        <v>4</v>
      </c>
      <c r="E12" s="181" t="s">
        <v>379</v>
      </c>
      <c r="F12" s="40">
        <v>10</v>
      </c>
      <c r="G12" s="175" t="s">
        <v>33</v>
      </c>
      <c r="H12" s="470"/>
      <c r="I12" s="41">
        <v>4</v>
      </c>
      <c r="J12" s="173">
        <f t="shared" si="2"/>
        <v>0.4</v>
      </c>
      <c r="K12" s="90">
        <f t="shared" si="1"/>
        <v>3</v>
      </c>
      <c r="L12" s="211" t="s">
        <v>241</v>
      </c>
      <c r="M12" s="212" t="s">
        <v>501</v>
      </c>
      <c r="N12" s="213">
        <f>AVERAGE('Excelencia Académica'!AD18)</f>
        <v>1</v>
      </c>
      <c r="O12" s="287" t="b">
        <f t="shared" si="0"/>
        <v>0</v>
      </c>
    </row>
    <row r="13" spans="1:15" ht="39.950000000000003" customHeight="1">
      <c r="A13" s="442"/>
      <c r="B13" s="447" t="s">
        <v>34</v>
      </c>
      <c r="C13" s="175" t="s">
        <v>38</v>
      </c>
      <c r="D13" s="170">
        <v>5</v>
      </c>
      <c r="E13" s="181" t="s">
        <v>381</v>
      </c>
      <c r="F13" s="40">
        <v>20</v>
      </c>
      <c r="G13" s="175" t="s">
        <v>39</v>
      </c>
      <c r="H13" s="469" t="s">
        <v>382</v>
      </c>
      <c r="I13" s="41">
        <v>0</v>
      </c>
      <c r="J13" s="173">
        <f t="shared" si="2"/>
        <v>0</v>
      </c>
      <c r="K13" s="91">
        <f t="shared" si="1"/>
        <v>1</v>
      </c>
      <c r="L13" s="211" t="s">
        <v>242</v>
      </c>
      <c r="M13" s="212" t="s">
        <v>502</v>
      </c>
      <c r="N13" s="213">
        <f>AVERAGE('Excelencia Académica'!AD19)</f>
        <v>1</v>
      </c>
      <c r="O13" s="90" t="b">
        <f t="shared" si="0"/>
        <v>0</v>
      </c>
    </row>
    <row r="14" spans="1:15" ht="39.950000000000003" customHeight="1">
      <c r="A14" s="442"/>
      <c r="B14" s="444"/>
      <c r="C14" s="175" t="s">
        <v>41</v>
      </c>
      <c r="D14" s="170">
        <v>6</v>
      </c>
      <c r="E14" s="181" t="s">
        <v>383</v>
      </c>
      <c r="F14" s="40">
        <v>20</v>
      </c>
      <c r="G14" s="175" t="s">
        <v>42</v>
      </c>
      <c r="H14" s="470"/>
      <c r="I14" s="41">
        <v>0</v>
      </c>
      <c r="J14" s="173">
        <f t="shared" si="2"/>
        <v>0</v>
      </c>
      <c r="K14" s="91">
        <f t="shared" si="1"/>
        <v>1</v>
      </c>
      <c r="L14" s="211" t="s">
        <v>243</v>
      </c>
      <c r="M14" s="212" t="s">
        <v>503</v>
      </c>
      <c r="N14" s="213">
        <f>AVERAGE('Excelencia Académica'!AD20)</f>
        <v>1</v>
      </c>
      <c r="O14" s="90" t="b">
        <f t="shared" si="0"/>
        <v>0</v>
      </c>
    </row>
    <row r="15" spans="1:15" ht="39.950000000000003" customHeight="1">
      <c r="A15" s="442"/>
      <c r="B15" s="444"/>
      <c r="C15" s="175" t="s">
        <v>384</v>
      </c>
      <c r="D15" s="170">
        <v>7</v>
      </c>
      <c r="E15" s="184" t="s">
        <v>385</v>
      </c>
      <c r="F15" s="185">
        <v>6</v>
      </c>
      <c r="G15" s="175" t="s">
        <v>386</v>
      </c>
      <c r="H15" s="186" t="s">
        <v>387</v>
      </c>
      <c r="I15" s="41">
        <v>0</v>
      </c>
      <c r="J15" s="173">
        <f t="shared" si="2"/>
        <v>0</v>
      </c>
      <c r="K15" s="91">
        <f t="shared" si="1"/>
        <v>1</v>
      </c>
      <c r="L15" s="211" t="s">
        <v>244</v>
      </c>
      <c r="M15" s="212" t="s">
        <v>504</v>
      </c>
      <c r="N15" s="213">
        <f>AVERAGE('Excelencia Académica'!AD21)</f>
        <v>0.39534883720930231</v>
      </c>
      <c r="O15" s="90">
        <f t="shared" si="0"/>
        <v>3</v>
      </c>
    </row>
    <row r="16" spans="1:15" ht="39.950000000000003" customHeight="1">
      <c r="A16" s="442"/>
      <c r="B16" s="444"/>
      <c r="C16" s="175" t="s">
        <v>43</v>
      </c>
      <c r="D16" s="170">
        <v>8</v>
      </c>
      <c r="E16" s="187" t="s">
        <v>388</v>
      </c>
      <c r="F16" s="40">
        <v>5</v>
      </c>
      <c r="G16" s="175" t="s">
        <v>44</v>
      </c>
      <c r="H16" s="186" t="s">
        <v>389</v>
      </c>
      <c r="I16" s="41">
        <v>1</v>
      </c>
      <c r="J16" s="173">
        <f t="shared" si="2"/>
        <v>0.2</v>
      </c>
      <c r="K16" s="91">
        <f t="shared" si="1"/>
        <v>1</v>
      </c>
      <c r="L16" s="211" t="s">
        <v>505</v>
      </c>
      <c r="M16" s="212" t="s">
        <v>506</v>
      </c>
      <c r="N16" s="213">
        <f>AVERAGE('Excelencia Académica'!AD22)</f>
        <v>0.70833333333333337</v>
      </c>
      <c r="O16" s="214"/>
    </row>
    <row r="17" spans="1:16" ht="39.950000000000003" customHeight="1">
      <c r="A17" s="442"/>
      <c r="B17" s="445"/>
      <c r="C17" s="175" t="s">
        <v>46</v>
      </c>
      <c r="D17" s="170">
        <v>9</v>
      </c>
      <c r="E17" s="181" t="s">
        <v>390</v>
      </c>
      <c r="F17" s="40">
        <v>70</v>
      </c>
      <c r="G17" s="175" t="s">
        <v>47</v>
      </c>
      <c r="H17" s="186" t="s">
        <v>391</v>
      </c>
      <c r="I17" s="41">
        <v>29</v>
      </c>
      <c r="J17" s="173">
        <f t="shared" si="2"/>
        <v>0.41428571428571431</v>
      </c>
      <c r="K17" s="90">
        <f t="shared" si="1"/>
        <v>3</v>
      </c>
      <c r="L17" s="211" t="s">
        <v>80</v>
      </c>
      <c r="M17" s="212" t="s">
        <v>507</v>
      </c>
      <c r="N17" s="213">
        <f>AVERAGE('Excelencia Académica'!AD23)</f>
        <v>1</v>
      </c>
      <c r="O17" s="91" t="b">
        <f t="shared" si="0"/>
        <v>0</v>
      </c>
    </row>
    <row r="18" spans="1:16" ht="39.950000000000003" customHeight="1">
      <c r="A18" s="442"/>
      <c r="B18" s="472" t="s">
        <v>240</v>
      </c>
      <c r="C18" s="190" t="s">
        <v>259</v>
      </c>
      <c r="D18" s="170">
        <v>10</v>
      </c>
      <c r="E18" s="119" t="s">
        <v>393</v>
      </c>
      <c r="F18" s="40">
        <v>1</v>
      </c>
      <c r="G18" s="175" t="s">
        <v>394</v>
      </c>
      <c r="H18" s="469" t="s">
        <v>395</v>
      </c>
      <c r="I18" s="41">
        <v>0</v>
      </c>
      <c r="J18" s="173">
        <f t="shared" si="2"/>
        <v>0</v>
      </c>
      <c r="K18" s="91">
        <f t="shared" si="1"/>
        <v>1</v>
      </c>
      <c r="L18" s="211" t="s">
        <v>246</v>
      </c>
      <c r="M18" s="212" t="s">
        <v>508</v>
      </c>
      <c r="N18" s="213">
        <f>AVERAGE('Excelencia Académica'!AD24)</f>
        <v>1</v>
      </c>
      <c r="O18" s="90" t="b">
        <f t="shared" si="0"/>
        <v>0</v>
      </c>
    </row>
    <row r="19" spans="1:16" ht="39.950000000000003" customHeight="1">
      <c r="A19" s="442"/>
      <c r="B19" s="473"/>
      <c r="C19" s="190" t="s">
        <v>397</v>
      </c>
      <c r="D19" s="170">
        <v>11</v>
      </c>
      <c r="E19" s="119" t="s">
        <v>398</v>
      </c>
      <c r="F19" s="40">
        <v>1</v>
      </c>
      <c r="G19" s="175" t="s">
        <v>399</v>
      </c>
      <c r="H19" s="471"/>
      <c r="I19" s="41">
        <v>0</v>
      </c>
      <c r="J19" s="173">
        <f t="shared" si="2"/>
        <v>0</v>
      </c>
      <c r="K19" s="91">
        <f t="shared" si="1"/>
        <v>1</v>
      </c>
      <c r="L19" s="211" t="s">
        <v>247</v>
      </c>
      <c r="M19" s="212" t="s">
        <v>509</v>
      </c>
      <c r="N19" s="213">
        <f>AVERAGE('Excelencia Académica'!AD25)</f>
        <v>0.8</v>
      </c>
      <c r="O19" s="284">
        <f t="shared" si="0"/>
        <v>4</v>
      </c>
    </row>
    <row r="20" spans="1:16" ht="39.950000000000003" customHeight="1">
      <c r="A20" s="442"/>
      <c r="B20" s="473"/>
      <c r="C20" s="190" t="s">
        <v>401</v>
      </c>
      <c r="D20" s="170">
        <v>12</v>
      </c>
      <c r="E20" s="119" t="s">
        <v>402</v>
      </c>
      <c r="F20" s="40">
        <v>17</v>
      </c>
      <c r="G20" s="175" t="s">
        <v>403</v>
      </c>
      <c r="H20" s="470"/>
      <c r="I20" s="41">
        <v>5</v>
      </c>
      <c r="J20" s="173">
        <f t="shared" si="2"/>
        <v>0.29411764705882354</v>
      </c>
      <c r="K20" s="91">
        <f t="shared" si="1"/>
        <v>1</v>
      </c>
      <c r="L20" s="211" t="s">
        <v>510</v>
      </c>
      <c r="M20" s="212" t="s">
        <v>511</v>
      </c>
      <c r="N20" s="213">
        <f>AVERAGE('Excelencia Académica'!AD26)</f>
        <v>1</v>
      </c>
      <c r="O20" s="90" t="b">
        <f t="shared" si="0"/>
        <v>0</v>
      </c>
    </row>
    <row r="21" spans="1:16" ht="39.950000000000003" customHeight="1">
      <c r="A21" s="442"/>
      <c r="B21" s="473"/>
      <c r="C21" s="190" t="s">
        <v>262</v>
      </c>
      <c r="D21" s="170">
        <v>13</v>
      </c>
      <c r="E21" s="119" t="s">
        <v>405</v>
      </c>
      <c r="F21" s="40">
        <v>14</v>
      </c>
      <c r="G21" s="175" t="s">
        <v>406</v>
      </c>
      <c r="H21" s="186" t="s">
        <v>407</v>
      </c>
      <c r="I21" s="41">
        <v>0</v>
      </c>
      <c r="J21" s="173">
        <f t="shared" si="2"/>
        <v>0</v>
      </c>
      <c r="K21" s="91">
        <f t="shared" si="1"/>
        <v>1</v>
      </c>
      <c r="L21" s="211" t="s">
        <v>269</v>
      </c>
      <c r="M21" s="212" t="s">
        <v>512</v>
      </c>
      <c r="N21" s="213">
        <f>AVERAGE('Excelencia Académica'!AD27:AD30)</f>
        <v>0.95029629629629631</v>
      </c>
      <c r="O21" s="90">
        <f t="shared" si="0"/>
        <v>4</v>
      </c>
    </row>
    <row r="22" spans="1:16" ht="39.950000000000003" customHeight="1">
      <c r="A22" s="442"/>
      <c r="B22" s="473"/>
      <c r="C22" s="190" t="s">
        <v>409</v>
      </c>
      <c r="D22" s="170">
        <v>14</v>
      </c>
      <c r="E22" s="119" t="s">
        <v>410</v>
      </c>
      <c r="F22" s="40">
        <v>15</v>
      </c>
      <c r="G22" s="175" t="s">
        <v>411</v>
      </c>
      <c r="H22" s="186" t="s">
        <v>412</v>
      </c>
      <c r="I22" s="41">
        <v>2</v>
      </c>
      <c r="J22" s="173">
        <f t="shared" si="2"/>
        <v>0.13333333333333333</v>
      </c>
      <c r="K22" s="91">
        <f t="shared" si="1"/>
        <v>1</v>
      </c>
      <c r="L22" s="211" t="s">
        <v>66</v>
      </c>
      <c r="M22" s="212" t="s">
        <v>513</v>
      </c>
      <c r="N22" s="158">
        <f>AVERAGE('Excelencia Académica'!AD31:AD36)</f>
        <v>1</v>
      </c>
      <c r="O22" s="284" t="b">
        <f t="shared" si="0"/>
        <v>0</v>
      </c>
    </row>
    <row r="23" spans="1:16" ht="39.950000000000003" customHeight="1">
      <c r="A23" s="442"/>
      <c r="B23" s="473"/>
      <c r="C23" s="190" t="s">
        <v>414</v>
      </c>
      <c r="D23" s="170">
        <v>15</v>
      </c>
      <c r="E23" s="119" t="s">
        <v>415</v>
      </c>
      <c r="F23" s="40">
        <v>3</v>
      </c>
      <c r="G23" s="175" t="s">
        <v>416</v>
      </c>
      <c r="H23" s="186" t="s">
        <v>417</v>
      </c>
      <c r="I23" s="41">
        <v>2</v>
      </c>
      <c r="J23" s="173">
        <f t="shared" si="2"/>
        <v>0.66666666666666663</v>
      </c>
      <c r="K23" s="90">
        <f t="shared" si="1"/>
        <v>3</v>
      </c>
      <c r="L23" s="211" t="s">
        <v>73</v>
      </c>
      <c r="M23" s="212" t="s">
        <v>514</v>
      </c>
      <c r="N23" s="158">
        <f>AVERAGE('Excelencia Académica'!AD37:AD41)</f>
        <v>0.63571428571428568</v>
      </c>
      <c r="O23" s="90">
        <f t="shared" si="0"/>
        <v>3</v>
      </c>
    </row>
    <row r="24" spans="1:16" ht="39.950000000000003" customHeight="1">
      <c r="A24" s="442"/>
      <c r="B24" s="473"/>
      <c r="C24" s="190" t="s">
        <v>419</v>
      </c>
      <c r="D24" s="170">
        <v>16</v>
      </c>
      <c r="E24" s="119" t="s">
        <v>420</v>
      </c>
      <c r="F24" s="40">
        <v>6</v>
      </c>
      <c r="G24" s="175" t="s">
        <v>421</v>
      </c>
      <c r="H24" s="186" t="s">
        <v>395</v>
      </c>
      <c r="I24" s="41">
        <v>2</v>
      </c>
      <c r="J24" s="173">
        <f t="shared" si="2"/>
        <v>0.33333333333333331</v>
      </c>
      <c r="K24" s="90">
        <f t="shared" si="1"/>
        <v>3</v>
      </c>
      <c r="L24" s="211" t="s">
        <v>50</v>
      </c>
      <c r="M24" s="212" t="s">
        <v>515</v>
      </c>
      <c r="N24" s="158">
        <f>AVERAGE('Excelencia Académica'!AD42)</f>
        <v>1</v>
      </c>
      <c r="O24" s="90" t="b">
        <f t="shared" si="0"/>
        <v>0</v>
      </c>
    </row>
    <row r="25" spans="1:16" ht="39.950000000000003" customHeight="1">
      <c r="A25" s="442"/>
      <c r="B25" s="474"/>
      <c r="C25" s="190" t="s">
        <v>423</v>
      </c>
      <c r="D25" s="170">
        <v>17</v>
      </c>
      <c r="E25" s="106" t="s">
        <v>424</v>
      </c>
      <c r="F25" s="185">
        <v>1</v>
      </c>
      <c r="G25" s="175" t="s">
        <v>425</v>
      </c>
      <c r="H25" s="186" t="s">
        <v>426</v>
      </c>
      <c r="I25" s="41">
        <v>0</v>
      </c>
      <c r="J25" s="173">
        <f t="shared" si="2"/>
        <v>0</v>
      </c>
      <c r="K25" s="91">
        <f t="shared" si="1"/>
        <v>1</v>
      </c>
      <c r="L25" s="211" t="s">
        <v>273</v>
      </c>
      <c r="M25" s="212" t="s">
        <v>516</v>
      </c>
      <c r="N25" s="158">
        <f>AVERAGE('Excelencia Académica'!AD43:AD46)</f>
        <v>0.7857142857142857</v>
      </c>
      <c r="O25" s="90">
        <f t="shared" si="0"/>
        <v>4</v>
      </c>
    </row>
    <row r="26" spans="1:16" ht="59.25" customHeight="1">
      <c r="A26" s="442"/>
      <c r="B26" s="472" t="s">
        <v>48</v>
      </c>
      <c r="C26" s="193" t="s">
        <v>428</v>
      </c>
      <c r="D26" s="170">
        <v>18</v>
      </c>
      <c r="E26" s="194" t="s">
        <v>429</v>
      </c>
      <c r="F26" s="40">
        <v>0</v>
      </c>
      <c r="G26" s="175" t="s">
        <v>56</v>
      </c>
      <c r="H26" s="469" t="s">
        <v>430</v>
      </c>
      <c r="I26" s="41">
        <v>0</v>
      </c>
      <c r="J26" s="173">
        <v>0</v>
      </c>
      <c r="K26" s="91">
        <f t="shared" si="1"/>
        <v>1</v>
      </c>
      <c r="L26" s="211" t="s">
        <v>281</v>
      </c>
      <c r="M26" s="212" t="s">
        <v>517</v>
      </c>
      <c r="N26" s="158">
        <f>AVERAGE('Excelencia Académica'!AD47)</f>
        <v>1</v>
      </c>
      <c r="O26" s="284" t="b">
        <f t="shared" si="0"/>
        <v>0</v>
      </c>
    </row>
    <row r="27" spans="1:16" ht="39.950000000000003" customHeight="1">
      <c r="A27" s="442"/>
      <c r="B27" s="473"/>
      <c r="C27" s="467" t="s">
        <v>55</v>
      </c>
      <c r="D27" s="170">
        <v>19</v>
      </c>
      <c r="E27" s="194" t="s">
        <v>432</v>
      </c>
      <c r="F27" s="40">
        <v>6</v>
      </c>
      <c r="G27" s="175" t="s">
        <v>57</v>
      </c>
      <c r="H27" s="471"/>
      <c r="I27" s="41">
        <v>0</v>
      </c>
      <c r="J27" s="173">
        <f t="shared" ref="J27:J54" si="3">+I27/F27</f>
        <v>0</v>
      </c>
      <c r="K27" s="91">
        <f t="shared" si="1"/>
        <v>1</v>
      </c>
      <c r="L27" s="211" t="s">
        <v>283</v>
      </c>
      <c r="M27" s="212" t="s">
        <v>518</v>
      </c>
      <c r="N27" s="158">
        <f>AVERAGE('Excelencia Académica'!AD48:AD49)</f>
        <v>0.94736842105263164</v>
      </c>
      <c r="O27" s="91">
        <f t="shared" si="0"/>
        <v>4</v>
      </c>
    </row>
    <row r="28" spans="1:16" ht="39.950000000000003" customHeight="1">
      <c r="A28" s="442"/>
      <c r="B28" s="473"/>
      <c r="C28" s="475"/>
      <c r="D28" s="170">
        <v>20</v>
      </c>
      <c r="E28" s="194" t="s">
        <v>433</v>
      </c>
      <c r="F28" s="40">
        <v>37</v>
      </c>
      <c r="G28" s="175" t="s">
        <v>434</v>
      </c>
      <c r="H28" s="471"/>
      <c r="I28" s="41">
        <v>47</v>
      </c>
      <c r="J28" s="173">
        <f t="shared" si="3"/>
        <v>1.2702702702702702</v>
      </c>
      <c r="K28" s="90" t="b">
        <f t="shared" si="1"/>
        <v>0</v>
      </c>
      <c r="L28" s="211" t="s">
        <v>284</v>
      </c>
      <c r="M28" s="212" t="s">
        <v>519</v>
      </c>
      <c r="N28" s="158">
        <f>AVERAGE('Excelencia Académica'!AD50)</f>
        <v>1</v>
      </c>
      <c r="O28" s="284">
        <f>IF(N28&lt;=33%,1,IF(N28&lt;76%,3,IF(N28&lt;100%,4,)))</f>
        <v>0</v>
      </c>
    </row>
    <row r="29" spans="1:16" ht="39.950000000000003" customHeight="1">
      <c r="A29" s="442"/>
      <c r="B29" s="473"/>
      <c r="C29" s="475"/>
      <c r="D29" s="170">
        <v>21</v>
      </c>
      <c r="E29" s="181" t="s">
        <v>435</v>
      </c>
      <c r="F29" s="40">
        <v>27</v>
      </c>
      <c r="G29" s="175" t="s">
        <v>436</v>
      </c>
      <c r="H29" s="471"/>
      <c r="I29" s="41">
        <v>13</v>
      </c>
      <c r="J29" s="173">
        <f t="shared" si="3"/>
        <v>0.48148148148148145</v>
      </c>
      <c r="K29" s="90">
        <f t="shared" si="1"/>
        <v>3</v>
      </c>
      <c r="L29" s="211" t="s">
        <v>82</v>
      </c>
      <c r="M29" s="212" t="s">
        <v>520</v>
      </c>
      <c r="N29" s="158">
        <f>AVERAGE('Excelencia Académica'!AD51:AD52)</f>
        <v>1</v>
      </c>
      <c r="O29" s="90" t="b">
        <f t="shared" si="0"/>
        <v>0</v>
      </c>
    </row>
    <row r="30" spans="1:16" ht="39.950000000000003" customHeight="1">
      <c r="A30" s="442"/>
      <c r="B30" s="474"/>
      <c r="C30" s="468"/>
      <c r="D30" s="170">
        <v>22</v>
      </c>
      <c r="E30" s="181" t="s">
        <v>437</v>
      </c>
      <c r="F30" s="195">
        <v>190</v>
      </c>
      <c r="G30" s="196" t="s">
        <v>438</v>
      </c>
      <c r="H30" s="470"/>
      <c r="I30" s="41">
        <v>175</v>
      </c>
      <c r="J30" s="173">
        <f t="shared" si="3"/>
        <v>0.92105263157894735</v>
      </c>
      <c r="K30" s="90">
        <f t="shared" si="1"/>
        <v>4</v>
      </c>
      <c r="L30" s="211" t="s">
        <v>86</v>
      </c>
      <c r="M30" s="212" t="s">
        <v>521</v>
      </c>
      <c r="N30" s="158">
        <f>AVERAGE('Excelencia Académica'!AD53:AD54)</f>
        <v>0.21875</v>
      </c>
      <c r="O30" s="257">
        <f t="shared" si="0"/>
        <v>1</v>
      </c>
      <c r="P30" s="216"/>
    </row>
    <row r="31" spans="1:16" ht="39.950000000000003" customHeight="1">
      <c r="A31" s="442"/>
      <c r="B31" s="426" t="s">
        <v>63</v>
      </c>
      <c r="C31" s="467" t="s">
        <v>74</v>
      </c>
      <c r="D31" s="170">
        <v>23</v>
      </c>
      <c r="E31" s="119" t="s">
        <v>439</v>
      </c>
      <c r="F31" s="40">
        <v>2000</v>
      </c>
      <c r="G31" s="175" t="s">
        <v>440</v>
      </c>
      <c r="H31" s="469" t="s">
        <v>441</v>
      </c>
      <c r="I31" s="41">
        <v>730</v>
      </c>
      <c r="J31" s="173">
        <f t="shared" si="3"/>
        <v>0.36499999999999999</v>
      </c>
      <c r="K31" s="90">
        <f t="shared" si="1"/>
        <v>3</v>
      </c>
      <c r="L31" s="182" t="s">
        <v>380</v>
      </c>
    </row>
    <row r="32" spans="1:16" ht="39.950000000000003" customHeight="1">
      <c r="A32" s="442"/>
      <c r="B32" s="427"/>
      <c r="C32" s="475"/>
      <c r="D32" s="170">
        <v>24</v>
      </c>
      <c r="E32" s="119" t="s">
        <v>442</v>
      </c>
      <c r="F32" s="40">
        <v>2</v>
      </c>
      <c r="G32" s="175" t="s">
        <v>443</v>
      </c>
      <c r="H32" s="471"/>
      <c r="I32" s="41">
        <v>0</v>
      </c>
      <c r="J32" s="173">
        <f t="shared" si="3"/>
        <v>0</v>
      </c>
      <c r="K32" s="91">
        <f t="shared" si="1"/>
        <v>1</v>
      </c>
    </row>
    <row r="33" spans="1:11" ht="39.950000000000003" customHeight="1">
      <c r="A33" s="442"/>
      <c r="B33" s="427"/>
      <c r="C33" s="475"/>
      <c r="D33" s="170">
        <v>25</v>
      </c>
      <c r="E33" s="119" t="s">
        <v>444</v>
      </c>
      <c r="F33" s="197">
        <v>0.3</v>
      </c>
      <c r="G33" s="175" t="s">
        <v>69</v>
      </c>
      <c r="H33" s="471"/>
      <c r="I33" s="198">
        <v>0.125</v>
      </c>
      <c r="J33" s="173">
        <f t="shared" si="3"/>
        <v>0.41666666666666669</v>
      </c>
      <c r="K33" s="90">
        <f t="shared" si="1"/>
        <v>3</v>
      </c>
    </row>
    <row r="34" spans="1:11" ht="39.950000000000003" customHeight="1">
      <c r="A34" s="442"/>
      <c r="B34" s="427"/>
      <c r="C34" s="475"/>
      <c r="D34" s="170">
        <v>26</v>
      </c>
      <c r="E34" s="119" t="s">
        <v>445</v>
      </c>
      <c r="F34" s="40">
        <v>667</v>
      </c>
      <c r="G34" s="175" t="s">
        <v>446</v>
      </c>
      <c r="H34" s="471"/>
      <c r="I34" s="41">
        <v>0</v>
      </c>
      <c r="J34" s="173">
        <f t="shared" si="3"/>
        <v>0</v>
      </c>
      <c r="K34" s="91">
        <f t="shared" si="1"/>
        <v>1</v>
      </c>
    </row>
    <row r="35" spans="1:11" ht="39.950000000000003" customHeight="1">
      <c r="A35" s="442"/>
      <c r="B35" s="427"/>
      <c r="C35" s="475"/>
      <c r="D35" s="170">
        <v>27</v>
      </c>
      <c r="E35" s="119" t="s">
        <v>447</v>
      </c>
      <c r="F35" s="40">
        <v>20</v>
      </c>
      <c r="G35" s="175" t="s">
        <v>448</v>
      </c>
      <c r="H35" s="471"/>
      <c r="I35" s="41">
        <v>28</v>
      </c>
      <c r="J35" s="173">
        <f t="shared" si="3"/>
        <v>1.4</v>
      </c>
      <c r="K35" s="122">
        <f>IF(J35&lt;=33%,1,IF(J35&lt;76%,3,IF(J35&lt;100%,4,)))</f>
        <v>0</v>
      </c>
    </row>
    <row r="36" spans="1:11" ht="39.950000000000003" customHeight="1">
      <c r="A36" s="442"/>
      <c r="B36" s="427"/>
      <c r="C36" s="468"/>
      <c r="D36" s="170">
        <v>28</v>
      </c>
      <c r="E36" s="119" t="s">
        <v>449</v>
      </c>
      <c r="F36" s="40">
        <v>3</v>
      </c>
      <c r="G36" s="175" t="s">
        <v>450</v>
      </c>
      <c r="H36" s="470"/>
      <c r="I36" s="41">
        <v>0</v>
      </c>
      <c r="J36" s="173">
        <f t="shared" si="3"/>
        <v>0</v>
      </c>
      <c r="K36" s="91">
        <f t="shared" si="1"/>
        <v>1</v>
      </c>
    </row>
    <row r="37" spans="1:11" ht="39.950000000000003" customHeight="1">
      <c r="A37" s="442"/>
      <c r="B37" s="427"/>
      <c r="C37" s="467" t="s">
        <v>74</v>
      </c>
      <c r="D37" s="170">
        <v>29</v>
      </c>
      <c r="E37" s="119" t="s">
        <v>451</v>
      </c>
      <c r="F37" s="40">
        <v>1</v>
      </c>
      <c r="G37" s="175" t="s">
        <v>452</v>
      </c>
      <c r="H37" s="469" t="s">
        <v>453</v>
      </c>
      <c r="I37" s="41">
        <v>0</v>
      </c>
      <c r="J37" s="173">
        <f t="shared" si="3"/>
        <v>0</v>
      </c>
      <c r="K37" s="91">
        <f t="shared" si="1"/>
        <v>1</v>
      </c>
    </row>
    <row r="38" spans="1:11" ht="39.950000000000003" customHeight="1">
      <c r="A38" s="442"/>
      <c r="B38" s="427"/>
      <c r="C38" s="475"/>
      <c r="D38" s="170">
        <v>30</v>
      </c>
      <c r="E38" s="119" t="s">
        <v>454</v>
      </c>
      <c r="F38" s="40">
        <v>1</v>
      </c>
      <c r="G38" s="175" t="s">
        <v>455</v>
      </c>
      <c r="H38" s="471"/>
      <c r="I38" s="41">
        <v>0</v>
      </c>
      <c r="J38" s="173">
        <f t="shared" si="3"/>
        <v>0</v>
      </c>
      <c r="K38" s="91">
        <f t="shared" si="1"/>
        <v>1</v>
      </c>
    </row>
    <row r="39" spans="1:11" ht="39.950000000000003" customHeight="1">
      <c r="A39" s="442"/>
      <c r="B39" s="427"/>
      <c r="C39" s="475"/>
      <c r="D39" s="170">
        <v>31</v>
      </c>
      <c r="E39" s="119" t="s">
        <v>456</v>
      </c>
      <c r="F39" s="40">
        <v>2</v>
      </c>
      <c r="G39" s="175" t="s">
        <v>457</v>
      </c>
      <c r="H39" s="471"/>
      <c r="I39" s="41">
        <v>0</v>
      </c>
      <c r="J39" s="173">
        <f t="shared" si="3"/>
        <v>0</v>
      </c>
      <c r="K39" s="91">
        <f t="shared" si="1"/>
        <v>1</v>
      </c>
    </row>
    <row r="40" spans="1:11" ht="39.950000000000003" customHeight="1">
      <c r="A40" s="442"/>
      <c r="B40" s="427"/>
      <c r="C40" s="475"/>
      <c r="D40" s="170">
        <v>32</v>
      </c>
      <c r="E40" s="119" t="s">
        <v>458</v>
      </c>
      <c r="F40" s="40">
        <v>1</v>
      </c>
      <c r="G40" s="175" t="s">
        <v>459</v>
      </c>
      <c r="H40" s="471"/>
      <c r="I40" s="41">
        <v>0</v>
      </c>
      <c r="J40" s="173">
        <f t="shared" si="3"/>
        <v>0</v>
      </c>
      <c r="K40" s="91">
        <f t="shared" si="1"/>
        <v>1</v>
      </c>
    </row>
    <row r="41" spans="1:11" ht="39.950000000000003" customHeight="1">
      <c r="A41" s="442"/>
      <c r="B41" s="428"/>
      <c r="C41" s="468"/>
      <c r="D41" s="170">
        <v>33</v>
      </c>
      <c r="E41" s="119" t="s">
        <v>460</v>
      </c>
      <c r="F41" s="40">
        <v>4</v>
      </c>
      <c r="G41" s="175" t="s">
        <v>461</v>
      </c>
      <c r="H41" s="470"/>
      <c r="I41" s="41">
        <v>0</v>
      </c>
      <c r="J41" s="173">
        <f t="shared" si="3"/>
        <v>0</v>
      </c>
      <c r="K41" s="91">
        <f t="shared" si="1"/>
        <v>1</v>
      </c>
    </row>
    <row r="42" spans="1:11" ht="39.950000000000003" customHeight="1">
      <c r="A42" s="442"/>
      <c r="B42" s="464" t="s">
        <v>275</v>
      </c>
      <c r="C42" s="199" t="s">
        <v>274</v>
      </c>
      <c r="D42" s="200">
        <v>34</v>
      </c>
      <c r="E42" s="201" t="s">
        <v>463</v>
      </c>
      <c r="F42" s="195">
        <v>8</v>
      </c>
      <c r="G42" s="202" t="s">
        <v>464</v>
      </c>
      <c r="H42" s="469" t="s">
        <v>465</v>
      </c>
      <c r="I42" s="41">
        <v>7</v>
      </c>
      <c r="J42" s="173">
        <f t="shared" si="3"/>
        <v>0.875</v>
      </c>
      <c r="K42" s="90">
        <f t="shared" si="1"/>
        <v>4</v>
      </c>
    </row>
    <row r="43" spans="1:11" ht="39.950000000000003" customHeight="1">
      <c r="A43" s="442"/>
      <c r="B43" s="465"/>
      <c r="C43" s="467" t="s">
        <v>332</v>
      </c>
      <c r="D43" s="170">
        <v>35</v>
      </c>
      <c r="E43" s="181" t="s">
        <v>467</v>
      </c>
      <c r="F43" s="40">
        <v>20</v>
      </c>
      <c r="G43" s="203" t="s">
        <v>51</v>
      </c>
      <c r="H43" s="471"/>
      <c r="I43" s="41">
        <v>15</v>
      </c>
      <c r="J43" s="173">
        <f t="shared" si="3"/>
        <v>0.75</v>
      </c>
      <c r="K43" s="90">
        <f t="shared" si="1"/>
        <v>3</v>
      </c>
    </row>
    <row r="44" spans="1:11" ht="39.950000000000003" customHeight="1">
      <c r="A44" s="442"/>
      <c r="B44" s="465"/>
      <c r="C44" s="475"/>
      <c r="D44" s="170">
        <v>36</v>
      </c>
      <c r="E44" s="119" t="s">
        <v>468</v>
      </c>
      <c r="F44" s="40">
        <v>60</v>
      </c>
      <c r="G44" s="190" t="s">
        <v>52</v>
      </c>
      <c r="H44" s="471"/>
      <c r="I44" s="41">
        <v>62</v>
      </c>
      <c r="J44" s="173">
        <f t="shared" si="3"/>
        <v>1.0333333333333334</v>
      </c>
      <c r="K44" s="122">
        <f>IF(J44&lt;=33%,1,IF(J44&lt;76%,3,IF(J44&lt;100%,4,)))</f>
        <v>0</v>
      </c>
    </row>
    <row r="45" spans="1:11" ht="39.950000000000003" customHeight="1">
      <c r="A45" s="442"/>
      <c r="B45" s="465"/>
      <c r="C45" s="475"/>
      <c r="D45" s="170">
        <v>37</v>
      </c>
      <c r="E45" s="119" t="s">
        <v>469</v>
      </c>
      <c r="F45" s="40">
        <v>2</v>
      </c>
      <c r="G45" s="190" t="s">
        <v>53</v>
      </c>
      <c r="H45" s="471"/>
      <c r="I45" s="41">
        <v>0</v>
      </c>
      <c r="J45" s="173">
        <f t="shared" si="3"/>
        <v>0</v>
      </c>
      <c r="K45" s="91">
        <f t="shared" si="1"/>
        <v>1</v>
      </c>
    </row>
    <row r="46" spans="1:11" ht="39.950000000000003" customHeight="1">
      <c r="A46" s="442"/>
      <c r="B46" s="465"/>
      <c r="C46" s="468"/>
      <c r="D46" s="170">
        <v>38</v>
      </c>
      <c r="E46" s="119" t="s">
        <v>470</v>
      </c>
      <c r="F46" s="40">
        <v>99</v>
      </c>
      <c r="G46" s="190" t="s">
        <v>54</v>
      </c>
      <c r="H46" s="471"/>
      <c r="I46" s="41">
        <v>44</v>
      </c>
      <c r="J46" s="173">
        <f t="shared" si="3"/>
        <v>0.44444444444444442</v>
      </c>
      <c r="K46" s="90">
        <f t="shared" si="1"/>
        <v>3</v>
      </c>
    </row>
    <row r="47" spans="1:11" ht="39.950000000000003" customHeight="1">
      <c r="A47" s="442"/>
      <c r="B47" s="466"/>
      <c r="C47" s="202" t="s">
        <v>472</v>
      </c>
      <c r="D47" s="170">
        <v>39</v>
      </c>
      <c r="E47" s="119" t="s">
        <v>473</v>
      </c>
      <c r="F47" s="195">
        <v>20</v>
      </c>
      <c r="G47" s="190" t="s">
        <v>474</v>
      </c>
      <c r="H47" s="470"/>
      <c r="I47" s="41">
        <v>8</v>
      </c>
      <c r="J47" s="173">
        <f t="shared" si="3"/>
        <v>0.4</v>
      </c>
      <c r="K47" s="90">
        <f t="shared" si="1"/>
        <v>3</v>
      </c>
    </row>
    <row r="48" spans="1:11" ht="39.950000000000003" customHeight="1">
      <c r="A48" s="442"/>
      <c r="B48" s="464" t="s">
        <v>375</v>
      </c>
      <c r="C48" s="467" t="s">
        <v>476</v>
      </c>
      <c r="D48" s="170">
        <v>40</v>
      </c>
      <c r="E48" s="118" t="s">
        <v>477</v>
      </c>
      <c r="F48" s="40">
        <v>4</v>
      </c>
      <c r="G48" s="175" t="s">
        <v>478</v>
      </c>
      <c r="H48" s="469" t="s">
        <v>453</v>
      </c>
      <c r="I48" s="41">
        <v>0</v>
      </c>
      <c r="J48" s="173">
        <f t="shared" si="3"/>
        <v>0</v>
      </c>
      <c r="K48" s="91">
        <f t="shared" si="1"/>
        <v>1</v>
      </c>
    </row>
    <row r="49" spans="1:11" ht="39.950000000000003" customHeight="1">
      <c r="A49" s="442"/>
      <c r="B49" s="465"/>
      <c r="C49" s="468"/>
      <c r="D49" s="170">
        <v>41</v>
      </c>
      <c r="E49" s="118" t="s">
        <v>479</v>
      </c>
      <c r="F49" s="40">
        <v>1</v>
      </c>
      <c r="G49" s="175" t="s">
        <v>480</v>
      </c>
      <c r="H49" s="470"/>
      <c r="I49" s="41">
        <v>0</v>
      </c>
      <c r="J49" s="173">
        <f t="shared" si="3"/>
        <v>0</v>
      </c>
      <c r="K49" s="91">
        <f t="shared" si="1"/>
        <v>1</v>
      </c>
    </row>
    <row r="50" spans="1:11" ht="39.950000000000003" customHeight="1">
      <c r="A50" s="442"/>
      <c r="B50" s="466"/>
      <c r="C50" s="205" t="s">
        <v>285</v>
      </c>
      <c r="D50" s="170">
        <v>42</v>
      </c>
      <c r="E50" s="119" t="s">
        <v>482</v>
      </c>
      <c r="F50" s="206">
        <v>20</v>
      </c>
      <c r="G50" s="193" t="s">
        <v>483</v>
      </c>
      <c r="H50" s="186" t="s">
        <v>484</v>
      </c>
      <c r="I50" s="41">
        <v>140</v>
      </c>
      <c r="J50" s="173">
        <f t="shared" si="3"/>
        <v>7</v>
      </c>
      <c r="K50" s="122">
        <f>IF(J50&lt;=33%,1,IF(J50&lt;76%,3,IF(J50&lt;100%,4,)))</f>
        <v>0</v>
      </c>
    </row>
    <row r="51" spans="1:11" ht="39.950000000000003" customHeight="1">
      <c r="A51" s="442"/>
      <c r="B51" s="426" t="s">
        <v>80</v>
      </c>
      <c r="C51" s="430" t="s">
        <v>83</v>
      </c>
      <c r="D51" s="170">
        <v>43</v>
      </c>
      <c r="E51" s="119" t="s">
        <v>485</v>
      </c>
      <c r="F51" s="40">
        <v>150</v>
      </c>
      <c r="G51" s="175" t="s">
        <v>84</v>
      </c>
      <c r="H51" s="186" t="s">
        <v>486</v>
      </c>
      <c r="I51" s="41">
        <v>216</v>
      </c>
      <c r="J51" s="173">
        <f t="shared" si="3"/>
        <v>1.44</v>
      </c>
      <c r="K51" s="122">
        <f>IF(J51&lt;=33%,1,IF(J51&lt;76%,3,IF(J51&lt;100%,4,)))</f>
        <v>0</v>
      </c>
    </row>
    <row r="52" spans="1:11" ht="39.950000000000003" customHeight="1">
      <c r="A52" s="442"/>
      <c r="B52" s="427"/>
      <c r="C52" s="431"/>
      <c r="D52" s="170">
        <v>44</v>
      </c>
      <c r="E52" s="119" t="s">
        <v>487</v>
      </c>
      <c r="F52" s="40">
        <v>100</v>
      </c>
      <c r="G52" s="175" t="s">
        <v>85</v>
      </c>
      <c r="H52" s="186" t="s">
        <v>391</v>
      </c>
      <c r="I52" s="41">
        <v>125</v>
      </c>
      <c r="J52" s="173">
        <f t="shared" si="3"/>
        <v>1.25</v>
      </c>
      <c r="K52" s="122">
        <f>IF(J52&lt;=33%,1,IF(J52&lt;76%,3,IF(J52&lt;100%,4,)))</f>
        <v>0</v>
      </c>
    </row>
    <row r="53" spans="1:11" ht="39.950000000000003" customHeight="1">
      <c r="A53" s="442"/>
      <c r="B53" s="427"/>
      <c r="C53" s="431"/>
      <c r="D53" s="170">
        <v>45</v>
      </c>
      <c r="E53" s="119" t="s">
        <v>488</v>
      </c>
      <c r="F53" s="40">
        <v>10</v>
      </c>
      <c r="G53" s="175" t="s">
        <v>87</v>
      </c>
      <c r="H53" s="186" t="s">
        <v>489</v>
      </c>
      <c r="I53" s="41">
        <v>0</v>
      </c>
      <c r="J53" s="173">
        <f t="shared" si="3"/>
        <v>0</v>
      </c>
      <c r="K53" s="91">
        <f t="shared" si="1"/>
        <v>1</v>
      </c>
    </row>
    <row r="54" spans="1:11" ht="39.950000000000003" customHeight="1">
      <c r="A54" s="442"/>
      <c r="B54" s="428"/>
      <c r="C54" s="432"/>
      <c r="D54" s="170">
        <v>46</v>
      </c>
      <c r="E54" s="119" t="s">
        <v>490</v>
      </c>
      <c r="F54" s="40">
        <v>15</v>
      </c>
      <c r="G54" s="175" t="s">
        <v>88</v>
      </c>
      <c r="H54" s="186" t="s">
        <v>489</v>
      </c>
      <c r="I54" s="41">
        <v>0</v>
      </c>
      <c r="J54" s="173">
        <f t="shared" si="3"/>
        <v>0</v>
      </c>
      <c r="K54" s="91">
        <f t="shared" si="1"/>
        <v>1</v>
      </c>
    </row>
    <row r="55" spans="1:11" ht="39.950000000000003" customHeight="1">
      <c r="J55" s="207">
        <f>AVERAGE(J8:J54)</f>
        <v>0.50061586488582821</v>
      </c>
      <c r="K55" s="208">
        <f t="shared" si="1"/>
        <v>3</v>
      </c>
    </row>
    <row r="56" spans="1:11" ht="39.950000000000003" customHeight="1" thickBot="1">
      <c r="A56" s="209" t="s">
        <v>491</v>
      </c>
    </row>
  </sheetData>
  <sheetProtection algorithmName="SHA-512" hashValue="W0s2R9qxaCgECKPDTlz5ZFmolN95/PblpyJhPKENLOPS4BkuQ4yAEh1AKyCtnd9ovQR8JEMO8pZrsMy2xs0LNg==" saltValue="zXQMU4oo8xHnfKqLrYPxMg==" spinCount="100000" sheet="1" selectLockedCells="1" selectUnlockedCells="1"/>
  <mergeCells count="30">
    <mergeCell ref="L1:O1"/>
    <mergeCell ref="L2:O2"/>
    <mergeCell ref="G3:H4"/>
    <mergeCell ref="G5:H6"/>
    <mergeCell ref="A8:A54"/>
    <mergeCell ref="B8:B12"/>
    <mergeCell ref="H8:H12"/>
    <mergeCell ref="C10:C11"/>
    <mergeCell ref="D10:D11"/>
    <mergeCell ref="E10:E11"/>
    <mergeCell ref="B42:B47"/>
    <mergeCell ref="H42:H47"/>
    <mergeCell ref="C43:C46"/>
    <mergeCell ref="B13:B17"/>
    <mergeCell ref="H13:H14"/>
    <mergeCell ref="B18:B25"/>
    <mergeCell ref="H18:H20"/>
    <mergeCell ref="B26:B30"/>
    <mergeCell ref="H26:H30"/>
    <mergeCell ref="C27:C30"/>
    <mergeCell ref="B31:B41"/>
    <mergeCell ref="C31:C36"/>
    <mergeCell ref="H31:H36"/>
    <mergeCell ref="C37:C41"/>
    <mergeCell ref="H37:H41"/>
    <mergeCell ref="B48:B50"/>
    <mergeCell ref="C48:C49"/>
    <mergeCell ref="H48:H49"/>
    <mergeCell ref="B51:B54"/>
    <mergeCell ref="C51:C54"/>
  </mergeCells>
  <conditionalFormatting sqref="K8">
    <cfRule type="cellIs" dxfId="266" priority="110" stopIfTrue="1" operator="between">
      <formula>3</formula>
      <formula>4</formula>
    </cfRule>
  </conditionalFormatting>
  <conditionalFormatting sqref="K8">
    <cfRule type="cellIs" dxfId="265" priority="107" stopIfTrue="1" operator="greaterThan">
      <formula>3</formula>
    </cfRule>
    <cfRule type="cellIs" dxfId="264" priority="108" stopIfTrue="1" operator="between">
      <formula>1</formula>
      <formula>1</formula>
    </cfRule>
    <cfRule type="cellIs" dxfId="263" priority="109" stopIfTrue="1" operator="between">
      <formula>3</formula>
      <formula>3</formula>
    </cfRule>
  </conditionalFormatting>
  <conditionalFormatting sqref="K9 K36:K43 K45:K49 K53:K54 K11:K34">
    <cfRule type="cellIs" dxfId="262" priority="106" stopIfTrue="1" operator="between">
      <formula>3</formula>
      <formula>4</formula>
    </cfRule>
  </conditionalFormatting>
  <conditionalFormatting sqref="K9 K36:K43 K45:K49 K53:K54 K11:K34">
    <cfRule type="cellIs" dxfId="261" priority="103" stopIfTrue="1" operator="greaterThan">
      <formula>3</formula>
    </cfRule>
    <cfRule type="cellIs" dxfId="260" priority="104" stopIfTrue="1" operator="between">
      <formula>1</formula>
      <formula>1</formula>
    </cfRule>
    <cfRule type="cellIs" dxfId="259" priority="105" stopIfTrue="1" operator="between">
      <formula>3</formula>
      <formula>3</formula>
    </cfRule>
  </conditionalFormatting>
  <conditionalFormatting sqref="K35">
    <cfRule type="cellIs" dxfId="258" priority="100" stopIfTrue="1" operator="between">
      <formula>1</formula>
      <formula>1</formula>
    </cfRule>
    <cfRule type="cellIs" dxfId="257" priority="101" stopIfTrue="1" operator="between">
      <formula>3</formula>
      <formula>3</formula>
    </cfRule>
    <cfRule type="cellIs" dxfId="256" priority="102" stopIfTrue="1" operator="between">
      <formula>3</formula>
      <formula>4</formula>
    </cfRule>
  </conditionalFormatting>
  <conditionalFormatting sqref="K44">
    <cfRule type="cellIs" dxfId="255" priority="97" stopIfTrue="1" operator="between">
      <formula>1</formula>
      <formula>1</formula>
    </cfRule>
    <cfRule type="cellIs" dxfId="254" priority="98" stopIfTrue="1" operator="between">
      <formula>3</formula>
      <formula>3</formula>
    </cfRule>
    <cfRule type="cellIs" dxfId="253" priority="99" stopIfTrue="1" operator="between">
      <formula>3</formula>
      <formula>4</formula>
    </cfRule>
  </conditionalFormatting>
  <conditionalFormatting sqref="K50">
    <cfRule type="cellIs" dxfId="252" priority="94" stopIfTrue="1" operator="between">
      <formula>1</formula>
      <formula>1</formula>
    </cfRule>
    <cfRule type="cellIs" dxfId="251" priority="95" stopIfTrue="1" operator="between">
      <formula>3</formula>
      <formula>3</formula>
    </cfRule>
    <cfRule type="cellIs" dxfId="250" priority="96" stopIfTrue="1" operator="between">
      <formula>3</formula>
      <formula>4</formula>
    </cfRule>
  </conditionalFormatting>
  <conditionalFormatting sqref="K51">
    <cfRule type="cellIs" dxfId="249" priority="91" stopIfTrue="1" operator="between">
      <formula>1</formula>
      <formula>1</formula>
    </cfRule>
    <cfRule type="cellIs" dxfId="248" priority="92" stopIfTrue="1" operator="between">
      <formula>3</formula>
      <formula>3</formula>
    </cfRule>
    <cfRule type="cellIs" dxfId="247" priority="93" stopIfTrue="1" operator="between">
      <formula>3</formula>
      <formula>4</formula>
    </cfRule>
  </conditionalFormatting>
  <conditionalFormatting sqref="K52">
    <cfRule type="cellIs" dxfId="246" priority="88" stopIfTrue="1" operator="between">
      <formula>1</formula>
      <formula>1</formula>
    </cfRule>
    <cfRule type="cellIs" dxfId="245" priority="89" stopIfTrue="1" operator="between">
      <formula>3</formula>
      <formula>3</formula>
    </cfRule>
    <cfRule type="cellIs" dxfId="244" priority="90" stopIfTrue="1" operator="between">
      <formula>3</formula>
      <formula>4</formula>
    </cfRule>
  </conditionalFormatting>
  <conditionalFormatting sqref="K55">
    <cfRule type="cellIs" dxfId="243" priority="87" stopIfTrue="1" operator="between">
      <formula>3</formula>
      <formula>4</formula>
    </cfRule>
  </conditionalFormatting>
  <conditionalFormatting sqref="K55">
    <cfRule type="cellIs" dxfId="242" priority="84" stopIfTrue="1" operator="greaterThan">
      <formula>3</formula>
    </cfRule>
    <cfRule type="cellIs" dxfId="241" priority="85" stopIfTrue="1" operator="between">
      <formula>1</formula>
      <formula>1</formula>
    </cfRule>
    <cfRule type="cellIs" dxfId="240" priority="86" stopIfTrue="1" operator="between">
      <formula>3</formula>
      <formula>3</formula>
    </cfRule>
  </conditionalFormatting>
  <conditionalFormatting sqref="O5">
    <cfRule type="cellIs" dxfId="239" priority="83" stopIfTrue="1" operator="between">
      <formula>3</formula>
      <formula>4</formula>
    </cfRule>
  </conditionalFormatting>
  <conditionalFormatting sqref="O5">
    <cfRule type="cellIs" dxfId="238" priority="80" stopIfTrue="1" operator="greaterThan">
      <formula>3</formula>
    </cfRule>
    <cfRule type="cellIs" dxfId="237" priority="81" stopIfTrue="1" operator="between">
      <formula>1</formula>
      <formula>1</formula>
    </cfRule>
    <cfRule type="cellIs" dxfId="236" priority="82" stopIfTrue="1" operator="between">
      <formula>3</formula>
      <formula>3</formula>
    </cfRule>
  </conditionalFormatting>
  <conditionalFormatting sqref="O23 O6 O18 O8 O10:O11 O14:O15 O20 O27">
    <cfRule type="cellIs" dxfId="235" priority="79" stopIfTrue="1" operator="between">
      <formula>3</formula>
      <formula>4</formula>
    </cfRule>
  </conditionalFormatting>
  <conditionalFormatting sqref="O23 O6 O18 O8 O10:O11 O14:O15 O20 O27">
    <cfRule type="cellIs" dxfId="234" priority="76" stopIfTrue="1" operator="greaterThan">
      <formula>3</formula>
    </cfRule>
    <cfRule type="cellIs" dxfId="233" priority="77" stopIfTrue="1" operator="between">
      <formula>1</formula>
      <formula>1</formula>
    </cfRule>
    <cfRule type="cellIs" dxfId="232" priority="78" stopIfTrue="1" operator="between">
      <formula>3</formula>
      <formula>3</formula>
    </cfRule>
  </conditionalFormatting>
  <conditionalFormatting sqref="O28">
    <cfRule type="cellIs" dxfId="231" priority="70" stopIfTrue="1" operator="between">
      <formula>1</formula>
      <formula>1</formula>
    </cfRule>
    <cfRule type="cellIs" dxfId="230" priority="71" stopIfTrue="1" operator="between">
      <formula>3</formula>
      <formula>3</formula>
    </cfRule>
    <cfRule type="cellIs" dxfId="229" priority="72" stopIfTrue="1" operator="between">
      <formula>3</formula>
      <formula>4</formula>
    </cfRule>
  </conditionalFormatting>
  <conditionalFormatting sqref="O16">
    <cfRule type="cellIs" dxfId="228" priority="66" stopIfTrue="1" operator="between">
      <formula>3</formula>
      <formula>4</formula>
    </cfRule>
  </conditionalFormatting>
  <conditionalFormatting sqref="O16">
    <cfRule type="cellIs" dxfId="227" priority="63" stopIfTrue="1" operator="greaterThan">
      <formula>3</formula>
    </cfRule>
    <cfRule type="cellIs" dxfId="226" priority="64" stopIfTrue="1" operator="between">
      <formula>1</formula>
      <formula>1</formula>
    </cfRule>
    <cfRule type="cellIs" dxfId="225" priority="65" stopIfTrue="1" operator="between">
      <formula>3</formula>
      <formula>3</formula>
    </cfRule>
  </conditionalFormatting>
  <conditionalFormatting sqref="O22">
    <cfRule type="cellIs" dxfId="224" priority="32" stopIfTrue="1" operator="between">
      <formula>1</formula>
      <formula>1</formula>
    </cfRule>
    <cfRule type="cellIs" dxfId="223" priority="33" stopIfTrue="1" operator="between">
      <formula>3</formula>
      <formula>3</formula>
    </cfRule>
    <cfRule type="cellIs" dxfId="222" priority="34" stopIfTrue="1" operator="between">
      <formula>3</formula>
      <formula>4</formula>
    </cfRule>
  </conditionalFormatting>
  <conditionalFormatting sqref="O19">
    <cfRule type="cellIs" dxfId="221" priority="48" stopIfTrue="1" operator="between">
      <formula>1</formula>
      <formula>1</formula>
    </cfRule>
    <cfRule type="cellIs" dxfId="220" priority="49" stopIfTrue="1" operator="between">
      <formula>3</formula>
      <formula>3</formula>
    </cfRule>
    <cfRule type="cellIs" dxfId="219" priority="50" stopIfTrue="1" operator="between">
      <formula>3</formula>
      <formula>4</formula>
    </cfRule>
  </conditionalFormatting>
  <conditionalFormatting sqref="O7">
    <cfRule type="cellIs" dxfId="218" priority="41" stopIfTrue="1" operator="between">
      <formula>3</formula>
      <formula>4</formula>
    </cfRule>
  </conditionalFormatting>
  <conditionalFormatting sqref="O7">
    <cfRule type="cellIs" dxfId="217" priority="38" stopIfTrue="1" operator="greaterThan">
      <formula>3</formula>
    </cfRule>
    <cfRule type="cellIs" dxfId="216" priority="39" stopIfTrue="1" operator="between">
      <formula>1</formula>
      <formula>1</formula>
    </cfRule>
    <cfRule type="cellIs" dxfId="215" priority="40" stopIfTrue="1" operator="between">
      <formula>3</formula>
      <formula>3</formula>
    </cfRule>
  </conditionalFormatting>
  <conditionalFormatting sqref="O30">
    <cfRule type="cellIs" dxfId="214" priority="35" stopIfTrue="1" operator="between">
      <formula>1</formula>
      <formula>1</formula>
    </cfRule>
    <cfRule type="cellIs" dxfId="213" priority="36" stopIfTrue="1" operator="between">
      <formula>3</formula>
      <formula>3</formula>
    </cfRule>
    <cfRule type="cellIs" dxfId="212" priority="37" stopIfTrue="1" operator="between">
      <formula>3</formula>
      <formula>4</formula>
    </cfRule>
  </conditionalFormatting>
  <conditionalFormatting sqref="O21">
    <cfRule type="cellIs" dxfId="211" priority="31" stopIfTrue="1" operator="between">
      <formula>3</formula>
      <formula>4</formula>
    </cfRule>
  </conditionalFormatting>
  <conditionalFormatting sqref="O21">
    <cfRule type="cellIs" dxfId="210" priority="28" stopIfTrue="1" operator="greaterThan">
      <formula>3</formula>
    </cfRule>
    <cfRule type="cellIs" dxfId="209" priority="29" stopIfTrue="1" operator="between">
      <formula>1</formula>
      <formula>1</formula>
    </cfRule>
    <cfRule type="cellIs" dxfId="208" priority="30" stopIfTrue="1" operator="between">
      <formula>3</formula>
      <formula>3</formula>
    </cfRule>
  </conditionalFormatting>
  <conditionalFormatting sqref="O9">
    <cfRule type="cellIs" dxfId="207" priority="27" stopIfTrue="1" operator="between">
      <formula>3</formula>
      <formula>4</formula>
    </cfRule>
  </conditionalFormatting>
  <conditionalFormatting sqref="O9">
    <cfRule type="cellIs" dxfId="206" priority="24" stopIfTrue="1" operator="greaterThan">
      <formula>3</formula>
    </cfRule>
    <cfRule type="cellIs" dxfId="205" priority="25" stopIfTrue="1" operator="between">
      <formula>1</formula>
      <formula>1</formula>
    </cfRule>
    <cfRule type="cellIs" dxfId="204" priority="26" stopIfTrue="1" operator="between">
      <formula>3</formula>
      <formula>3</formula>
    </cfRule>
  </conditionalFormatting>
  <conditionalFormatting sqref="O12:O13">
    <cfRule type="cellIs" dxfId="203" priority="23" stopIfTrue="1" operator="between">
      <formula>3</formula>
      <formula>4</formula>
    </cfRule>
  </conditionalFormatting>
  <conditionalFormatting sqref="O12:O13">
    <cfRule type="cellIs" dxfId="202" priority="20" stopIfTrue="1" operator="greaterThan">
      <formula>3</formula>
    </cfRule>
    <cfRule type="cellIs" dxfId="201" priority="21" stopIfTrue="1" operator="between">
      <formula>1</formula>
      <formula>1</formula>
    </cfRule>
    <cfRule type="cellIs" dxfId="200" priority="22" stopIfTrue="1" operator="between">
      <formula>3</formula>
      <formula>3</formula>
    </cfRule>
  </conditionalFormatting>
  <conditionalFormatting sqref="O17">
    <cfRule type="cellIs" dxfId="199" priority="19" stopIfTrue="1" operator="between">
      <formula>3</formula>
      <formula>4</formula>
    </cfRule>
  </conditionalFormatting>
  <conditionalFormatting sqref="O17">
    <cfRule type="cellIs" dxfId="198" priority="16" stopIfTrue="1" operator="greaterThan">
      <formula>3</formula>
    </cfRule>
    <cfRule type="cellIs" dxfId="197" priority="17" stopIfTrue="1" operator="between">
      <formula>1</formula>
      <formula>1</formula>
    </cfRule>
    <cfRule type="cellIs" dxfId="196" priority="18" stopIfTrue="1" operator="between">
      <formula>3</formula>
      <formula>3</formula>
    </cfRule>
  </conditionalFormatting>
  <conditionalFormatting sqref="O24">
    <cfRule type="cellIs" dxfId="195" priority="15" stopIfTrue="1" operator="between">
      <formula>3</formula>
      <formula>4</formula>
    </cfRule>
  </conditionalFormatting>
  <conditionalFormatting sqref="O24">
    <cfRule type="cellIs" dxfId="194" priority="12" stopIfTrue="1" operator="greaterThan">
      <formula>3</formula>
    </cfRule>
    <cfRule type="cellIs" dxfId="193" priority="13" stopIfTrue="1" operator="between">
      <formula>1</formula>
      <formula>1</formula>
    </cfRule>
    <cfRule type="cellIs" dxfId="192" priority="14" stopIfTrue="1" operator="between">
      <formula>3</formula>
      <formula>3</formula>
    </cfRule>
  </conditionalFormatting>
  <conditionalFormatting sqref="O25">
    <cfRule type="cellIs" dxfId="191" priority="11" stopIfTrue="1" operator="between">
      <formula>3</formula>
      <formula>4</formula>
    </cfRule>
  </conditionalFormatting>
  <conditionalFormatting sqref="O25">
    <cfRule type="cellIs" dxfId="190" priority="8" stopIfTrue="1" operator="greaterThan">
      <formula>3</formula>
    </cfRule>
    <cfRule type="cellIs" dxfId="189" priority="9" stopIfTrue="1" operator="between">
      <formula>1</formula>
      <formula>1</formula>
    </cfRule>
    <cfRule type="cellIs" dxfId="188" priority="10" stopIfTrue="1" operator="between">
      <formula>3</formula>
      <formula>3</formula>
    </cfRule>
  </conditionalFormatting>
  <conditionalFormatting sqref="O29">
    <cfRule type="cellIs" dxfId="187" priority="7" stopIfTrue="1" operator="between">
      <formula>3</formula>
      <formula>4</formula>
    </cfRule>
  </conditionalFormatting>
  <conditionalFormatting sqref="O29">
    <cfRule type="cellIs" dxfId="186" priority="4" stopIfTrue="1" operator="greaterThan">
      <formula>3</formula>
    </cfRule>
    <cfRule type="cellIs" dxfId="185" priority="5" stopIfTrue="1" operator="between">
      <formula>1</formula>
      <formula>1</formula>
    </cfRule>
    <cfRule type="cellIs" dxfId="184" priority="6" stopIfTrue="1" operator="between">
      <formula>3</formula>
      <formula>3</formula>
    </cfRule>
  </conditionalFormatting>
  <conditionalFormatting sqref="O26">
    <cfRule type="cellIs" dxfId="183" priority="1" stopIfTrue="1" operator="between">
      <formula>1</formula>
      <formula>1</formula>
    </cfRule>
    <cfRule type="cellIs" dxfId="182" priority="2" stopIfTrue="1" operator="between">
      <formula>3</formula>
      <formula>3</formula>
    </cfRule>
    <cfRule type="cellIs" dxfId="181" priority="3" stopIfTrue="1" operator="between">
      <formula>3</formula>
      <formula>4</formula>
    </cfRule>
  </conditionalFormatting>
  <printOptions horizontalCentered="1"/>
  <pageMargins left="0.70866141732283472" right="0.70866141732283472" top="0.74803149606299213" bottom="0.74803149606299213" header="0.51181102362204722" footer="0.51181102362204722"/>
  <pageSetup scale="48" orientation="portrait" useFirstPageNumber="1" horizontalDpi="300" verticalDpi="300" r:id="rId1"/>
  <headerFooter alignWithMargins="0"/>
  <rowBreaks count="1" manualBreakCount="1">
    <brk id="31" max="16383" man="1"/>
  </rowBreaks>
  <drawing r:id="rId2"/>
  <legacyDrawing r:id="rId3"/>
  <oleObjects>
    <mc:AlternateContent xmlns:mc="http://schemas.openxmlformats.org/markup-compatibility/2006">
      <mc:Choice Requires="x14">
        <oleObject progId="Visio.Drawing.11" shapeId="7169" r:id="rId4">
          <objectPr defaultSize="0" autoPict="0" r:id="rId5">
            <anchor moveWithCells="1" sizeWithCells="1">
              <from>
                <xdr:col>0</xdr:col>
                <xdr:colOff>0</xdr:colOff>
                <xdr:row>2</xdr:row>
                <xdr:rowOff>85725</xdr:rowOff>
              </from>
              <to>
                <xdr:col>0</xdr:col>
                <xdr:colOff>0</xdr:colOff>
                <xdr:row>4</xdr:row>
                <xdr:rowOff>0</xdr:rowOff>
              </to>
            </anchor>
          </objectPr>
        </oleObject>
      </mc:Choice>
      <mc:Fallback>
        <oleObject progId="Visio.Drawing.11" shapeId="7169"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E43"/>
  <sheetViews>
    <sheetView zoomScale="64" zoomScaleNormal="64" workbookViewId="0">
      <pane ySplit="8" topLeftCell="A9" activePane="bottomLeft" state="frozen"/>
      <selection activeCell="F30" sqref="F30"/>
      <selection pane="bottomLeft" activeCell="C1" sqref="C1:AB2"/>
    </sheetView>
  </sheetViews>
  <sheetFormatPr baseColWidth="10" defaultColWidth="15.7109375" defaultRowHeight="20.100000000000001" customHeight="1"/>
  <cols>
    <col min="1" max="1" width="15.7109375" style="1" collapsed="1"/>
    <col min="2" max="2" width="15.7109375" style="1" hidden="1" customWidth="1" collapsed="1"/>
    <col min="3" max="3" width="19.42578125" style="4" hidden="1" customWidth="1" collapsed="1"/>
    <col min="4" max="7" width="15.7109375" style="1" hidden="1" customWidth="1" collapsed="1"/>
    <col min="8" max="8" width="17.85546875" style="1" customWidth="1" collapsed="1"/>
    <col min="9" max="9" width="15.7109375" style="1" hidden="1" customWidth="1" collapsed="1"/>
    <col min="10" max="10" width="19.85546875" style="4" hidden="1" customWidth="1" collapsed="1"/>
    <col min="11" max="14" width="15.7109375" style="1" hidden="1" customWidth="1" collapsed="1"/>
    <col min="15" max="15" width="20.7109375" style="4" customWidth="1" collapsed="1"/>
    <col min="16" max="16" width="24.140625" style="4" customWidth="1" collapsed="1"/>
    <col min="17" max="17" width="22.85546875" style="4" customWidth="1" collapsed="1"/>
    <col min="18" max="23" width="15.7109375" style="1" customWidth="1" collapsed="1"/>
    <col min="24" max="26" width="15.7109375" style="1" collapsed="1"/>
    <col min="27" max="27" width="17.7109375" style="1" customWidth="1"/>
    <col min="28" max="28" width="76.5703125" style="1" customWidth="1" collapsed="1"/>
    <col min="29" max="29" width="81.5703125" style="1" customWidth="1" collapsed="1"/>
    <col min="30" max="31" width="15.7109375" style="1" customWidth="1" collapsed="1"/>
    <col min="32" max="16384" width="15.7109375" style="1" collapsed="1"/>
  </cols>
  <sheetData>
    <row r="1" spans="1:31" ht="20.100000000000001" customHeight="1">
      <c r="A1" s="392"/>
      <c r="B1" s="393"/>
      <c r="C1" s="407" t="s">
        <v>230</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398" t="s">
        <v>231</v>
      </c>
      <c r="AD1" s="399"/>
      <c r="AE1" s="400"/>
    </row>
    <row r="2" spans="1:31" ht="42.75" customHeight="1">
      <c r="A2" s="394"/>
      <c r="B2" s="395"/>
      <c r="C2" s="407"/>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1" t="s">
        <v>232</v>
      </c>
      <c r="AD2" s="402"/>
      <c r="AE2" s="403"/>
    </row>
    <row r="3" spans="1:31" ht="20.100000000000001" customHeight="1">
      <c r="A3" s="394"/>
      <c r="B3" s="395"/>
      <c r="C3" s="410" t="s">
        <v>229</v>
      </c>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01" t="s">
        <v>233</v>
      </c>
      <c r="AD3" s="402"/>
      <c r="AE3" s="403"/>
    </row>
    <row r="4" spans="1:31" ht="20.100000000000001" customHeight="1" thickBot="1">
      <c r="A4" s="396"/>
      <c r="B4" s="397"/>
      <c r="C4" s="410"/>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04" t="s">
        <v>234</v>
      </c>
      <c r="AD4" s="405"/>
      <c r="AE4" s="406"/>
    </row>
    <row r="6" spans="1:31" s="6" customFormat="1" ht="18.75" customHeight="1">
      <c r="A6" s="483" t="s">
        <v>0</v>
      </c>
      <c r="B6" s="483" t="s">
        <v>1</v>
      </c>
      <c r="C6" s="483" t="s">
        <v>2</v>
      </c>
      <c r="D6" s="483"/>
      <c r="E6" s="483"/>
      <c r="F6" s="483"/>
      <c r="G6" s="483"/>
      <c r="H6" s="483" t="s">
        <v>3</v>
      </c>
      <c r="I6" s="483" t="s">
        <v>1</v>
      </c>
      <c r="J6" s="483" t="s">
        <v>4</v>
      </c>
      <c r="K6" s="483"/>
      <c r="L6" s="483"/>
      <c r="M6" s="483"/>
      <c r="N6" s="483"/>
      <c r="O6" s="483" t="s">
        <v>5</v>
      </c>
      <c r="P6" s="483" t="s">
        <v>1</v>
      </c>
      <c r="Q6" s="483" t="s">
        <v>6</v>
      </c>
      <c r="R6" s="483"/>
      <c r="S6" s="483"/>
      <c r="T6" s="483"/>
      <c r="U6" s="491"/>
      <c r="V6" s="369" t="s">
        <v>577</v>
      </c>
      <c r="W6" s="369" t="s">
        <v>578</v>
      </c>
      <c r="X6" s="369" t="s">
        <v>235</v>
      </c>
      <c r="Y6" s="369" t="s">
        <v>576</v>
      </c>
      <c r="Z6" s="369" t="s">
        <v>623</v>
      </c>
      <c r="AA6" s="369" t="s">
        <v>680</v>
      </c>
      <c r="AB6" s="369" t="s">
        <v>236</v>
      </c>
      <c r="AC6" s="369" t="s">
        <v>237</v>
      </c>
      <c r="AD6" s="369" t="s">
        <v>238</v>
      </c>
      <c r="AE6" s="369" t="s">
        <v>239</v>
      </c>
    </row>
    <row r="7" spans="1:31" s="6" customFormat="1" ht="18.75" customHeight="1">
      <c r="A7" s="483"/>
      <c r="B7" s="483"/>
      <c r="C7" s="483" t="s">
        <v>7</v>
      </c>
      <c r="D7" s="483" t="s">
        <v>8</v>
      </c>
      <c r="E7" s="483" t="s">
        <v>9</v>
      </c>
      <c r="F7" s="483"/>
      <c r="G7" s="483"/>
      <c r="H7" s="483"/>
      <c r="I7" s="483"/>
      <c r="J7" s="483" t="s">
        <v>7</v>
      </c>
      <c r="K7" s="483" t="s">
        <v>8</v>
      </c>
      <c r="L7" s="483" t="s">
        <v>10</v>
      </c>
      <c r="M7" s="483"/>
      <c r="N7" s="483"/>
      <c r="O7" s="483"/>
      <c r="P7" s="483"/>
      <c r="Q7" s="483" t="s">
        <v>7</v>
      </c>
      <c r="R7" s="483" t="s">
        <v>8</v>
      </c>
      <c r="S7" s="483" t="s">
        <v>10</v>
      </c>
      <c r="T7" s="483"/>
      <c r="U7" s="491"/>
      <c r="V7" s="369"/>
      <c r="W7" s="369"/>
      <c r="X7" s="369"/>
      <c r="Y7" s="369"/>
      <c r="Z7" s="369"/>
      <c r="AA7" s="369"/>
      <c r="AB7" s="369"/>
      <c r="AC7" s="369"/>
      <c r="AD7" s="369"/>
      <c r="AE7" s="369"/>
    </row>
    <row r="8" spans="1:31" s="6" customFormat="1" ht="36.75" customHeight="1">
      <c r="A8" s="484"/>
      <c r="B8" s="484"/>
      <c r="C8" s="484"/>
      <c r="D8" s="484"/>
      <c r="E8" s="66" t="s">
        <v>11</v>
      </c>
      <c r="F8" s="66" t="s">
        <v>12</v>
      </c>
      <c r="G8" s="66" t="s">
        <v>13</v>
      </c>
      <c r="H8" s="484"/>
      <c r="I8" s="484"/>
      <c r="J8" s="484"/>
      <c r="K8" s="484"/>
      <c r="L8" s="66" t="s">
        <v>11</v>
      </c>
      <c r="M8" s="66" t="s">
        <v>12</v>
      </c>
      <c r="N8" s="66" t="s">
        <v>13</v>
      </c>
      <c r="O8" s="484"/>
      <c r="P8" s="484"/>
      <c r="Q8" s="484"/>
      <c r="R8" s="484"/>
      <c r="S8" s="101" t="s">
        <v>11</v>
      </c>
      <c r="T8" s="101" t="s">
        <v>12</v>
      </c>
      <c r="U8" s="116" t="s">
        <v>13</v>
      </c>
      <c r="V8" s="369"/>
      <c r="W8" s="369"/>
      <c r="X8" s="493"/>
      <c r="Y8" s="493"/>
      <c r="Z8" s="493"/>
      <c r="AA8" s="493"/>
      <c r="AB8" s="493"/>
      <c r="AC8" s="493"/>
      <c r="AD8" s="493"/>
      <c r="AE8" s="369"/>
    </row>
    <row r="9" spans="1:31" ht="171" customHeight="1">
      <c r="A9" s="485" t="s">
        <v>89</v>
      </c>
      <c r="B9" s="485" t="s">
        <v>90</v>
      </c>
      <c r="C9" s="418" t="s">
        <v>91</v>
      </c>
      <c r="D9" s="489">
        <f>(12000/35000)</f>
        <v>0.34285714285714286</v>
      </c>
      <c r="E9" s="486">
        <v>0.45</v>
      </c>
      <c r="F9" s="486">
        <v>0.55000000000000004</v>
      </c>
      <c r="G9" s="486">
        <v>0.65</v>
      </c>
      <c r="H9" s="487" t="s">
        <v>92</v>
      </c>
      <c r="I9" s="488" t="s">
        <v>93</v>
      </c>
      <c r="J9" s="418" t="s">
        <v>94</v>
      </c>
      <c r="K9" s="418"/>
      <c r="L9" s="486">
        <v>0.5</v>
      </c>
      <c r="M9" s="486">
        <v>0.65</v>
      </c>
      <c r="N9" s="486">
        <v>0.8</v>
      </c>
      <c r="O9" s="487" t="s">
        <v>95</v>
      </c>
      <c r="P9" s="418" t="s">
        <v>96</v>
      </c>
      <c r="Q9" s="62" t="s">
        <v>97</v>
      </c>
      <c r="R9" s="102">
        <f>25+120+950</f>
        <v>1095</v>
      </c>
      <c r="S9" s="102">
        <f>R9+150</f>
        <v>1245</v>
      </c>
      <c r="T9" s="102">
        <f>S9+150</f>
        <v>1395</v>
      </c>
      <c r="U9" s="102">
        <f>T9+150</f>
        <v>1545</v>
      </c>
      <c r="V9" s="266">
        <v>1000</v>
      </c>
      <c r="W9" s="266">
        <v>1276</v>
      </c>
      <c r="X9" s="50">
        <v>1320</v>
      </c>
      <c r="Y9" s="119">
        <v>1500</v>
      </c>
      <c r="Z9" s="119">
        <v>6911</v>
      </c>
      <c r="AA9" s="119">
        <v>5119</v>
      </c>
      <c r="AB9" s="181" t="s">
        <v>703</v>
      </c>
      <c r="AC9" s="275" t="s">
        <v>588</v>
      </c>
      <c r="AD9" s="84">
        <v>1</v>
      </c>
      <c r="AE9" s="115" t="b">
        <f t="shared" ref="AE9:AE36" si="0">IF(AD9&lt;=33%,1,IF(AD9&lt;76%,3,IF(AD9&lt;100%,4,IF(AD9=101%,5))))</f>
        <v>0</v>
      </c>
    </row>
    <row r="10" spans="1:31" ht="269.25" customHeight="1">
      <c r="A10" s="485"/>
      <c r="B10" s="485"/>
      <c r="C10" s="418"/>
      <c r="D10" s="489"/>
      <c r="E10" s="486"/>
      <c r="F10" s="486"/>
      <c r="G10" s="486"/>
      <c r="H10" s="487"/>
      <c r="I10" s="488"/>
      <c r="J10" s="418"/>
      <c r="K10" s="418"/>
      <c r="L10" s="486"/>
      <c r="M10" s="486"/>
      <c r="N10" s="486"/>
      <c r="O10" s="487"/>
      <c r="P10" s="418"/>
      <c r="Q10" s="62" t="s">
        <v>98</v>
      </c>
      <c r="R10" s="102">
        <v>28</v>
      </c>
      <c r="S10" s="102">
        <v>120</v>
      </c>
      <c r="T10" s="102">
        <v>120</v>
      </c>
      <c r="U10" s="102">
        <v>120</v>
      </c>
      <c r="V10" s="266">
        <v>28</v>
      </c>
      <c r="W10" s="266">
        <v>180</v>
      </c>
      <c r="X10" s="50">
        <v>162</v>
      </c>
      <c r="Y10" s="119">
        <v>64</v>
      </c>
      <c r="Z10" s="119">
        <v>64</v>
      </c>
      <c r="AA10" s="346"/>
      <c r="AB10" s="181" t="s">
        <v>638</v>
      </c>
      <c r="AC10" s="79" t="s">
        <v>603</v>
      </c>
      <c r="AD10" s="84">
        <v>1</v>
      </c>
      <c r="AE10" s="283" t="b">
        <f t="shared" si="0"/>
        <v>0</v>
      </c>
    </row>
    <row r="11" spans="1:31" ht="408.75" customHeight="1">
      <c r="A11" s="485"/>
      <c r="B11" s="485"/>
      <c r="C11" s="418"/>
      <c r="D11" s="489"/>
      <c r="E11" s="486"/>
      <c r="F11" s="486"/>
      <c r="G11" s="486"/>
      <c r="H11" s="487"/>
      <c r="I11" s="488"/>
      <c r="J11" s="418"/>
      <c r="K11" s="418"/>
      <c r="L11" s="486"/>
      <c r="M11" s="486"/>
      <c r="N11" s="486"/>
      <c r="O11" s="487"/>
      <c r="P11" s="418"/>
      <c r="Q11" s="62" t="s">
        <v>99</v>
      </c>
      <c r="R11" s="102">
        <v>19000</v>
      </c>
      <c r="S11" s="102">
        <f>R11+(R11*0.25)</f>
        <v>23750</v>
      </c>
      <c r="T11" s="117">
        <v>29500</v>
      </c>
      <c r="U11" s="117">
        <v>37000</v>
      </c>
      <c r="V11" s="117">
        <v>10259</v>
      </c>
      <c r="W11" s="117">
        <v>4992</v>
      </c>
      <c r="X11" s="50">
        <v>12106</v>
      </c>
      <c r="Y11" s="119">
        <v>8748</v>
      </c>
      <c r="Z11" s="119">
        <v>10968</v>
      </c>
      <c r="AA11" s="119">
        <v>13187</v>
      </c>
      <c r="AB11" s="181" t="s">
        <v>704</v>
      </c>
      <c r="AC11" s="79" t="s">
        <v>639</v>
      </c>
      <c r="AD11" s="84">
        <v>1</v>
      </c>
      <c r="AE11" s="120" t="b">
        <f t="shared" si="0"/>
        <v>0</v>
      </c>
    </row>
    <row r="12" spans="1:31" ht="286.5" customHeight="1">
      <c r="A12" s="485"/>
      <c r="B12" s="485"/>
      <c r="C12" s="418"/>
      <c r="D12" s="489"/>
      <c r="E12" s="486"/>
      <c r="F12" s="486"/>
      <c r="G12" s="486"/>
      <c r="H12" s="487"/>
      <c r="I12" s="488"/>
      <c r="J12" s="418"/>
      <c r="K12" s="418"/>
      <c r="L12" s="486"/>
      <c r="M12" s="486"/>
      <c r="N12" s="486"/>
      <c r="O12" s="487"/>
      <c r="P12" s="418"/>
      <c r="Q12" s="62" t="s">
        <v>100</v>
      </c>
      <c r="R12" s="102">
        <v>1700</v>
      </c>
      <c r="S12" s="117">
        <v>2200</v>
      </c>
      <c r="T12" s="117">
        <v>2800</v>
      </c>
      <c r="U12" s="117">
        <f>T12+(T12*0.25)</f>
        <v>3500</v>
      </c>
      <c r="V12" s="117">
        <v>1998</v>
      </c>
      <c r="W12" s="117">
        <v>2949</v>
      </c>
      <c r="X12" s="50">
        <v>3090</v>
      </c>
      <c r="Y12" s="119">
        <v>2489</v>
      </c>
      <c r="Z12" s="119">
        <v>4324</v>
      </c>
      <c r="AA12" s="119">
        <v>0</v>
      </c>
      <c r="AB12" s="181" t="s">
        <v>705</v>
      </c>
      <c r="AC12" s="79" t="s">
        <v>640</v>
      </c>
      <c r="AD12" s="84">
        <v>1</v>
      </c>
      <c r="AE12" s="120" t="b">
        <f t="shared" si="0"/>
        <v>0</v>
      </c>
    </row>
    <row r="13" spans="1:31" ht="176.25" customHeight="1">
      <c r="A13" s="485"/>
      <c r="B13" s="485"/>
      <c r="C13" s="418"/>
      <c r="D13" s="489"/>
      <c r="E13" s="486"/>
      <c r="F13" s="486"/>
      <c r="G13" s="486"/>
      <c r="H13" s="487"/>
      <c r="I13" s="488"/>
      <c r="J13" s="418"/>
      <c r="K13" s="418"/>
      <c r="L13" s="486"/>
      <c r="M13" s="486"/>
      <c r="N13" s="486"/>
      <c r="O13" s="487"/>
      <c r="P13" s="418"/>
      <c r="Q13" s="62" t="s">
        <v>101</v>
      </c>
      <c r="R13" s="102">
        <v>233</v>
      </c>
      <c r="S13" s="102">
        <v>400</v>
      </c>
      <c r="T13" s="102">
        <v>550</v>
      </c>
      <c r="U13" s="102">
        <v>750</v>
      </c>
      <c r="V13" s="266">
        <v>1255</v>
      </c>
      <c r="W13" s="266">
        <v>4</v>
      </c>
      <c r="X13" s="50">
        <v>332</v>
      </c>
      <c r="Y13" s="119">
        <v>321</v>
      </c>
      <c r="Z13" s="119">
        <v>1100</v>
      </c>
      <c r="AA13" s="346"/>
      <c r="AB13" s="93" t="s">
        <v>323</v>
      </c>
      <c r="AC13" s="79" t="s">
        <v>589</v>
      </c>
      <c r="AD13" s="84">
        <v>1</v>
      </c>
      <c r="AE13" s="120" t="b">
        <f t="shared" si="0"/>
        <v>0</v>
      </c>
    </row>
    <row r="14" spans="1:31" ht="159" customHeight="1">
      <c r="A14" s="485"/>
      <c r="B14" s="485"/>
      <c r="C14" s="418"/>
      <c r="D14" s="489"/>
      <c r="E14" s="486"/>
      <c r="F14" s="486"/>
      <c r="G14" s="486"/>
      <c r="H14" s="487"/>
      <c r="I14" s="488"/>
      <c r="J14" s="418"/>
      <c r="K14" s="418"/>
      <c r="L14" s="486"/>
      <c r="M14" s="486"/>
      <c r="N14" s="486"/>
      <c r="O14" s="487"/>
      <c r="P14" s="418"/>
      <c r="Q14" s="62" t="s">
        <v>102</v>
      </c>
      <c r="R14" s="102">
        <v>1000</v>
      </c>
      <c r="S14" s="117">
        <f>R14+(R14*0.3)</f>
        <v>1300</v>
      </c>
      <c r="T14" s="117">
        <v>1400</v>
      </c>
      <c r="U14" s="117">
        <v>1500</v>
      </c>
      <c r="V14" s="117">
        <v>1178</v>
      </c>
      <c r="W14" s="117">
        <v>1276</v>
      </c>
      <c r="X14" s="50">
        <v>2590</v>
      </c>
      <c r="Y14" s="119">
        <v>3062</v>
      </c>
      <c r="Z14" s="119">
        <f>1430+1350</f>
        <v>2780</v>
      </c>
      <c r="AA14" s="119">
        <v>422</v>
      </c>
      <c r="AB14" s="86" t="s">
        <v>706</v>
      </c>
      <c r="AC14" s="79" t="s">
        <v>604</v>
      </c>
      <c r="AD14" s="84">
        <v>1</v>
      </c>
      <c r="AE14" s="283" t="b">
        <f t="shared" si="0"/>
        <v>0</v>
      </c>
    </row>
    <row r="15" spans="1:31" ht="109.5" customHeight="1">
      <c r="A15" s="485"/>
      <c r="B15" s="485"/>
      <c r="C15" s="418"/>
      <c r="D15" s="489"/>
      <c r="E15" s="486"/>
      <c r="F15" s="486"/>
      <c r="G15" s="486"/>
      <c r="H15" s="487"/>
      <c r="I15" s="488"/>
      <c r="J15" s="418"/>
      <c r="K15" s="418"/>
      <c r="L15" s="486"/>
      <c r="M15" s="486"/>
      <c r="N15" s="486"/>
      <c r="O15" s="487"/>
      <c r="P15" s="418"/>
      <c r="Q15" s="62" t="s">
        <v>103</v>
      </c>
      <c r="R15" s="102">
        <v>0</v>
      </c>
      <c r="S15" s="102">
        <v>100</v>
      </c>
      <c r="T15" s="102">
        <v>175</v>
      </c>
      <c r="U15" s="102">
        <v>250</v>
      </c>
      <c r="V15" s="266">
        <v>0</v>
      </c>
      <c r="W15" s="266">
        <v>0</v>
      </c>
      <c r="X15" s="50" t="s">
        <v>333</v>
      </c>
      <c r="Y15" s="119" t="s">
        <v>333</v>
      </c>
      <c r="Z15" s="119" t="s">
        <v>333</v>
      </c>
      <c r="AA15" s="119" t="s">
        <v>333</v>
      </c>
      <c r="AB15" s="79"/>
      <c r="AC15" s="79" t="s">
        <v>590</v>
      </c>
      <c r="AD15" s="84" t="s">
        <v>333</v>
      </c>
      <c r="AE15" s="313"/>
    </row>
    <row r="16" spans="1:31" ht="180" customHeight="1">
      <c r="A16" s="485"/>
      <c r="B16" s="485"/>
      <c r="C16" s="418"/>
      <c r="D16" s="489"/>
      <c r="E16" s="486"/>
      <c r="F16" s="486"/>
      <c r="G16" s="486"/>
      <c r="H16" s="487"/>
      <c r="I16" s="488"/>
      <c r="J16" s="62" t="s">
        <v>104</v>
      </c>
      <c r="K16" s="67">
        <v>0.52</v>
      </c>
      <c r="L16" s="68">
        <v>0.4</v>
      </c>
      <c r="M16" s="68">
        <v>0.30000000000000004</v>
      </c>
      <c r="N16" s="68">
        <v>0.2</v>
      </c>
      <c r="O16" s="292" t="s">
        <v>530</v>
      </c>
      <c r="P16" s="290" t="s">
        <v>105</v>
      </c>
      <c r="Q16" s="114" t="s">
        <v>106</v>
      </c>
      <c r="R16" s="296">
        <v>1100</v>
      </c>
      <c r="S16" s="296">
        <v>1500</v>
      </c>
      <c r="T16" s="296">
        <v>2000</v>
      </c>
      <c r="U16" s="296">
        <v>2500</v>
      </c>
      <c r="V16" s="296">
        <v>1000</v>
      </c>
      <c r="W16" s="296">
        <v>400</v>
      </c>
      <c r="X16" s="297">
        <f>2691+1721</f>
        <v>4412</v>
      </c>
      <c r="Y16" s="297">
        <f>2428+273</f>
        <v>2701</v>
      </c>
      <c r="Z16" s="297">
        <v>7983</v>
      </c>
      <c r="AA16" s="297">
        <v>7358</v>
      </c>
      <c r="AB16" s="79" t="s">
        <v>707</v>
      </c>
      <c r="AC16" s="296" t="s">
        <v>591</v>
      </c>
      <c r="AD16" s="298">
        <v>1</v>
      </c>
      <c r="AE16" s="291" t="b">
        <v>0</v>
      </c>
    </row>
    <row r="17" spans="1:31" ht="148.5" customHeight="1">
      <c r="A17" s="485"/>
      <c r="B17" s="485"/>
      <c r="C17" s="418"/>
      <c r="D17" s="489"/>
      <c r="E17" s="486"/>
      <c r="F17" s="486"/>
      <c r="G17" s="486"/>
      <c r="H17" s="487"/>
      <c r="I17" s="488"/>
      <c r="J17" s="62" t="s">
        <v>107</v>
      </c>
      <c r="K17" s="68" t="s">
        <v>108</v>
      </c>
      <c r="L17" s="62">
        <v>30</v>
      </c>
      <c r="M17" s="62">
        <v>45</v>
      </c>
      <c r="N17" s="62">
        <v>60</v>
      </c>
      <c r="O17" s="330" t="s">
        <v>109</v>
      </c>
      <c r="P17" s="62" t="s">
        <v>110</v>
      </c>
      <c r="Q17" s="62" t="s">
        <v>111</v>
      </c>
      <c r="R17" s="102" t="s">
        <v>108</v>
      </c>
      <c r="S17" s="102">
        <v>2500</v>
      </c>
      <c r="T17" s="102">
        <v>3000</v>
      </c>
      <c r="U17" s="102">
        <v>3500</v>
      </c>
      <c r="V17" s="324">
        <v>984</v>
      </c>
      <c r="W17" s="324">
        <v>0</v>
      </c>
      <c r="X17" s="119">
        <v>25</v>
      </c>
      <c r="Y17" s="119">
        <v>618</v>
      </c>
      <c r="Z17" s="119">
        <v>1668</v>
      </c>
      <c r="AA17" s="119">
        <v>1571</v>
      </c>
      <c r="AB17" s="338" t="s">
        <v>708</v>
      </c>
      <c r="AC17" s="79" t="s">
        <v>674</v>
      </c>
      <c r="AD17" s="84">
        <v>1</v>
      </c>
      <c r="AE17" s="90" t="b">
        <f t="shared" si="0"/>
        <v>0</v>
      </c>
    </row>
    <row r="18" spans="1:31" ht="125.25" customHeight="1">
      <c r="A18" s="485"/>
      <c r="B18" s="485"/>
      <c r="C18" s="418"/>
      <c r="D18" s="489"/>
      <c r="E18" s="486"/>
      <c r="F18" s="486"/>
      <c r="G18" s="486"/>
      <c r="H18" s="487"/>
      <c r="I18" s="488"/>
      <c r="J18" s="418" t="s">
        <v>112</v>
      </c>
      <c r="K18" s="418"/>
      <c r="L18" s="490">
        <v>0.35</v>
      </c>
      <c r="M18" s="490">
        <v>0.5</v>
      </c>
      <c r="N18" s="490">
        <v>0.7</v>
      </c>
      <c r="O18" s="487" t="s">
        <v>113</v>
      </c>
      <c r="P18" s="62" t="s">
        <v>114</v>
      </c>
      <c r="Q18" s="62" t="s">
        <v>115</v>
      </c>
      <c r="R18" s="102" t="s">
        <v>108</v>
      </c>
      <c r="S18" s="102">
        <v>10000</v>
      </c>
      <c r="T18" s="102">
        <v>15000</v>
      </c>
      <c r="U18" s="102">
        <v>20000</v>
      </c>
      <c r="V18" s="266">
        <v>3750</v>
      </c>
      <c r="W18" s="266">
        <v>4295</v>
      </c>
      <c r="X18" s="50">
        <v>19000</v>
      </c>
      <c r="Y18" s="119">
        <v>19402</v>
      </c>
      <c r="Z18" s="119">
        <v>19956</v>
      </c>
      <c r="AA18" s="119">
        <v>16000</v>
      </c>
      <c r="AB18" s="338" t="s">
        <v>709</v>
      </c>
      <c r="AC18" s="79" t="s">
        <v>605</v>
      </c>
      <c r="AD18" s="84">
        <v>1</v>
      </c>
      <c r="AE18" s="284" t="b">
        <f t="shared" si="0"/>
        <v>0</v>
      </c>
    </row>
    <row r="19" spans="1:31" ht="84.75" customHeight="1">
      <c r="A19" s="485"/>
      <c r="B19" s="485"/>
      <c r="C19" s="418"/>
      <c r="D19" s="489"/>
      <c r="E19" s="486"/>
      <c r="F19" s="486"/>
      <c r="G19" s="486"/>
      <c r="H19" s="487"/>
      <c r="I19" s="488"/>
      <c r="J19" s="418"/>
      <c r="K19" s="418"/>
      <c r="L19" s="490"/>
      <c r="M19" s="490"/>
      <c r="N19" s="490"/>
      <c r="O19" s="487"/>
      <c r="P19" s="62" t="s">
        <v>116</v>
      </c>
      <c r="Q19" s="62" t="s">
        <v>117</v>
      </c>
      <c r="R19" s="102" t="s">
        <v>108</v>
      </c>
      <c r="S19" s="102">
        <v>15</v>
      </c>
      <c r="T19" s="102">
        <v>24</v>
      </c>
      <c r="U19" s="102">
        <v>24</v>
      </c>
      <c r="V19" s="266">
        <v>10</v>
      </c>
      <c r="W19" s="266"/>
      <c r="X19" s="50">
        <v>2801</v>
      </c>
      <c r="Y19" s="119">
        <v>53</v>
      </c>
      <c r="Z19" s="119">
        <v>136</v>
      </c>
      <c r="AA19" s="119">
        <v>105</v>
      </c>
      <c r="AB19" s="79" t="s">
        <v>710</v>
      </c>
      <c r="AC19" s="79" t="s">
        <v>324</v>
      </c>
      <c r="AD19" s="84">
        <v>1</v>
      </c>
      <c r="AE19" s="120" t="b">
        <f t="shared" si="0"/>
        <v>0</v>
      </c>
    </row>
    <row r="20" spans="1:31" ht="219.75" customHeight="1">
      <c r="A20" s="485"/>
      <c r="B20" s="485"/>
      <c r="C20" s="418" t="s">
        <v>118</v>
      </c>
      <c r="D20" s="418">
        <v>0.3</v>
      </c>
      <c r="E20" s="418">
        <v>0.4</v>
      </c>
      <c r="F20" s="418">
        <v>0.5</v>
      </c>
      <c r="G20" s="418">
        <v>0.65</v>
      </c>
      <c r="H20" s="487" t="s">
        <v>119</v>
      </c>
      <c r="I20" s="488" t="s">
        <v>120</v>
      </c>
      <c r="J20" s="418" t="s">
        <v>121</v>
      </c>
      <c r="K20" s="492" t="s">
        <v>108</v>
      </c>
      <c r="L20" s="486">
        <v>0.3</v>
      </c>
      <c r="M20" s="486">
        <v>0.4</v>
      </c>
      <c r="N20" s="486">
        <v>0.5</v>
      </c>
      <c r="O20" s="487" t="s">
        <v>122</v>
      </c>
      <c r="P20" s="69" t="s">
        <v>123</v>
      </c>
      <c r="Q20" s="62" t="s">
        <v>124</v>
      </c>
      <c r="R20" s="94">
        <v>0</v>
      </c>
      <c r="S20" s="102">
        <v>19000</v>
      </c>
      <c r="T20" s="102">
        <v>19000</v>
      </c>
      <c r="U20" s="102">
        <v>19000</v>
      </c>
      <c r="V20" s="324">
        <v>4121</v>
      </c>
      <c r="W20" s="324">
        <v>17</v>
      </c>
      <c r="X20" s="119">
        <v>19</v>
      </c>
      <c r="Y20" s="119">
        <v>1889</v>
      </c>
      <c r="Z20" s="119">
        <v>2379</v>
      </c>
      <c r="AA20" s="347"/>
      <c r="AB20" s="87" t="s">
        <v>641</v>
      </c>
      <c r="AC20" s="79" t="s">
        <v>642</v>
      </c>
      <c r="AD20" s="111">
        <v>0.55427631578947367</v>
      </c>
      <c r="AE20" s="115">
        <f t="shared" si="0"/>
        <v>3</v>
      </c>
    </row>
    <row r="21" spans="1:31" ht="236.25" customHeight="1">
      <c r="A21" s="485"/>
      <c r="B21" s="485"/>
      <c r="C21" s="418"/>
      <c r="D21" s="418"/>
      <c r="E21" s="418"/>
      <c r="F21" s="418"/>
      <c r="G21" s="418"/>
      <c r="H21" s="487"/>
      <c r="I21" s="488"/>
      <c r="J21" s="418"/>
      <c r="K21" s="492"/>
      <c r="L21" s="418"/>
      <c r="M21" s="486"/>
      <c r="N21" s="486"/>
      <c r="O21" s="487"/>
      <c r="P21" s="69" t="s">
        <v>125</v>
      </c>
      <c r="Q21" s="62" t="s">
        <v>126</v>
      </c>
      <c r="R21" s="102">
        <v>71</v>
      </c>
      <c r="S21" s="102">
        <v>78</v>
      </c>
      <c r="T21" s="102">
        <v>86</v>
      </c>
      <c r="U21" s="102">
        <v>95</v>
      </c>
      <c r="V21" s="266">
        <v>67</v>
      </c>
      <c r="W21" s="266">
        <v>15</v>
      </c>
      <c r="X21" s="50">
        <v>91</v>
      </c>
      <c r="Y21" s="119">
        <v>13</v>
      </c>
      <c r="Z21" s="119">
        <v>22</v>
      </c>
      <c r="AA21" s="119">
        <v>290</v>
      </c>
      <c r="AB21" s="338" t="s">
        <v>711</v>
      </c>
      <c r="AC21" s="88" t="s">
        <v>606</v>
      </c>
      <c r="AD21" s="84">
        <v>1</v>
      </c>
      <c r="AE21" s="120" t="b">
        <f t="shared" si="0"/>
        <v>0</v>
      </c>
    </row>
    <row r="22" spans="1:31" ht="409.5" customHeight="1">
      <c r="A22" s="485"/>
      <c r="B22" s="485"/>
      <c r="C22" s="418"/>
      <c r="D22" s="418"/>
      <c r="E22" s="418"/>
      <c r="F22" s="418"/>
      <c r="G22" s="418"/>
      <c r="H22" s="487"/>
      <c r="I22" s="488"/>
      <c r="J22" s="418"/>
      <c r="K22" s="492"/>
      <c r="L22" s="418"/>
      <c r="M22" s="486"/>
      <c r="N22" s="486"/>
      <c r="O22" s="487"/>
      <c r="P22" s="62" t="s">
        <v>127</v>
      </c>
      <c r="Q22" s="62" t="s">
        <v>128</v>
      </c>
      <c r="R22" s="94" t="s">
        <v>108</v>
      </c>
      <c r="S22" s="102">
        <v>195</v>
      </c>
      <c r="T22" s="102">
        <v>390</v>
      </c>
      <c r="U22" s="102">
        <v>585</v>
      </c>
      <c r="V22" s="324">
        <v>218</v>
      </c>
      <c r="W22" s="324">
        <v>26</v>
      </c>
      <c r="X22" s="118">
        <v>13</v>
      </c>
      <c r="Y22" s="119">
        <v>103</v>
      </c>
      <c r="Z22" s="119">
        <v>70</v>
      </c>
      <c r="AA22" s="119">
        <v>0</v>
      </c>
      <c r="AB22" s="118" t="s">
        <v>644</v>
      </c>
      <c r="AC22" s="118" t="s">
        <v>643</v>
      </c>
      <c r="AD22" s="84">
        <v>1</v>
      </c>
      <c r="AE22" s="120" t="b">
        <f t="shared" si="0"/>
        <v>0</v>
      </c>
    </row>
    <row r="23" spans="1:31" ht="323.25" customHeight="1">
      <c r="A23" s="485"/>
      <c r="B23" s="485"/>
      <c r="C23" s="418"/>
      <c r="D23" s="418"/>
      <c r="E23" s="418"/>
      <c r="F23" s="418"/>
      <c r="G23" s="418"/>
      <c r="H23" s="487"/>
      <c r="I23" s="488"/>
      <c r="J23" s="418"/>
      <c r="K23" s="492"/>
      <c r="L23" s="418"/>
      <c r="M23" s="486"/>
      <c r="N23" s="486"/>
      <c r="O23" s="487" t="s">
        <v>129</v>
      </c>
      <c r="P23" s="123" t="s">
        <v>130</v>
      </c>
      <c r="Q23" s="121" t="s">
        <v>131</v>
      </c>
      <c r="R23" s="121" t="s">
        <v>49</v>
      </c>
      <c r="S23" s="121">
        <v>50</v>
      </c>
      <c r="T23" s="121">
        <v>100</v>
      </c>
      <c r="U23" s="121">
        <v>165</v>
      </c>
      <c r="V23" s="268">
        <v>79</v>
      </c>
      <c r="W23" s="268">
        <v>5</v>
      </c>
      <c r="X23" s="307">
        <v>2</v>
      </c>
      <c r="Y23" s="307">
        <v>7</v>
      </c>
      <c r="Z23" s="312">
        <f>40-21</f>
        <v>19</v>
      </c>
      <c r="AA23" s="348"/>
      <c r="AB23" s="77"/>
      <c r="AC23" s="276" t="s">
        <v>664</v>
      </c>
      <c r="AD23" s="77"/>
      <c r="AE23" s="284" t="b">
        <f>IF(AD24&lt;=33%,1,IF(AD24&lt;76%,3,IF(AD24&lt;100%,4,IF(AD24=101%,5))))</f>
        <v>0</v>
      </c>
    </row>
    <row r="24" spans="1:31" ht="323.25" customHeight="1">
      <c r="A24" s="485"/>
      <c r="B24" s="485"/>
      <c r="C24" s="418"/>
      <c r="D24" s="418"/>
      <c r="E24" s="418"/>
      <c r="F24" s="418"/>
      <c r="G24" s="418"/>
      <c r="H24" s="487"/>
      <c r="I24" s="488"/>
      <c r="J24" s="418"/>
      <c r="K24" s="492"/>
      <c r="L24" s="418"/>
      <c r="M24" s="486"/>
      <c r="N24" s="486"/>
      <c r="O24" s="487"/>
      <c r="P24" s="123"/>
      <c r="Q24" s="305" t="s">
        <v>663</v>
      </c>
      <c r="R24" s="306">
        <v>0</v>
      </c>
      <c r="S24" s="306">
        <v>5</v>
      </c>
      <c r="T24" s="306">
        <v>10</v>
      </c>
      <c r="U24" s="306">
        <v>15</v>
      </c>
      <c r="V24" s="306">
        <v>1165</v>
      </c>
      <c r="W24" s="306">
        <v>281</v>
      </c>
      <c r="X24" s="119">
        <v>245</v>
      </c>
      <c r="Y24" s="119">
        <v>2591</v>
      </c>
      <c r="Z24" s="119">
        <v>2457</v>
      </c>
      <c r="AA24" s="336">
        <v>950</v>
      </c>
      <c r="AB24" s="349" t="s">
        <v>712</v>
      </c>
      <c r="AC24" s="276" t="s">
        <v>645</v>
      </c>
      <c r="AD24" s="84">
        <v>1</v>
      </c>
      <c r="AE24" s="314"/>
    </row>
    <row r="25" spans="1:31" ht="111" customHeight="1">
      <c r="A25" s="485"/>
      <c r="B25" s="485"/>
      <c r="C25" s="418"/>
      <c r="D25" s="418"/>
      <c r="E25" s="418"/>
      <c r="F25" s="418"/>
      <c r="G25" s="418"/>
      <c r="H25" s="487"/>
      <c r="I25" s="488"/>
      <c r="J25" s="418"/>
      <c r="K25" s="492"/>
      <c r="L25" s="418"/>
      <c r="M25" s="486"/>
      <c r="N25" s="486"/>
      <c r="O25" s="487"/>
      <c r="P25" s="69" t="s">
        <v>132</v>
      </c>
      <c r="Q25" s="62" t="s">
        <v>133</v>
      </c>
      <c r="R25" s="102">
        <v>0</v>
      </c>
      <c r="S25" s="102">
        <v>5</v>
      </c>
      <c r="T25" s="102">
        <v>10</v>
      </c>
      <c r="U25" s="102">
        <v>15</v>
      </c>
      <c r="V25" s="266">
        <v>15</v>
      </c>
      <c r="W25" s="266">
        <v>0</v>
      </c>
      <c r="X25" s="50">
        <v>2</v>
      </c>
      <c r="Y25" s="119">
        <v>7</v>
      </c>
      <c r="Z25" s="119">
        <v>0</v>
      </c>
      <c r="AA25" s="119">
        <v>0</v>
      </c>
      <c r="AB25" s="79" t="s">
        <v>325</v>
      </c>
      <c r="AC25" s="79" t="s">
        <v>326</v>
      </c>
      <c r="AD25" s="84">
        <v>1</v>
      </c>
      <c r="AE25" s="120" t="b">
        <f t="shared" si="0"/>
        <v>0</v>
      </c>
    </row>
    <row r="26" spans="1:31" ht="196.5" customHeight="1">
      <c r="A26" s="485"/>
      <c r="B26" s="485"/>
      <c r="C26" s="418"/>
      <c r="D26" s="418"/>
      <c r="E26" s="418"/>
      <c r="F26" s="418"/>
      <c r="G26" s="418"/>
      <c r="H26" s="487"/>
      <c r="I26" s="488"/>
      <c r="J26" s="418"/>
      <c r="K26" s="492"/>
      <c r="L26" s="418"/>
      <c r="M26" s="486"/>
      <c r="N26" s="486"/>
      <c r="O26" s="303" t="s">
        <v>547</v>
      </c>
      <c r="P26" s="299" t="s">
        <v>655</v>
      </c>
      <c r="Q26" s="304" t="s">
        <v>550</v>
      </c>
      <c r="R26" s="299" t="s">
        <v>49</v>
      </c>
      <c r="S26" s="299">
        <v>180</v>
      </c>
      <c r="T26" s="299">
        <v>540</v>
      </c>
      <c r="U26" s="299">
        <v>600</v>
      </c>
      <c r="V26" s="306">
        <v>3840</v>
      </c>
      <c r="W26" s="306">
        <v>50</v>
      </c>
      <c r="X26" s="119">
        <v>48</v>
      </c>
      <c r="Y26" s="119">
        <v>106</v>
      </c>
      <c r="Z26" s="119">
        <v>0</v>
      </c>
      <c r="AA26" s="119">
        <v>0</v>
      </c>
      <c r="AB26" s="79" t="s">
        <v>662</v>
      </c>
      <c r="AC26" s="79"/>
      <c r="AD26" s="84">
        <v>1</v>
      </c>
      <c r="AE26" s="120" t="b">
        <f t="shared" si="0"/>
        <v>0</v>
      </c>
    </row>
    <row r="27" spans="1:31" ht="227.25" customHeight="1">
      <c r="A27" s="485"/>
      <c r="B27" s="485"/>
      <c r="C27" s="418"/>
      <c r="D27" s="418"/>
      <c r="E27" s="418"/>
      <c r="F27" s="418"/>
      <c r="G27" s="418"/>
      <c r="H27" s="487"/>
      <c r="I27" s="488"/>
      <c r="J27" s="418"/>
      <c r="K27" s="492"/>
      <c r="L27" s="418"/>
      <c r="M27" s="486"/>
      <c r="N27" s="486"/>
      <c r="O27" s="64" t="s">
        <v>134</v>
      </c>
      <c r="P27" s="299" t="s">
        <v>135</v>
      </c>
      <c r="Q27" s="62" t="s">
        <v>136</v>
      </c>
      <c r="R27" s="102">
        <v>0</v>
      </c>
      <c r="S27" s="102">
        <v>15</v>
      </c>
      <c r="T27" s="102">
        <v>20</v>
      </c>
      <c r="U27" s="102">
        <v>30</v>
      </c>
      <c r="V27" s="266">
        <v>21</v>
      </c>
      <c r="W27" s="324">
        <v>0</v>
      </c>
      <c r="X27" s="119">
        <v>0</v>
      </c>
      <c r="Y27" s="119">
        <v>0</v>
      </c>
      <c r="Z27" s="119">
        <v>0</v>
      </c>
      <c r="AA27" s="119">
        <v>20</v>
      </c>
      <c r="AB27" s="79" t="s">
        <v>713</v>
      </c>
      <c r="AC27" s="79" t="s">
        <v>675</v>
      </c>
      <c r="AD27" s="84">
        <v>1</v>
      </c>
      <c r="AE27" s="120" t="b">
        <f t="shared" si="0"/>
        <v>0</v>
      </c>
    </row>
    <row r="28" spans="1:31" ht="216.75" customHeight="1">
      <c r="A28" s="485"/>
      <c r="B28" s="485"/>
      <c r="C28" s="418"/>
      <c r="D28" s="418"/>
      <c r="E28" s="418"/>
      <c r="F28" s="418"/>
      <c r="G28" s="418"/>
      <c r="H28" s="487"/>
      <c r="I28" s="488"/>
      <c r="J28" s="418"/>
      <c r="K28" s="492"/>
      <c r="L28" s="418"/>
      <c r="M28" s="486"/>
      <c r="N28" s="486"/>
      <c r="O28" s="487" t="s">
        <v>137</v>
      </c>
      <c r="P28" s="69" t="s">
        <v>138</v>
      </c>
      <c r="Q28" s="62" t="s">
        <v>139</v>
      </c>
      <c r="R28" s="102" t="s">
        <v>108</v>
      </c>
      <c r="S28" s="102">
        <v>30</v>
      </c>
      <c r="T28" s="102">
        <v>60</v>
      </c>
      <c r="U28" s="102">
        <v>100</v>
      </c>
      <c r="V28" s="306">
        <v>126</v>
      </c>
      <c r="W28" s="306">
        <v>92</v>
      </c>
      <c r="X28" s="119">
        <v>12</v>
      </c>
      <c r="Y28" s="119">
        <v>12</v>
      </c>
      <c r="Z28" s="119">
        <v>21</v>
      </c>
      <c r="AA28" s="119"/>
      <c r="AB28" s="79" t="s">
        <v>327</v>
      </c>
      <c r="AC28" s="79" t="s">
        <v>607</v>
      </c>
      <c r="AD28" s="84">
        <v>1</v>
      </c>
      <c r="AE28" s="284" t="b">
        <f t="shared" si="0"/>
        <v>0</v>
      </c>
    </row>
    <row r="29" spans="1:31" ht="195.75" customHeight="1">
      <c r="A29" s="485"/>
      <c r="B29" s="485"/>
      <c r="C29" s="418"/>
      <c r="D29" s="418"/>
      <c r="E29" s="418"/>
      <c r="F29" s="418"/>
      <c r="G29" s="418"/>
      <c r="H29" s="487"/>
      <c r="I29" s="488"/>
      <c r="J29" s="418"/>
      <c r="K29" s="492"/>
      <c r="L29" s="418"/>
      <c r="M29" s="486"/>
      <c r="N29" s="486"/>
      <c r="O29" s="487"/>
      <c r="P29" s="62" t="s">
        <v>679</v>
      </c>
      <c r="Q29" s="62" t="s">
        <v>140</v>
      </c>
      <c r="R29" s="94">
        <v>0</v>
      </c>
      <c r="S29" s="102">
        <v>78</v>
      </c>
      <c r="T29" s="102">
        <v>147</v>
      </c>
      <c r="U29" s="102">
        <v>147</v>
      </c>
      <c r="V29" s="324">
        <v>54</v>
      </c>
      <c r="W29" s="324">
        <v>19</v>
      </c>
      <c r="X29" s="119">
        <v>25</v>
      </c>
      <c r="Y29" s="119">
        <v>14</v>
      </c>
      <c r="Z29" s="119">
        <v>12</v>
      </c>
      <c r="AA29" s="119"/>
      <c r="AB29" s="79" t="s">
        <v>676</v>
      </c>
      <c r="AC29" s="331" t="s">
        <v>608</v>
      </c>
      <c r="AD29" s="84">
        <v>1</v>
      </c>
      <c r="AE29" s="90" t="b">
        <f t="shared" si="0"/>
        <v>0</v>
      </c>
    </row>
    <row r="30" spans="1:31" ht="81" customHeight="1">
      <c r="A30" s="485"/>
      <c r="B30" s="485"/>
      <c r="C30" s="418"/>
      <c r="D30" s="418"/>
      <c r="E30" s="418"/>
      <c r="F30" s="418"/>
      <c r="G30" s="418"/>
      <c r="H30" s="487"/>
      <c r="I30" s="488"/>
      <c r="J30" s="418"/>
      <c r="K30" s="492"/>
      <c r="L30" s="418"/>
      <c r="M30" s="486"/>
      <c r="N30" s="486"/>
      <c r="O30" s="487"/>
      <c r="P30" s="299" t="s">
        <v>141</v>
      </c>
      <c r="Q30" s="62" t="s">
        <v>142</v>
      </c>
      <c r="R30" s="102">
        <v>39</v>
      </c>
      <c r="S30" s="102">
        <v>230</v>
      </c>
      <c r="T30" s="102">
        <v>230</v>
      </c>
      <c r="U30" s="102">
        <v>230</v>
      </c>
      <c r="V30" s="324">
        <v>54</v>
      </c>
      <c r="W30" s="324">
        <v>32</v>
      </c>
      <c r="X30" s="119">
        <v>0</v>
      </c>
      <c r="Y30" s="119">
        <v>103</v>
      </c>
      <c r="Z30" s="119">
        <v>39</v>
      </c>
      <c r="AA30" s="119"/>
      <c r="AB30" s="79" t="s">
        <v>677</v>
      </c>
      <c r="AC30" s="88" t="s">
        <v>592</v>
      </c>
      <c r="AD30" s="84">
        <v>1</v>
      </c>
      <c r="AE30" s="90" t="b">
        <f t="shared" si="0"/>
        <v>0</v>
      </c>
    </row>
    <row r="31" spans="1:31" ht="111" customHeight="1">
      <c r="A31" s="485"/>
      <c r="B31" s="485"/>
      <c r="C31" s="418"/>
      <c r="D31" s="418"/>
      <c r="E31" s="418"/>
      <c r="F31" s="418"/>
      <c r="G31" s="418"/>
      <c r="H31" s="487"/>
      <c r="I31" s="488"/>
      <c r="J31" s="418"/>
      <c r="K31" s="492"/>
      <c r="L31" s="418"/>
      <c r="M31" s="486"/>
      <c r="N31" s="486"/>
      <c r="O31" s="303" t="s">
        <v>143</v>
      </c>
      <c r="P31" s="299" t="s">
        <v>656</v>
      </c>
      <c r="Q31" s="299" t="s">
        <v>657</v>
      </c>
      <c r="R31" s="299">
        <v>100</v>
      </c>
      <c r="S31" s="299">
        <v>600</v>
      </c>
      <c r="T31" s="299">
        <v>1000</v>
      </c>
      <c r="U31" s="299">
        <v>2500</v>
      </c>
      <c r="V31" s="306">
        <v>3859</v>
      </c>
      <c r="W31" s="306">
        <v>1339</v>
      </c>
      <c r="X31" s="119">
        <v>2810</v>
      </c>
      <c r="Y31" s="119">
        <v>1856</v>
      </c>
      <c r="Z31" s="119">
        <v>258</v>
      </c>
      <c r="AA31" s="119">
        <v>802</v>
      </c>
      <c r="AB31" s="79" t="s">
        <v>714</v>
      </c>
      <c r="AC31" s="88"/>
      <c r="AD31" s="84">
        <v>1</v>
      </c>
      <c r="AE31" s="90" t="b">
        <f t="shared" si="0"/>
        <v>0</v>
      </c>
    </row>
    <row r="32" spans="1:31" ht="341.25" customHeight="1">
      <c r="A32" s="485"/>
      <c r="B32" s="485"/>
      <c r="C32" s="418"/>
      <c r="D32" s="418"/>
      <c r="E32" s="418"/>
      <c r="F32" s="418"/>
      <c r="G32" s="418"/>
      <c r="H32" s="487"/>
      <c r="I32" s="488"/>
      <c r="J32" s="418"/>
      <c r="K32" s="492"/>
      <c r="L32" s="418"/>
      <c r="M32" s="486"/>
      <c r="N32" s="486"/>
      <c r="O32" s="64" t="s">
        <v>146</v>
      </c>
      <c r="P32" s="69" t="s">
        <v>147</v>
      </c>
      <c r="Q32" s="62" t="s">
        <v>148</v>
      </c>
      <c r="R32" s="102">
        <v>0</v>
      </c>
      <c r="S32" s="102">
        <v>1000</v>
      </c>
      <c r="T32" s="102">
        <v>1600</v>
      </c>
      <c r="U32" s="102">
        <v>2400</v>
      </c>
      <c r="V32" s="306">
        <v>2929</v>
      </c>
      <c r="W32" s="306">
        <v>303</v>
      </c>
      <c r="X32" s="119">
        <v>494</v>
      </c>
      <c r="Y32" s="119">
        <v>618</v>
      </c>
      <c r="Z32" s="119">
        <v>1668</v>
      </c>
      <c r="AA32" s="119">
        <v>1571</v>
      </c>
      <c r="AB32" s="79" t="s">
        <v>715</v>
      </c>
      <c r="AC32" s="79" t="s">
        <v>609</v>
      </c>
      <c r="AD32" s="84">
        <v>1</v>
      </c>
      <c r="AE32" s="115" t="b">
        <f t="shared" si="0"/>
        <v>0</v>
      </c>
    </row>
    <row r="33" spans="1:31" ht="214.5" customHeight="1">
      <c r="A33" s="485"/>
      <c r="B33" s="485"/>
      <c r="C33" s="418"/>
      <c r="D33" s="418"/>
      <c r="E33" s="418"/>
      <c r="F33" s="418"/>
      <c r="G33" s="418"/>
      <c r="H33" s="487"/>
      <c r="I33" s="488"/>
      <c r="J33" s="418"/>
      <c r="K33" s="492"/>
      <c r="L33" s="418"/>
      <c r="M33" s="486"/>
      <c r="N33" s="486"/>
      <c r="O33" s="64" t="s">
        <v>152</v>
      </c>
      <c r="P33" s="69" t="s">
        <v>153</v>
      </c>
      <c r="Q33" s="62" t="s">
        <v>154</v>
      </c>
      <c r="R33" s="102" t="s">
        <v>49</v>
      </c>
      <c r="S33" s="102">
        <v>30</v>
      </c>
      <c r="T33" s="102">
        <v>60</v>
      </c>
      <c r="U33" s="102">
        <v>120</v>
      </c>
      <c r="V33" s="324">
        <v>35</v>
      </c>
      <c r="W33" s="324">
        <v>2</v>
      </c>
      <c r="X33" s="119">
        <v>0</v>
      </c>
      <c r="Y33" s="119">
        <v>0</v>
      </c>
      <c r="Z33" s="119">
        <v>7</v>
      </c>
      <c r="AA33" s="119">
        <v>4</v>
      </c>
      <c r="AB33" s="338" t="s">
        <v>716</v>
      </c>
      <c r="AC33" s="79" t="s">
        <v>646</v>
      </c>
      <c r="AD33" s="111">
        <v>0.5</v>
      </c>
      <c r="AE33" s="120">
        <f t="shared" si="0"/>
        <v>3</v>
      </c>
    </row>
    <row r="34" spans="1:31" ht="245.25" customHeight="1">
      <c r="A34" s="485"/>
      <c r="B34" s="485"/>
      <c r="C34" s="418"/>
      <c r="D34" s="418"/>
      <c r="E34" s="418"/>
      <c r="F34" s="418"/>
      <c r="G34" s="418"/>
      <c r="H34" s="418" t="s">
        <v>149</v>
      </c>
      <c r="I34" s="418" t="s">
        <v>296</v>
      </c>
      <c r="J34" s="418" t="s">
        <v>297</v>
      </c>
      <c r="K34" s="418" t="s">
        <v>108</v>
      </c>
      <c r="L34" s="486">
        <v>0.15</v>
      </c>
      <c r="M34" s="486">
        <v>0.2</v>
      </c>
      <c r="N34" s="486">
        <v>0.3</v>
      </c>
      <c r="O34" s="64" t="s">
        <v>289</v>
      </c>
      <c r="P34" s="62" t="s">
        <v>150</v>
      </c>
      <c r="Q34" s="62" t="s">
        <v>151</v>
      </c>
      <c r="R34" s="99" t="s">
        <v>49</v>
      </c>
      <c r="S34" s="99">
        <v>1500</v>
      </c>
      <c r="T34" s="51">
        <v>3000</v>
      </c>
      <c r="U34" s="51">
        <v>5000</v>
      </c>
      <c r="V34" s="51">
        <v>2000</v>
      </c>
      <c r="W34" s="51">
        <v>0</v>
      </c>
      <c r="X34" s="119">
        <v>987</v>
      </c>
      <c r="Y34" s="119">
        <v>87</v>
      </c>
      <c r="Z34" s="119">
        <v>1599</v>
      </c>
      <c r="AA34" s="347"/>
      <c r="AB34" s="79" t="s">
        <v>651</v>
      </c>
      <c r="AC34" s="79" t="s">
        <v>648</v>
      </c>
      <c r="AD34" s="84">
        <v>1</v>
      </c>
      <c r="AE34" s="90" t="b">
        <f t="shared" si="0"/>
        <v>0</v>
      </c>
    </row>
    <row r="35" spans="1:31" ht="147.75" customHeight="1">
      <c r="A35" s="485"/>
      <c r="B35" s="485"/>
      <c r="C35" s="418"/>
      <c r="D35" s="418"/>
      <c r="E35" s="418"/>
      <c r="F35" s="418"/>
      <c r="G35" s="418"/>
      <c r="H35" s="418"/>
      <c r="I35" s="418"/>
      <c r="J35" s="418"/>
      <c r="K35" s="418"/>
      <c r="L35" s="418"/>
      <c r="M35" s="418"/>
      <c r="N35" s="418"/>
      <c r="O35" s="64" t="s">
        <v>290</v>
      </c>
      <c r="P35" s="62" t="s">
        <v>294</v>
      </c>
      <c r="Q35" s="62" t="s">
        <v>292</v>
      </c>
      <c r="R35" s="99" t="s">
        <v>49</v>
      </c>
      <c r="S35" s="99">
        <v>600</v>
      </c>
      <c r="T35" s="51">
        <v>1200</v>
      </c>
      <c r="U35" s="51">
        <v>2000</v>
      </c>
      <c r="V35" s="51">
        <v>1553</v>
      </c>
      <c r="W35" s="51">
        <v>0</v>
      </c>
      <c r="X35" s="119">
        <v>437</v>
      </c>
      <c r="Y35" s="119">
        <v>60</v>
      </c>
      <c r="Z35" s="119">
        <v>60</v>
      </c>
      <c r="AA35" s="347"/>
      <c r="AB35" s="79" t="s">
        <v>647</v>
      </c>
      <c r="AC35" s="79" t="s">
        <v>649</v>
      </c>
      <c r="AD35" s="84">
        <v>1</v>
      </c>
      <c r="AE35" s="90" t="b">
        <f t="shared" si="0"/>
        <v>0</v>
      </c>
    </row>
    <row r="36" spans="1:31" ht="135" customHeight="1">
      <c r="A36" s="485"/>
      <c r="B36" s="485"/>
      <c r="C36" s="418"/>
      <c r="D36" s="418"/>
      <c r="E36" s="418"/>
      <c r="F36" s="418"/>
      <c r="G36" s="418"/>
      <c r="H36" s="418"/>
      <c r="I36" s="418"/>
      <c r="J36" s="418"/>
      <c r="K36" s="418"/>
      <c r="L36" s="418"/>
      <c r="M36" s="418"/>
      <c r="N36" s="418"/>
      <c r="O36" s="64" t="s">
        <v>291</v>
      </c>
      <c r="P36" s="62" t="s">
        <v>295</v>
      </c>
      <c r="Q36" s="62" t="s">
        <v>293</v>
      </c>
      <c r="R36" s="99">
        <v>0</v>
      </c>
      <c r="S36" s="65">
        <v>1000</v>
      </c>
      <c r="T36" s="51">
        <v>2000</v>
      </c>
      <c r="U36" s="51">
        <v>3000</v>
      </c>
      <c r="V36" s="51">
        <v>1025</v>
      </c>
      <c r="W36" s="51">
        <v>0</v>
      </c>
      <c r="X36" s="119">
        <v>4170</v>
      </c>
      <c r="Y36" s="119">
        <v>4320</v>
      </c>
      <c r="Z36" s="119">
        <f>1790+1842+55+26+226+12</f>
        <v>3951</v>
      </c>
      <c r="AA36" s="347"/>
      <c r="AB36" s="79" t="s">
        <v>650</v>
      </c>
      <c r="AC36" s="79" t="s">
        <v>593</v>
      </c>
      <c r="AD36" s="84">
        <v>1</v>
      </c>
      <c r="AE36" s="284" t="b">
        <f t="shared" si="0"/>
        <v>0</v>
      </c>
    </row>
    <row r="37" spans="1:31" ht="69" customHeight="1">
      <c r="A37" s="14"/>
      <c r="B37" s="15"/>
      <c r="C37" s="16"/>
      <c r="D37" s="15"/>
      <c r="E37" s="15"/>
      <c r="F37" s="15"/>
      <c r="G37" s="15"/>
      <c r="H37" s="15"/>
      <c r="I37" s="15"/>
      <c r="J37" s="16"/>
      <c r="K37" s="15"/>
      <c r="L37" s="15"/>
      <c r="M37" s="15"/>
      <c r="N37" s="15"/>
      <c r="O37" s="16"/>
      <c r="P37" s="16"/>
      <c r="Q37" s="16"/>
      <c r="R37" s="15"/>
      <c r="S37" s="15"/>
      <c r="T37" s="15"/>
      <c r="U37" s="15"/>
      <c r="V37" s="15"/>
      <c r="W37" s="15"/>
      <c r="X37" s="78"/>
      <c r="Y37" s="269"/>
      <c r="Z37" s="269"/>
      <c r="AA37" s="269"/>
      <c r="AD37" s="183">
        <f>AVERAGE(AD9:AD14,AD16:AD36)</f>
        <v>0.96362601214574894</v>
      </c>
    </row>
    <row r="38" spans="1:31" ht="99.75" customHeight="1">
      <c r="A38" s="18"/>
      <c r="B38" s="19"/>
      <c r="C38" s="20"/>
      <c r="D38" s="19"/>
      <c r="E38" s="19"/>
      <c r="F38" s="19"/>
      <c r="G38" s="19"/>
      <c r="H38" s="19"/>
      <c r="I38" s="19"/>
      <c r="J38" s="20"/>
      <c r="K38" s="19"/>
      <c r="L38" s="19"/>
      <c r="M38" s="19"/>
      <c r="N38" s="19"/>
      <c r="O38" s="20"/>
      <c r="P38" s="20"/>
      <c r="Q38" s="20"/>
      <c r="R38" s="19"/>
      <c r="S38" s="19"/>
      <c r="T38" s="19"/>
      <c r="U38" s="19"/>
      <c r="V38" s="19"/>
      <c r="W38" s="19"/>
      <c r="X38" s="17"/>
      <c r="Y38" s="269"/>
      <c r="Z38" s="269"/>
      <c r="AA38" s="269"/>
    </row>
    <row r="39" spans="1:31" ht="85.5" customHeight="1">
      <c r="A39" s="18"/>
      <c r="B39" s="19"/>
      <c r="C39" s="20"/>
      <c r="D39" s="19"/>
      <c r="E39" s="19"/>
      <c r="F39" s="19"/>
      <c r="G39" s="19"/>
      <c r="H39" s="19"/>
      <c r="I39" s="19"/>
      <c r="J39" s="20"/>
      <c r="K39" s="19"/>
      <c r="L39" s="19"/>
      <c r="M39" s="19"/>
      <c r="N39" s="19"/>
      <c r="O39" s="20"/>
      <c r="P39" s="20"/>
      <c r="Q39" s="20"/>
      <c r="R39" s="19"/>
      <c r="S39" s="19"/>
      <c r="T39" s="19"/>
      <c r="U39" s="19"/>
      <c r="V39" s="19"/>
      <c r="W39" s="19"/>
      <c r="X39" s="17"/>
      <c r="Y39" s="269"/>
      <c r="Z39" s="269"/>
      <c r="AA39" s="269"/>
    </row>
    <row r="40" spans="1:31" ht="98.25" customHeight="1">
      <c r="A40" s="18"/>
      <c r="B40" s="19"/>
      <c r="C40" s="20"/>
      <c r="D40" s="19"/>
      <c r="E40" s="19"/>
      <c r="F40" s="19"/>
      <c r="G40" s="19"/>
      <c r="H40" s="19"/>
      <c r="I40" s="19"/>
      <c r="J40" s="20"/>
      <c r="K40" s="19"/>
      <c r="L40" s="19"/>
      <c r="M40" s="19"/>
      <c r="N40" s="19"/>
      <c r="O40" s="20"/>
      <c r="P40" s="20"/>
      <c r="Q40" s="20"/>
      <c r="R40" s="19"/>
      <c r="S40" s="19"/>
      <c r="T40" s="19"/>
      <c r="U40" s="19"/>
      <c r="V40" s="19"/>
      <c r="W40" s="19"/>
      <c r="X40" s="17"/>
      <c r="Y40" s="269"/>
      <c r="Z40" s="269"/>
      <c r="AA40" s="269"/>
    </row>
    <row r="41" spans="1:31" ht="105.75" customHeight="1">
      <c r="A41" s="18"/>
      <c r="B41" s="19"/>
      <c r="C41" s="20"/>
      <c r="D41" s="19"/>
      <c r="E41" s="19"/>
      <c r="F41" s="19"/>
      <c r="G41" s="19"/>
      <c r="H41" s="19"/>
      <c r="I41" s="19"/>
      <c r="J41" s="20"/>
      <c r="K41" s="19"/>
      <c r="L41" s="19"/>
      <c r="M41" s="19"/>
      <c r="N41" s="19"/>
      <c r="O41" s="20"/>
      <c r="P41" s="20"/>
      <c r="Q41" s="20"/>
      <c r="R41" s="19"/>
      <c r="S41" s="19"/>
      <c r="T41" s="19"/>
      <c r="U41" s="19"/>
      <c r="V41" s="19"/>
      <c r="W41" s="19"/>
      <c r="X41" s="17"/>
      <c r="Y41" s="269"/>
      <c r="Z41" s="269"/>
      <c r="AA41" s="269"/>
    </row>
    <row r="42" spans="1:31" ht="95.25" customHeight="1">
      <c r="A42" s="18"/>
      <c r="B42" s="19"/>
      <c r="C42" s="20"/>
      <c r="D42" s="19"/>
      <c r="E42" s="19"/>
      <c r="F42" s="19"/>
      <c r="G42" s="19"/>
      <c r="H42" s="19"/>
      <c r="I42" s="19"/>
      <c r="J42" s="20"/>
      <c r="K42" s="19"/>
      <c r="L42" s="19"/>
      <c r="M42" s="19"/>
      <c r="N42" s="19"/>
      <c r="O42" s="20"/>
      <c r="P42" s="20"/>
      <c r="Q42" s="20"/>
      <c r="R42" s="19"/>
      <c r="S42" s="19"/>
      <c r="T42" s="19"/>
      <c r="U42" s="19"/>
      <c r="V42" s="19"/>
      <c r="W42" s="19"/>
      <c r="X42" s="17"/>
      <c r="Y42" s="269"/>
      <c r="Z42" s="269"/>
      <c r="AA42" s="269"/>
    </row>
    <row r="43" spans="1:31" ht="119.25" customHeight="1">
      <c r="A43" s="18"/>
      <c r="B43" s="19"/>
      <c r="C43" s="20"/>
      <c r="D43" s="19"/>
      <c r="E43" s="19"/>
      <c r="F43" s="19"/>
      <c r="G43" s="19"/>
      <c r="H43" s="19"/>
      <c r="I43" s="19"/>
      <c r="J43" s="20"/>
      <c r="K43" s="19"/>
      <c r="L43" s="19"/>
      <c r="M43" s="19"/>
      <c r="N43" s="19"/>
      <c r="O43" s="20"/>
      <c r="P43" s="20"/>
      <c r="Q43" s="20"/>
      <c r="R43" s="19"/>
      <c r="S43" s="19"/>
      <c r="T43" s="19"/>
      <c r="U43" s="19"/>
      <c r="V43" s="19"/>
      <c r="W43" s="19"/>
      <c r="X43" s="17"/>
      <c r="Y43" s="269"/>
      <c r="Z43" s="269"/>
      <c r="AA43" s="269"/>
    </row>
  </sheetData>
  <sheetProtection algorithmName="SHA-512" hashValue="4wb+PuHXUJFwIQ0DYHR5Nu1CFsatIR+1Ax9uInTFVVjVcD8uMbW0XXEpVhEmKuP3dnHr6ybALqCjU+uRJonGpw==" saltValue="WF9TUUYqk49M2OKC3f4usw==" spinCount="100000" sheet="1" selectLockedCells="1" selectUnlockedCells="1"/>
  <customSheetViews>
    <customSheetView guid="{D788A467-5B9B-4E45-82C0-3ECA23E17B84}" scale="70">
      <selection activeCell="A2" sqref="A2:U2"/>
      <pageMargins left="0.70833333333333337" right="0.70833333333333337" top="0.74791666666666667" bottom="0.74791666666666667" header="0.51180555555555551" footer="0.51180555555555551"/>
      <pageSetup scale="77" orientation="landscape" useFirstPageNumber="1" horizontalDpi="300" verticalDpi="300"/>
      <headerFooter alignWithMargins="0"/>
    </customSheetView>
  </customSheetViews>
  <mergeCells count="79">
    <mergeCell ref="Z6:Z8"/>
    <mergeCell ref="AB6:AB8"/>
    <mergeCell ref="AC6:AC8"/>
    <mergeCell ref="AD6:AD8"/>
    <mergeCell ref="AE6:AE8"/>
    <mergeCell ref="AA6:AA8"/>
    <mergeCell ref="Y6:Y8"/>
    <mergeCell ref="Q7:Q8"/>
    <mergeCell ref="R7:R8"/>
    <mergeCell ref="S7:U7"/>
    <mergeCell ref="X6:X8"/>
    <mergeCell ref="V6:V8"/>
    <mergeCell ref="W6:W8"/>
    <mergeCell ref="P6:P8"/>
    <mergeCell ref="Q6:U6"/>
    <mergeCell ref="J34:J36"/>
    <mergeCell ref="K34:K36"/>
    <mergeCell ref="L34:L36"/>
    <mergeCell ref="K18:K19"/>
    <mergeCell ref="L18:L19"/>
    <mergeCell ref="O28:O30"/>
    <mergeCell ref="M34:M36"/>
    <mergeCell ref="N34:N36"/>
    <mergeCell ref="O18:O19"/>
    <mergeCell ref="O20:O22"/>
    <mergeCell ref="O23:O25"/>
    <mergeCell ref="K20:K33"/>
    <mergeCell ref="L20:L33"/>
    <mergeCell ref="J6:N6"/>
    <mergeCell ref="C20:C36"/>
    <mergeCell ref="D20:D36"/>
    <mergeCell ref="E20:E36"/>
    <mergeCell ref="F20:F36"/>
    <mergeCell ref="G20:G36"/>
    <mergeCell ref="I34:I36"/>
    <mergeCell ref="N20:N33"/>
    <mergeCell ref="M18:M19"/>
    <mergeCell ref="I9:I19"/>
    <mergeCell ref="J9:J15"/>
    <mergeCell ref="K9:K15"/>
    <mergeCell ref="N18:N19"/>
    <mergeCell ref="L9:L15"/>
    <mergeCell ref="M9:M15"/>
    <mergeCell ref="J18:J19"/>
    <mergeCell ref="A1:B4"/>
    <mergeCell ref="AC1:AE1"/>
    <mergeCell ref="AC2:AE2"/>
    <mergeCell ref="AC3:AE3"/>
    <mergeCell ref="AC4:AE4"/>
    <mergeCell ref="C1:AB2"/>
    <mergeCell ref="C3:AB4"/>
    <mergeCell ref="A9:A36"/>
    <mergeCell ref="B9:B36"/>
    <mergeCell ref="N9:N15"/>
    <mergeCell ref="O9:O15"/>
    <mergeCell ref="P9:P15"/>
    <mergeCell ref="H20:H33"/>
    <mergeCell ref="I20:I33"/>
    <mergeCell ref="J20:J33"/>
    <mergeCell ref="C9:C19"/>
    <mergeCell ref="D9:D19"/>
    <mergeCell ref="E9:E19"/>
    <mergeCell ref="F9:F19"/>
    <mergeCell ref="G9:G19"/>
    <mergeCell ref="H9:H19"/>
    <mergeCell ref="M20:M33"/>
    <mergeCell ref="H34:H36"/>
    <mergeCell ref="A6:A8"/>
    <mergeCell ref="B6:B8"/>
    <mergeCell ref="C6:G6"/>
    <mergeCell ref="H6:H8"/>
    <mergeCell ref="I6:I8"/>
    <mergeCell ref="O6:O8"/>
    <mergeCell ref="C7:C8"/>
    <mergeCell ref="D7:D8"/>
    <mergeCell ref="E7:G7"/>
    <mergeCell ref="J7:J8"/>
    <mergeCell ref="K7:K8"/>
    <mergeCell ref="L7:N7"/>
  </mergeCells>
  <conditionalFormatting sqref="AE25:AE27 AE29:AE35">
    <cfRule type="cellIs" dxfId="180" priority="53" stopIfTrue="1" operator="between">
      <formula>3</formula>
      <formula>4</formula>
    </cfRule>
  </conditionalFormatting>
  <conditionalFormatting sqref="AE25:AE27 AE29:AE35">
    <cfRule type="cellIs" dxfId="179" priority="50" stopIfTrue="1" operator="greaterThan">
      <formula>3</formula>
    </cfRule>
    <cfRule type="cellIs" dxfId="178" priority="51" stopIfTrue="1" operator="between">
      <formula>1</formula>
      <formula>1</formula>
    </cfRule>
    <cfRule type="cellIs" dxfId="177" priority="52" stopIfTrue="1" operator="between">
      <formula>3</formula>
      <formula>3</formula>
    </cfRule>
  </conditionalFormatting>
  <conditionalFormatting sqref="AB13">
    <cfRule type="cellIs" dxfId="176" priority="47" stopIfTrue="1" operator="between">
      <formula>1</formula>
      <formula>1</formula>
    </cfRule>
    <cfRule type="cellIs" dxfId="175" priority="48" stopIfTrue="1" operator="between">
      <formula>3</formula>
      <formula>3</formula>
    </cfRule>
    <cfRule type="cellIs" dxfId="174" priority="49" stopIfTrue="1" operator="between">
      <formula>3</formula>
      <formula>4</formula>
    </cfRule>
  </conditionalFormatting>
  <conditionalFormatting sqref="AE9">
    <cfRule type="cellIs" dxfId="173" priority="38" stopIfTrue="1" operator="between">
      <formula>3</formula>
      <formula>4</formula>
    </cfRule>
  </conditionalFormatting>
  <conditionalFormatting sqref="AE9">
    <cfRule type="cellIs" dxfId="172" priority="35" stopIfTrue="1" operator="greaterThan">
      <formula>3</formula>
    </cfRule>
    <cfRule type="cellIs" dxfId="171" priority="36" stopIfTrue="1" operator="between">
      <formula>1</formula>
      <formula>1</formula>
    </cfRule>
    <cfRule type="cellIs" dxfId="170" priority="37" stopIfTrue="1" operator="between">
      <formula>3</formula>
      <formula>3</formula>
    </cfRule>
  </conditionalFormatting>
  <conditionalFormatting sqref="AE11:AE13 AE15 AE17 AE19:AE22">
    <cfRule type="cellIs" dxfId="169" priority="34" stopIfTrue="1" operator="between">
      <formula>3</formula>
      <formula>4</formula>
    </cfRule>
  </conditionalFormatting>
  <conditionalFormatting sqref="AE11:AE13 AE15 AE17 AE19:AE22">
    <cfRule type="cellIs" dxfId="168" priority="31" stopIfTrue="1" operator="greaterThan">
      <formula>3</formula>
    </cfRule>
    <cfRule type="cellIs" dxfId="167" priority="32" stopIfTrue="1" operator="between">
      <formula>1</formula>
      <formula>1</formula>
    </cfRule>
    <cfRule type="cellIs" dxfId="166" priority="33" stopIfTrue="1" operator="between">
      <formula>3</formula>
      <formula>3</formula>
    </cfRule>
  </conditionalFormatting>
  <conditionalFormatting sqref="AE14">
    <cfRule type="cellIs" dxfId="165" priority="28" stopIfTrue="1" operator="between">
      <formula>1</formula>
      <formula>1</formula>
    </cfRule>
    <cfRule type="cellIs" dxfId="164" priority="29" stopIfTrue="1" operator="between">
      <formula>3</formula>
      <formula>3</formula>
    </cfRule>
    <cfRule type="cellIs" dxfId="163" priority="30" stopIfTrue="1" operator="between">
      <formula>3</formula>
      <formula>4</formula>
    </cfRule>
  </conditionalFormatting>
  <conditionalFormatting sqref="AE16">
    <cfRule type="cellIs" dxfId="162" priority="22" stopIfTrue="1" operator="between">
      <formula>1</formula>
      <formula>1</formula>
    </cfRule>
    <cfRule type="cellIs" dxfId="161" priority="23" stopIfTrue="1" operator="between">
      <formula>3</formula>
      <formula>3</formula>
    </cfRule>
    <cfRule type="cellIs" dxfId="160" priority="24" stopIfTrue="1" operator="between">
      <formula>3</formula>
      <formula>4</formula>
    </cfRule>
  </conditionalFormatting>
  <conditionalFormatting sqref="AE28">
    <cfRule type="cellIs" dxfId="159" priority="16" stopIfTrue="1" operator="between">
      <formula>1</formula>
      <formula>1</formula>
    </cfRule>
    <cfRule type="cellIs" dxfId="158" priority="17" stopIfTrue="1" operator="between">
      <formula>3</formula>
      <formula>3</formula>
    </cfRule>
    <cfRule type="cellIs" dxfId="157" priority="18" stopIfTrue="1" operator="between">
      <formula>3</formula>
      <formula>4</formula>
    </cfRule>
  </conditionalFormatting>
  <conditionalFormatting sqref="AE18">
    <cfRule type="cellIs" dxfId="156" priority="19" stopIfTrue="1" operator="between">
      <formula>1</formula>
      <formula>1</formula>
    </cfRule>
    <cfRule type="cellIs" dxfId="155" priority="20" stopIfTrue="1" operator="between">
      <formula>3</formula>
      <formula>3</formula>
    </cfRule>
    <cfRule type="cellIs" dxfId="154" priority="21" stopIfTrue="1" operator="between">
      <formula>3</formula>
      <formula>4</formula>
    </cfRule>
  </conditionalFormatting>
  <conditionalFormatting sqref="AE23:AE24">
    <cfRule type="cellIs" dxfId="153" priority="13" stopIfTrue="1" operator="between">
      <formula>1</formula>
      <formula>1</formula>
    </cfRule>
    <cfRule type="cellIs" dxfId="152" priority="14" stopIfTrue="1" operator="between">
      <formula>3</formula>
      <formula>3</formula>
    </cfRule>
    <cfRule type="cellIs" dxfId="151" priority="15" stopIfTrue="1" operator="between">
      <formula>3</formula>
      <formula>4</formula>
    </cfRule>
  </conditionalFormatting>
  <conditionalFormatting sqref="AE36">
    <cfRule type="cellIs" dxfId="150" priority="10" stopIfTrue="1" operator="between">
      <formula>1</formula>
      <formula>1</formula>
    </cfRule>
    <cfRule type="cellIs" dxfId="149" priority="11" stopIfTrue="1" operator="between">
      <formula>3</formula>
      <formula>3</formula>
    </cfRule>
    <cfRule type="cellIs" dxfId="148" priority="12" stopIfTrue="1" operator="between">
      <formula>3</formula>
      <formula>4</formula>
    </cfRule>
  </conditionalFormatting>
  <conditionalFormatting sqref="AE10">
    <cfRule type="cellIs" dxfId="147" priority="7" stopIfTrue="1" operator="between">
      <formula>1</formula>
      <formula>1</formula>
    </cfRule>
    <cfRule type="cellIs" dxfId="146" priority="8" stopIfTrue="1" operator="between">
      <formula>3</formula>
      <formula>3</formula>
    </cfRule>
    <cfRule type="cellIs" dxfId="145" priority="9" stopIfTrue="1" operator="between">
      <formula>3</formula>
      <formula>4</formula>
    </cfRule>
  </conditionalFormatting>
  <conditionalFormatting sqref="AB14">
    <cfRule type="cellIs" dxfId="144" priority="1" stopIfTrue="1" operator="between">
      <formula>1</formula>
      <formula>1</formula>
    </cfRule>
    <cfRule type="cellIs" dxfId="143" priority="2" stopIfTrue="1" operator="between">
      <formula>3</formula>
      <formula>3</formula>
    </cfRule>
    <cfRule type="cellIs" dxfId="142" priority="3" stopIfTrue="1" operator="between">
      <formula>3</formula>
      <formula>4</formula>
    </cfRule>
  </conditionalFormatting>
  <hyperlinks>
    <hyperlink ref="AB20" r:id="rId1" display="http://aspirantes.ut.edu.co/programas/nivel-academico/pregrado.html"/>
  </hyperlinks>
  <pageMargins left="0.70833333333333337" right="0.70833333333333337" top="0.74791666666666667" bottom="0.74791666666666667" header="0.51180555555555551" footer="0.51180555555555551"/>
  <pageSetup scale="77" orientation="landscape" useFirstPageNumber="1" horizontalDpi="300" verticalDpi="300" r:id="rId2"/>
  <headerFooter alignWithMargins="0"/>
  <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opLeftCell="M1" zoomScale="70" zoomScaleNormal="70" workbookViewId="0">
      <selection activeCell="M1" sqref="M1:P1"/>
    </sheetView>
  </sheetViews>
  <sheetFormatPr baseColWidth="10" defaultColWidth="15.7109375" defaultRowHeight="20.100000000000001" customHeight="1"/>
  <cols>
    <col min="1" max="1" width="20.28515625" style="1" hidden="1" customWidth="1" collapsed="1"/>
    <col min="2" max="2" width="17.85546875" style="1" hidden="1" customWidth="1" collapsed="1"/>
    <col min="3" max="3" width="20.7109375" style="4" hidden="1" customWidth="1" collapsed="1"/>
    <col min="4" max="5" width="24.140625" style="4" hidden="1" customWidth="1" collapsed="1"/>
    <col min="6" max="6" width="31.7109375" style="4" hidden="1" customWidth="1" collapsed="1"/>
    <col min="7" max="7" width="24.140625" style="4" hidden="1" customWidth="1" collapsed="1"/>
    <col min="8" max="8" width="22.85546875" style="4" hidden="1" customWidth="1" collapsed="1"/>
    <col min="9" max="9" width="46" style="1" hidden="1" customWidth="1" collapsed="1"/>
    <col min="10" max="10" width="17.7109375" style="1" hidden="1" customWidth="1" collapsed="1"/>
    <col min="11" max="12" width="0" style="1" hidden="1" customWidth="1" collapsed="1"/>
    <col min="13" max="13" width="34.7109375" style="1" customWidth="1" collapsed="1"/>
    <col min="14" max="14" width="17.28515625" style="1" bestFit="1" customWidth="1" collapsed="1"/>
    <col min="15" max="15" width="15.7109375" style="1" collapsed="1"/>
    <col min="16" max="16" width="22.140625" style="1" customWidth="1" collapsed="1"/>
    <col min="17" max="16384" width="15.7109375" style="1" collapsed="1"/>
  </cols>
  <sheetData>
    <row r="1" spans="1:16" ht="20.100000000000001" customHeight="1">
      <c r="M1" s="358" t="s">
        <v>344</v>
      </c>
      <c r="N1" s="358"/>
      <c r="O1" s="358"/>
      <c r="P1" s="358"/>
    </row>
    <row r="2" spans="1:16" ht="46.5" customHeight="1">
      <c r="M2" s="522" t="s">
        <v>728</v>
      </c>
      <c r="N2" s="522"/>
      <c r="O2" s="522"/>
      <c r="P2" s="522"/>
    </row>
    <row r="3" spans="1:16" ht="20.100000000000001" customHeight="1" thickBot="1"/>
    <row r="4" spans="1:16" ht="20.100000000000001" customHeight="1">
      <c r="A4" s="156"/>
      <c r="B4" s="523" t="s">
        <v>356</v>
      </c>
      <c r="C4" s="524"/>
      <c r="D4" s="524"/>
      <c r="E4" s="524"/>
      <c r="F4" s="524"/>
      <c r="G4" s="525"/>
      <c r="H4" s="454" t="s">
        <v>357</v>
      </c>
      <c r="I4" s="455"/>
      <c r="M4" s="217" t="s">
        <v>355</v>
      </c>
      <c r="N4" s="154" t="s">
        <v>346</v>
      </c>
      <c r="O4" s="217" t="s">
        <v>238</v>
      </c>
      <c r="P4" s="155" t="s">
        <v>239</v>
      </c>
    </row>
    <row r="5" spans="1:16" ht="20.100000000000001" customHeight="1" thickBot="1">
      <c r="A5" s="159"/>
      <c r="B5" s="526"/>
      <c r="C5" s="527"/>
      <c r="D5" s="527"/>
      <c r="E5" s="527"/>
      <c r="F5" s="527"/>
      <c r="G5" s="528"/>
      <c r="H5" s="456"/>
      <c r="I5" s="457"/>
      <c r="M5" s="77" t="s">
        <v>92</v>
      </c>
      <c r="N5" s="77" t="s">
        <v>358</v>
      </c>
      <c r="O5" s="158">
        <f>AVERAGE('Compromiso Social'!AD9:AD19)</f>
        <v>1</v>
      </c>
      <c r="P5" s="90" t="b">
        <f>IF(O5&lt;=33%,1,IF(O5&lt;76%,3,IF(O5&lt;100%,4,IF(O5=101%,5))))</f>
        <v>0</v>
      </c>
    </row>
    <row r="6" spans="1:16" ht="20.100000000000001" customHeight="1">
      <c r="A6" s="159"/>
      <c r="B6" s="529" t="s">
        <v>360</v>
      </c>
      <c r="C6" s="530"/>
      <c r="D6" s="530"/>
      <c r="E6" s="530"/>
      <c r="F6" s="530"/>
      <c r="G6" s="531"/>
      <c r="H6" s="454" t="s">
        <v>361</v>
      </c>
      <c r="I6" s="455"/>
      <c r="M6" s="77" t="s">
        <v>119</v>
      </c>
      <c r="N6" s="77" t="s">
        <v>359</v>
      </c>
      <c r="O6" s="158">
        <f>AVERAGE('Compromiso Social'!AD20:AD33)</f>
        <v>0.92725202429149789</v>
      </c>
      <c r="P6" s="90">
        <f>IF(O6&lt;=33%,1,IF(O6&lt;76%,3,IF(O6&lt;100%,4,IF(O6=101%,5))))</f>
        <v>4</v>
      </c>
    </row>
    <row r="7" spans="1:16" ht="20.100000000000001" customHeight="1" thickBot="1">
      <c r="A7" s="160"/>
      <c r="B7" s="532"/>
      <c r="C7" s="533"/>
      <c r="D7" s="533"/>
      <c r="E7" s="533"/>
      <c r="F7" s="533"/>
      <c r="G7" s="534"/>
      <c r="H7" s="456"/>
      <c r="I7" s="457"/>
      <c r="M7" s="77" t="s">
        <v>149</v>
      </c>
      <c r="N7" s="77" t="s">
        <v>362</v>
      </c>
      <c r="O7" s="158">
        <f>AVERAGE('Compromiso Social'!AD34:AD36)</f>
        <v>1</v>
      </c>
      <c r="P7" s="90" t="b">
        <f>IF(O7&lt;=33%,1,IF(O7&lt;76%,3,IF(O7&lt;100%,4,IF(O7=101%,5))))</f>
        <v>0</v>
      </c>
    </row>
    <row r="8" spans="1:16" s="6" customFormat="1" ht="36" customHeight="1" thickBot="1">
      <c r="A8" s="218" t="s">
        <v>0</v>
      </c>
      <c r="B8" s="218" t="s">
        <v>3</v>
      </c>
      <c r="C8" s="218" t="s">
        <v>5</v>
      </c>
      <c r="D8" s="218" t="s">
        <v>1</v>
      </c>
      <c r="E8" s="219" t="s">
        <v>364</v>
      </c>
      <c r="F8" s="218" t="s">
        <v>365</v>
      </c>
      <c r="G8" s="161" t="s">
        <v>366</v>
      </c>
      <c r="H8" s="218" t="s">
        <v>367</v>
      </c>
      <c r="I8" s="218" t="s">
        <v>368</v>
      </c>
      <c r="J8" s="220" t="s">
        <v>369</v>
      </c>
      <c r="K8" s="221" t="s">
        <v>238</v>
      </c>
      <c r="L8" s="165" t="s">
        <v>239</v>
      </c>
      <c r="M8" s="6" t="s">
        <v>380</v>
      </c>
      <c r="O8" s="262">
        <f>AVERAGE(O5:O7)</f>
        <v>0.97575067476383259</v>
      </c>
    </row>
    <row r="9" spans="1:16" ht="125.25" customHeight="1">
      <c r="A9" s="513" t="s">
        <v>89</v>
      </c>
      <c r="B9" s="515" t="s">
        <v>92</v>
      </c>
      <c r="C9" s="515" t="s">
        <v>95</v>
      </c>
      <c r="D9" s="516" t="s">
        <v>96</v>
      </c>
      <c r="E9" s="508">
        <v>47</v>
      </c>
      <c r="F9" s="512" t="s">
        <v>522</v>
      </c>
      <c r="G9" s="222">
        <v>1100</v>
      </c>
      <c r="H9" s="223" t="s">
        <v>97</v>
      </c>
      <c r="I9" s="471" t="s">
        <v>523</v>
      </c>
      <c r="J9" s="51">
        <v>1100</v>
      </c>
      <c r="K9" s="224">
        <f>+J9/G9</f>
        <v>1</v>
      </c>
      <c r="L9" s="90" t="b">
        <f>IF(K9&lt;=33%,1,IF(K9&lt;76%,3,IF(K9&lt;100%,4,IF(K9=101%,5))))</f>
        <v>0</v>
      </c>
    </row>
    <row r="10" spans="1:16" ht="121.5" customHeight="1">
      <c r="A10" s="513"/>
      <c r="B10" s="504"/>
      <c r="C10" s="504"/>
      <c r="D10" s="507"/>
      <c r="E10" s="508"/>
      <c r="F10" s="510"/>
      <c r="G10" s="225">
        <v>100</v>
      </c>
      <c r="H10" s="226" t="s">
        <v>98</v>
      </c>
      <c r="I10" s="471"/>
      <c r="J10" s="51">
        <v>0</v>
      </c>
      <c r="K10" s="224">
        <f t="shared" ref="K10:K39" si="0">+J10/G10</f>
        <v>0</v>
      </c>
      <c r="L10" s="91">
        <f t="shared" ref="L10:L40" si="1">IF(K10&lt;=33%,1,IF(K10&lt;76%,3,IF(K10&lt;100%,4,IF(K10=101%,5))))</f>
        <v>1</v>
      </c>
    </row>
    <row r="11" spans="1:16" ht="111.75" customHeight="1">
      <c r="A11" s="513"/>
      <c r="B11" s="504"/>
      <c r="C11" s="504"/>
      <c r="D11" s="507"/>
      <c r="E11" s="227">
        <v>48</v>
      </c>
      <c r="F11" s="106" t="s">
        <v>524</v>
      </c>
      <c r="G11" s="225">
        <v>20000</v>
      </c>
      <c r="H11" s="226" t="s">
        <v>99</v>
      </c>
      <c r="I11" s="471"/>
      <c r="J11" s="51">
        <v>0</v>
      </c>
      <c r="K11" s="224">
        <f t="shared" si="0"/>
        <v>0</v>
      </c>
      <c r="L11" s="91">
        <f t="shared" si="1"/>
        <v>1</v>
      </c>
    </row>
    <row r="12" spans="1:16" ht="118.5" customHeight="1">
      <c r="A12" s="513"/>
      <c r="B12" s="504"/>
      <c r="C12" s="504"/>
      <c r="D12" s="507"/>
      <c r="E12" s="227">
        <v>49</v>
      </c>
      <c r="F12" s="106" t="s">
        <v>525</v>
      </c>
      <c r="G12" s="228">
        <v>1467</v>
      </c>
      <c r="H12" s="226" t="s">
        <v>100</v>
      </c>
      <c r="I12" s="471"/>
      <c r="J12" s="51">
        <v>0</v>
      </c>
      <c r="K12" s="224">
        <f t="shared" si="0"/>
        <v>0</v>
      </c>
      <c r="L12" s="91">
        <f t="shared" si="1"/>
        <v>1</v>
      </c>
    </row>
    <row r="13" spans="1:16" ht="176.25" customHeight="1">
      <c r="A13" s="513"/>
      <c r="B13" s="504"/>
      <c r="C13" s="504"/>
      <c r="D13" s="507"/>
      <c r="E13" s="227">
        <v>50</v>
      </c>
      <c r="F13" s="106" t="s">
        <v>526</v>
      </c>
      <c r="G13" s="225">
        <v>267</v>
      </c>
      <c r="H13" s="226" t="s">
        <v>527</v>
      </c>
      <c r="I13" s="471"/>
      <c r="J13" s="51">
        <v>0</v>
      </c>
      <c r="K13" s="224">
        <f t="shared" si="0"/>
        <v>0</v>
      </c>
      <c r="L13" s="91">
        <f t="shared" si="1"/>
        <v>1</v>
      </c>
    </row>
    <row r="14" spans="1:16" ht="90" customHeight="1">
      <c r="A14" s="513"/>
      <c r="B14" s="504"/>
      <c r="C14" s="504"/>
      <c r="D14" s="507"/>
      <c r="E14" s="227">
        <v>51</v>
      </c>
      <c r="F14" s="106" t="s">
        <v>528</v>
      </c>
      <c r="G14" s="228">
        <v>900</v>
      </c>
      <c r="H14" s="226" t="s">
        <v>102</v>
      </c>
      <c r="I14" s="471"/>
      <c r="J14" s="51">
        <v>1105</v>
      </c>
      <c r="K14" s="224">
        <f t="shared" si="0"/>
        <v>1.2277777777777779</v>
      </c>
      <c r="L14" s="122">
        <f>IF(K14&lt;=33%,1,IF(K14&lt;76%,3,IF(K14&lt;100%,4,)))</f>
        <v>0</v>
      </c>
    </row>
    <row r="15" spans="1:16" ht="86.25" customHeight="1">
      <c r="A15" s="513"/>
      <c r="B15" s="504"/>
      <c r="C15" s="504"/>
      <c r="D15" s="507"/>
      <c r="E15" s="227">
        <v>52</v>
      </c>
      <c r="F15" s="106" t="s">
        <v>529</v>
      </c>
      <c r="G15" s="225">
        <v>67</v>
      </c>
      <c r="H15" s="226" t="s">
        <v>103</v>
      </c>
      <c r="I15" s="471"/>
      <c r="J15" s="51">
        <v>0</v>
      </c>
      <c r="K15" s="224">
        <f t="shared" si="0"/>
        <v>0</v>
      </c>
      <c r="L15" s="91">
        <f t="shared" si="1"/>
        <v>1</v>
      </c>
    </row>
    <row r="16" spans="1:16" ht="87.75" customHeight="1">
      <c r="A16" s="513"/>
      <c r="B16" s="504"/>
      <c r="C16" s="504" t="s">
        <v>530</v>
      </c>
      <c r="D16" s="507" t="s">
        <v>531</v>
      </c>
      <c r="E16" s="508">
        <v>53</v>
      </c>
      <c r="F16" s="509" t="s">
        <v>532</v>
      </c>
      <c r="G16" s="511">
        <v>1000</v>
      </c>
      <c r="H16" s="494" t="s">
        <v>106</v>
      </c>
      <c r="I16" s="471"/>
      <c r="J16" s="495">
        <v>0</v>
      </c>
      <c r="K16" s="498">
        <f t="shared" si="0"/>
        <v>0</v>
      </c>
      <c r="L16" s="91">
        <f t="shared" si="1"/>
        <v>1</v>
      </c>
    </row>
    <row r="17" spans="1:12" ht="88.5" customHeight="1">
      <c r="A17" s="513"/>
      <c r="B17" s="504"/>
      <c r="C17" s="504"/>
      <c r="D17" s="507"/>
      <c r="E17" s="508"/>
      <c r="F17" s="510"/>
      <c r="G17" s="511"/>
      <c r="H17" s="494"/>
      <c r="I17" s="471"/>
      <c r="J17" s="497"/>
      <c r="K17" s="500"/>
      <c r="L17" s="91">
        <f t="shared" si="1"/>
        <v>1</v>
      </c>
    </row>
    <row r="18" spans="1:12" ht="148.5" customHeight="1">
      <c r="A18" s="513"/>
      <c r="B18" s="504"/>
      <c r="C18" s="229" t="s">
        <v>109</v>
      </c>
      <c r="D18" s="230" t="s">
        <v>110</v>
      </c>
      <c r="E18" s="227">
        <v>54</v>
      </c>
      <c r="F18" s="106" t="s">
        <v>533</v>
      </c>
      <c r="G18" s="225">
        <v>1667</v>
      </c>
      <c r="H18" s="226" t="s">
        <v>111</v>
      </c>
      <c r="I18" s="471"/>
      <c r="J18" s="51">
        <v>0</v>
      </c>
      <c r="K18" s="224">
        <f t="shared" si="0"/>
        <v>0</v>
      </c>
      <c r="L18" s="91">
        <f t="shared" si="1"/>
        <v>1</v>
      </c>
    </row>
    <row r="19" spans="1:12" ht="125.25" customHeight="1">
      <c r="A19" s="513"/>
      <c r="B19" s="504"/>
      <c r="C19" s="504" t="s">
        <v>113</v>
      </c>
      <c r="D19" s="230" t="s">
        <v>114</v>
      </c>
      <c r="E19" s="227">
        <v>55</v>
      </c>
      <c r="F19" s="106" t="s">
        <v>534</v>
      </c>
      <c r="G19" s="225">
        <v>6667</v>
      </c>
      <c r="H19" s="226" t="s">
        <v>115</v>
      </c>
      <c r="I19" s="471"/>
      <c r="J19" s="51">
        <v>0</v>
      </c>
      <c r="K19" s="224">
        <f t="shared" si="0"/>
        <v>0</v>
      </c>
      <c r="L19" s="91">
        <f t="shared" si="1"/>
        <v>1</v>
      </c>
    </row>
    <row r="20" spans="1:12" ht="84.75" customHeight="1">
      <c r="A20" s="513"/>
      <c r="B20" s="504"/>
      <c r="C20" s="504"/>
      <c r="D20" s="230" t="s">
        <v>116</v>
      </c>
      <c r="E20" s="227">
        <v>56</v>
      </c>
      <c r="F20" s="106" t="s">
        <v>535</v>
      </c>
      <c r="G20" s="225">
        <v>10</v>
      </c>
      <c r="H20" s="226" t="s">
        <v>117</v>
      </c>
      <c r="I20" s="470"/>
      <c r="J20" s="51">
        <v>0</v>
      </c>
      <c r="K20" s="224">
        <f t="shared" si="0"/>
        <v>0</v>
      </c>
      <c r="L20" s="91">
        <f t="shared" si="1"/>
        <v>1</v>
      </c>
    </row>
    <row r="21" spans="1:12" ht="210" customHeight="1">
      <c r="A21" s="513"/>
      <c r="B21" s="518" t="s">
        <v>119</v>
      </c>
      <c r="C21" s="504" t="s">
        <v>122</v>
      </c>
      <c r="D21" s="231" t="s">
        <v>123</v>
      </c>
      <c r="E21" s="232">
        <v>57</v>
      </c>
      <c r="F21" s="233" t="s">
        <v>536</v>
      </c>
      <c r="G21" s="225">
        <v>8000</v>
      </c>
      <c r="H21" s="226" t="s">
        <v>537</v>
      </c>
      <c r="I21" s="106" t="s">
        <v>538</v>
      </c>
      <c r="J21" s="51">
        <v>566</v>
      </c>
      <c r="K21" s="224">
        <f t="shared" si="0"/>
        <v>7.0749999999999993E-2</v>
      </c>
      <c r="L21" s="91">
        <f t="shared" si="1"/>
        <v>1</v>
      </c>
    </row>
    <row r="22" spans="1:12" ht="180" customHeight="1">
      <c r="A22" s="513"/>
      <c r="B22" s="518"/>
      <c r="C22" s="504"/>
      <c r="D22" s="231" t="s">
        <v>125</v>
      </c>
      <c r="E22" s="232">
        <v>58</v>
      </c>
      <c r="F22" s="233" t="s">
        <v>539</v>
      </c>
      <c r="G22" s="225">
        <v>30</v>
      </c>
      <c r="H22" s="226" t="s">
        <v>540</v>
      </c>
      <c r="I22" s="106" t="s">
        <v>541</v>
      </c>
      <c r="J22" s="51">
        <v>30</v>
      </c>
      <c r="K22" s="224">
        <f t="shared" si="0"/>
        <v>1</v>
      </c>
      <c r="L22" s="90" t="b">
        <f t="shared" si="1"/>
        <v>0</v>
      </c>
    </row>
    <row r="23" spans="1:12" ht="206.25" customHeight="1">
      <c r="A23" s="513"/>
      <c r="B23" s="518"/>
      <c r="C23" s="504"/>
      <c r="D23" s="230" t="s">
        <v>127</v>
      </c>
      <c r="E23" s="227">
        <v>59</v>
      </c>
      <c r="F23" s="234" t="s">
        <v>542</v>
      </c>
      <c r="G23" s="225">
        <v>170</v>
      </c>
      <c r="H23" s="226" t="s">
        <v>128</v>
      </c>
      <c r="I23" s="235" t="s">
        <v>541</v>
      </c>
      <c r="J23" s="51">
        <v>161</v>
      </c>
      <c r="K23" s="224">
        <f t="shared" si="0"/>
        <v>0.94705882352941173</v>
      </c>
      <c r="L23" s="90">
        <f t="shared" si="1"/>
        <v>4</v>
      </c>
    </row>
    <row r="24" spans="1:12" ht="45.75" customHeight="1">
      <c r="A24" s="513"/>
      <c r="B24" s="518"/>
      <c r="C24" s="504" t="s">
        <v>129</v>
      </c>
      <c r="D24" s="520" t="s">
        <v>130</v>
      </c>
      <c r="E24" s="521">
        <v>60</v>
      </c>
      <c r="F24" s="505" t="s">
        <v>543</v>
      </c>
      <c r="G24" s="506">
        <v>30</v>
      </c>
      <c r="H24" s="494" t="s">
        <v>131</v>
      </c>
      <c r="I24" s="469" t="s">
        <v>541</v>
      </c>
      <c r="J24" s="495">
        <v>57</v>
      </c>
      <c r="K24" s="498">
        <f t="shared" si="0"/>
        <v>1.9</v>
      </c>
      <c r="L24" s="501"/>
    </row>
    <row r="25" spans="1:12" ht="47.25" customHeight="1">
      <c r="A25" s="513"/>
      <c r="B25" s="518"/>
      <c r="C25" s="504"/>
      <c r="D25" s="520"/>
      <c r="E25" s="521"/>
      <c r="F25" s="505"/>
      <c r="G25" s="506"/>
      <c r="H25" s="494"/>
      <c r="I25" s="471"/>
      <c r="J25" s="496"/>
      <c r="K25" s="499"/>
      <c r="L25" s="502"/>
    </row>
    <row r="26" spans="1:12" ht="54.75" customHeight="1">
      <c r="A26" s="513"/>
      <c r="B26" s="518"/>
      <c r="C26" s="504"/>
      <c r="D26" s="520"/>
      <c r="E26" s="521"/>
      <c r="F26" s="505"/>
      <c r="G26" s="506"/>
      <c r="H26" s="494"/>
      <c r="I26" s="471"/>
      <c r="J26" s="496"/>
      <c r="K26" s="499"/>
      <c r="L26" s="502"/>
    </row>
    <row r="27" spans="1:12" ht="51" customHeight="1">
      <c r="A27" s="513"/>
      <c r="B27" s="518"/>
      <c r="C27" s="504"/>
      <c r="D27" s="520"/>
      <c r="E27" s="521"/>
      <c r="F27" s="505"/>
      <c r="G27" s="506"/>
      <c r="H27" s="494"/>
      <c r="I27" s="471"/>
      <c r="J27" s="497"/>
      <c r="K27" s="500"/>
      <c r="L27" s="503"/>
    </row>
    <row r="28" spans="1:12" ht="187.5" customHeight="1">
      <c r="A28" s="513"/>
      <c r="B28" s="518"/>
      <c r="C28" s="504"/>
      <c r="D28" s="231" t="s">
        <v>544</v>
      </c>
      <c r="E28" s="232">
        <v>61</v>
      </c>
      <c r="F28" s="233" t="s">
        <v>545</v>
      </c>
      <c r="G28" s="236">
        <v>500</v>
      </c>
      <c r="H28" s="237" t="s">
        <v>546</v>
      </c>
      <c r="I28" s="106" t="s">
        <v>541</v>
      </c>
      <c r="J28" s="51">
        <v>300</v>
      </c>
      <c r="K28" s="224">
        <f t="shared" si="0"/>
        <v>0.6</v>
      </c>
      <c r="L28" s="90">
        <f t="shared" si="1"/>
        <v>3</v>
      </c>
    </row>
    <row r="29" spans="1:12" ht="187.5" customHeight="1">
      <c r="A29" s="513"/>
      <c r="B29" s="518"/>
      <c r="C29" s="229" t="s">
        <v>547</v>
      </c>
      <c r="D29" s="231" t="s">
        <v>548</v>
      </c>
      <c r="E29" s="232">
        <v>62</v>
      </c>
      <c r="F29" s="238" t="s">
        <v>549</v>
      </c>
      <c r="G29" s="239">
        <v>187</v>
      </c>
      <c r="H29" s="240" t="s">
        <v>550</v>
      </c>
      <c r="I29" s="106" t="s">
        <v>541</v>
      </c>
      <c r="J29" s="51">
        <v>46</v>
      </c>
      <c r="K29" s="224">
        <f t="shared" si="0"/>
        <v>0.24598930481283424</v>
      </c>
      <c r="L29" s="91">
        <f t="shared" si="1"/>
        <v>1</v>
      </c>
    </row>
    <row r="30" spans="1:12" ht="99" customHeight="1">
      <c r="A30" s="513"/>
      <c r="B30" s="518"/>
      <c r="C30" s="229" t="s">
        <v>134</v>
      </c>
      <c r="D30" s="231" t="s">
        <v>135</v>
      </c>
      <c r="E30" s="232">
        <v>63</v>
      </c>
      <c r="F30" s="233" t="s">
        <v>551</v>
      </c>
      <c r="G30" s="222">
        <v>17</v>
      </c>
      <c r="H30" s="223" t="s">
        <v>136</v>
      </c>
      <c r="I30" s="106" t="s">
        <v>541</v>
      </c>
      <c r="J30" s="51">
        <v>5</v>
      </c>
      <c r="K30" s="224">
        <f t="shared" si="0"/>
        <v>0.29411764705882354</v>
      </c>
      <c r="L30" s="91">
        <f t="shared" si="1"/>
        <v>1</v>
      </c>
    </row>
    <row r="31" spans="1:12" ht="178.5" customHeight="1">
      <c r="A31" s="513"/>
      <c r="B31" s="518"/>
      <c r="C31" s="504" t="s">
        <v>137</v>
      </c>
      <c r="D31" s="231" t="s">
        <v>138</v>
      </c>
      <c r="E31" s="232">
        <v>64</v>
      </c>
      <c r="F31" s="233" t="s">
        <v>552</v>
      </c>
      <c r="G31" s="225">
        <v>20</v>
      </c>
      <c r="H31" s="226" t="s">
        <v>139</v>
      </c>
      <c r="I31" s="106" t="s">
        <v>541</v>
      </c>
      <c r="J31" s="51">
        <v>34</v>
      </c>
      <c r="K31" s="224">
        <f t="shared" si="0"/>
        <v>1.7</v>
      </c>
      <c r="L31" s="122">
        <f>IF(K31&lt;=33%,1,IF(K31&lt;76%,3,IF(K31&lt;100%,4,)))</f>
        <v>0</v>
      </c>
    </row>
    <row r="32" spans="1:12" ht="197.25" customHeight="1">
      <c r="A32" s="513"/>
      <c r="B32" s="518"/>
      <c r="C32" s="504"/>
      <c r="D32" s="230" t="s">
        <v>553</v>
      </c>
      <c r="E32" s="227">
        <v>65</v>
      </c>
      <c r="F32" s="233" t="s">
        <v>554</v>
      </c>
      <c r="G32" s="225">
        <v>11</v>
      </c>
      <c r="H32" s="226" t="s">
        <v>555</v>
      </c>
      <c r="I32" s="106" t="s">
        <v>556</v>
      </c>
      <c r="J32" s="51">
        <v>11</v>
      </c>
      <c r="K32" s="224">
        <f t="shared" si="0"/>
        <v>1</v>
      </c>
      <c r="L32" s="90" t="b">
        <f t="shared" si="1"/>
        <v>0</v>
      </c>
    </row>
    <row r="33" spans="1:12" ht="81" customHeight="1">
      <c r="A33" s="513"/>
      <c r="B33" s="518"/>
      <c r="C33" s="504"/>
      <c r="D33" s="231" t="s">
        <v>141</v>
      </c>
      <c r="E33" s="232">
        <v>66</v>
      </c>
      <c r="F33" s="233" t="s">
        <v>557</v>
      </c>
      <c r="G33" s="225">
        <v>64</v>
      </c>
      <c r="H33" s="226" t="s">
        <v>142</v>
      </c>
      <c r="I33" s="106" t="s">
        <v>541</v>
      </c>
      <c r="J33" s="51">
        <v>23</v>
      </c>
      <c r="K33" s="224">
        <f t="shared" si="0"/>
        <v>0.359375</v>
      </c>
      <c r="L33" s="90">
        <f t="shared" si="1"/>
        <v>3</v>
      </c>
    </row>
    <row r="34" spans="1:12" ht="203.25" customHeight="1">
      <c r="A34" s="513"/>
      <c r="B34" s="518"/>
      <c r="C34" s="229" t="s">
        <v>143</v>
      </c>
      <c r="D34" s="231" t="s">
        <v>144</v>
      </c>
      <c r="E34" s="232">
        <v>67</v>
      </c>
      <c r="F34" s="233" t="s">
        <v>558</v>
      </c>
      <c r="G34" s="225">
        <v>400</v>
      </c>
      <c r="H34" s="226" t="s">
        <v>145</v>
      </c>
      <c r="I34" s="106" t="s">
        <v>541</v>
      </c>
      <c r="J34" s="51">
        <v>590</v>
      </c>
      <c r="K34" s="224">
        <f t="shared" si="0"/>
        <v>1.4750000000000001</v>
      </c>
      <c r="L34" s="122">
        <f>IF(K34&lt;=33%,1,IF(K34&lt;76%,3,IF(K34&lt;100%,4,)))</f>
        <v>0</v>
      </c>
    </row>
    <row r="35" spans="1:12" ht="228" customHeight="1">
      <c r="A35" s="513"/>
      <c r="B35" s="518"/>
      <c r="C35" s="229" t="s">
        <v>146</v>
      </c>
      <c r="D35" s="241" t="s">
        <v>147</v>
      </c>
      <c r="E35" s="232">
        <v>68</v>
      </c>
      <c r="F35" s="233" t="s">
        <v>559</v>
      </c>
      <c r="G35" s="236">
        <v>667</v>
      </c>
      <c r="H35" s="237" t="s">
        <v>148</v>
      </c>
      <c r="I35" s="106" t="s">
        <v>556</v>
      </c>
      <c r="J35" s="51">
        <v>575</v>
      </c>
      <c r="K35" s="224">
        <f t="shared" si="0"/>
        <v>0.86206896551724133</v>
      </c>
      <c r="L35" s="90">
        <f t="shared" si="1"/>
        <v>4</v>
      </c>
    </row>
    <row r="36" spans="1:12" ht="214.5" customHeight="1" thickBot="1">
      <c r="A36" s="513"/>
      <c r="B36" s="519"/>
      <c r="C36" s="242" t="s">
        <v>152</v>
      </c>
      <c r="D36" s="243" t="s">
        <v>153</v>
      </c>
      <c r="E36" s="232">
        <v>69</v>
      </c>
      <c r="F36" s="244" t="s">
        <v>560</v>
      </c>
      <c r="G36" s="106">
        <v>15</v>
      </c>
      <c r="H36" s="245" t="s">
        <v>154</v>
      </c>
      <c r="I36" s="106" t="s">
        <v>561</v>
      </c>
      <c r="J36" s="51">
        <v>3</v>
      </c>
      <c r="K36" s="224">
        <f t="shared" si="0"/>
        <v>0.2</v>
      </c>
      <c r="L36" s="91">
        <f t="shared" si="1"/>
        <v>1</v>
      </c>
    </row>
    <row r="37" spans="1:12" ht="84.75" customHeight="1">
      <c r="A37" s="513"/>
      <c r="B37" s="517" t="s">
        <v>149</v>
      </c>
      <c r="C37" s="246" t="s">
        <v>562</v>
      </c>
      <c r="D37" s="247" t="s">
        <v>150</v>
      </c>
      <c r="E37" s="232">
        <v>70</v>
      </c>
      <c r="F37" s="248" t="s">
        <v>563</v>
      </c>
      <c r="G37" s="106">
        <v>1000</v>
      </c>
      <c r="H37" s="245" t="s">
        <v>151</v>
      </c>
      <c r="I37" s="469" t="s">
        <v>564</v>
      </c>
      <c r="J37" s="51">
        <v>203</v>
      </c>
      <c r="K37" s="224">
        <f t="shared" si="0"/>
        <v>0.20300000000000001</v>
      </c>
      <c r="L37" s="91">
        <f t="shared" si="1"/>
        <v>1</v>
      </c>
    </row>
    <row r="38" spans="1:12" ht="78.75" customHeight="1">
      <c r="A38" s="513"/>
      <c r="B38" s="517"/>
      <c r="C38" s="246" t="s">
        <v>565</v>
      </c>
      <c r="D38" s="186" t="s">
        <v>294</v>
      </c>
      <c r="E38" s="227">
        <v>71</v>
      </c>
      <c r="F38" s="106" t="s">
        <v>566</v>
      </c>
      <c r="G38" s="106">
        <v>590</v>
      </c>
      <c r="H38" s="245" t="s">
        <v>292</v>
      </c>
      <c r="I38" s="471"/>
      <c r="J38" s="51">
        <v>265</v>
      </c>
      <c r="K38" s="224">
        <f t="shared" si="0"/>
        <v>0.44915254237288138</v>
      </c>
      <c r="L38" s="90">
        <f t="shared" si="1"/>
        <v>3</v>
      </c>
    </row>
    <row r="39" spans="1:12" ht="81.75" customHeight="1">
      <c r="A39" s="514"/>
      <c r="B39" s="517"/>
      <c r="C39" s="249" t="s">
        <v>567</v>
      </c>
      <c r="D39" s="186" t="s">
        <v>568</v>
      </c>
      <c r="E39" s="227">
        <v>72</v>
      </c>
      <c r="F39" s="186" t="s">
        <v>569</v>
      </c>
      <c r="G39" s="65">
        <v>667</v>
      </c>
      <c r="H39" s="245" t="s">
        <v>293</v>
      </c>
      <c r="I39" s="470"/>
      <c r="J39" s="51">
        <v>1073</v>
      </c>
      <c r="K39" s="224">
        <f t="shared" si="0"/>
        <v>1.6086956521739131</v>
      </c>
      <c r="L39" s="122">
        <f>IF(K39&lt;=33%,1,IF(K39&lt;76%,3,IF(K39&lt;100%,4,)))</f>
        <v>0</v>
      </c>
    </row>
    <row r="40" spans="1:12" ht="15">
      <c r="A40" s="18"/>
      <c r="B40" s="15"/>
      <c r="C40" s="16"/>
      <c r="D40" s="1"/>
      <c r="E40" s="1"/>
      <c r="F40" s="1"/>
      <c r="G40" s="1"/>
      <c r="H40" s="1"/>
      <c r="I40" s="78"/>
      <c r="K40" s="250">
        <f>AVERAGE(K9:K39)</f>
        <v>0.56085132271269922</v>
      </c>
      <c r="L40" s="208">
        <f t="shared" si="1"/>
        <v>3</v>
      </c>
    </row>
    <row r="41" spans="1:12" ht="15" thickBot="1">
      <c r="A41" s="209" t="s">
        <v>491</v>
      </c>
      <c r="B41" s="19"/>
      <c r="C41" s="20"/>
      <c r="D41" s="20"/>
      <c r="E41" s="20"/>
      <c r="F41" s="20"/>
      <c r="G41" s="20"/>
      <c r="H41" s="20"/>
      <c r="I41" s="17"/>
    </row>
    <row r="42" spans="1:12" ht="85.5" customHeight="1">
      <c r="A42" s="18"/>
      <c r="B42" s="19"/>
      <c r="C42" s="20"/>
      <c r="D42" s="20"/>
      <c r="E42" s="20"/>
      <c r="F42" s="20"/>
      <c r="G42" s="20"/>
      <c r="H42" s="20"/>
      <c r="I42" s="17"/>
    </row>
    <row r="43" spans="1:12" ht="98.25" customHeight="1">
      <c r="A43" s="18"/>
      <c r="B43" s="19"/>
      <c r="C43" s="20"/>
      <c r="D43" s="20"/>
      <c r="E43" s="20"/>
      <c r="F43" s="20"/>
      <c r="G43" s="20"/>
      <c r="H43" s="20"/>
      <c r="I43" s="17"/>
    </row>
    <row r="44" spans="1:12" ht="105.75" customHeight="1">
      <c r="A44" s="18"/>
      <c r="B44" s="19"/>
      <c r="C44" s="20"/>
      <c r="D44" s="20"/>
      <c r="E44" s="20"/>
      <c r="F44" s="20"/>
      <c r="G44" s="20"/>
      <c r="H44" s="20"/>
      <c r="I44" s="17"/>
    </row>
    <row r="45" spans="1:12" ht="95.25" customHeight="1">
      <c r="A45" s="18"/>
      <c r="B45" s="19"/>
      <c r="C45" s="20"/>
      <c r="D45" s="20"/>
      <c r="E45" s="20"/>
      <c r="F45" s="20"/>
      <c r="G45" s="20"/>
      <c r="H45" s="20"/>
      <c r="I45" s="17"/>
    </row>
    <row r="46" spans="1:12" ht="119.25" customHeight="1">
      <c r="A46" s="18"/>
      <c r="B46" s="19"/>
      <c r="C46" s="20"/>
      <c r="D46" s="20"/>
      <c r="E46" s="20"/>
      <c r="F46" s="20"/>
      <c r="G46" s="20"/>
      <c r="H46" s="20"/>
      <c r="I46" s="17"/>
    </row>
  </sheetData>
  <sheetProtection algorithmName="SHA-512" hashValue="7ytwyGBBapAauXgZozYJebwyJlAYqWXvBIVq+9ay6gV1ncC2lnfHiUKrDwgcLrYQ/CJEVn/HDwIJOi11Wihzog==" saltValue="ZNvowXhsjF0z9RIPtxh8bg==" spinCount="100000" sheet="1" selectLockedCells="1" selectUnlockedCells="1"/>
  <mergeCells count="37">
    <mergeCell ref="M1:P1"/>
    <mergeCell ref="M2:P2"/>
    <mergeCell ref="B4:G5"/>
    <mergeCell ref="H4:I5"/>
    <mergeCell ref="B6:G7"/>
    <mergeCell ref="H6:I7"/>
    <mergeCell ref="A9:A39"/>
    <mergeCell ref="B9:B20"/>
    <mergeCell ref="C9:C15"/>
    <mergeCell ref="D9:D15"/>
    <mergeCell ref="E9:E10"/>
    <mergeCell ref="B37:B39"/>
    <mergeCell ref="B21:B36"/>
    <mergeCell ref="C21:C23"/>
    <mergeCell ref="C24:C28"/>
    <mergeCell ref="D24:D27"/>
    <mergeCell ref="E24:E27"/>
    <mergeCell ref="L24:L27"/>
    <mergeCell ref="C31:C33"/>
    <mergeCell ref="J16:J17"/>
    <mergeCell ref="K16:K17"/>
    <mergeCell ref="C19:C20"/>
    <mergeCell ref="F24:F27"/>
    <mergeCell ref="G24:G27"/>
    <mergeCell ref="I9:I20"/>
    <mergeCell ref="C16:C17"/>
    <mergeCell ref="D16:D17"/>
    <mergeCell ref="E16:E17"/>
    <mergeCell ref="F16:F17"/>
    <mergeCell ref="G16:G17"/>
    <mergeCell ref="H16:H17"/>
    <mergeCell ref="F9:F10"/>
    <mergeCell ref="I37:I39"/>
    <mergeCell ref="H24:H27"/>
    <mergeCell ref="I24:I27"/>
    <mergeCell ref="J24:J27"/>
    <mergeCell ref="K24:K27"/>
  </mergeCells>
  <conditionalFormatting sqref="L14">
    <cfRule type="cellIs" dxfId="141" priority="32" stopIfTrue="1" operator="between">
      <formula>1</formula>
      <formula>1</formula>
    </cfRule>
    <cfRule type="cellIs" dxfId="140" priority="33" stopIfTrue="1" operator="between">
      <formula>3</formula>
      <formula>3</formula>
    </cfRule>
    <cfRule type="cellIs" dxfId="139" priority="34" stopIfTrue="1" operator="between">
      <formula>3</formula>
      <formula>4</formula>
    </cfRule>
  </conditionalFormatting>
  <conditionalFormatting sqref="L9">
    <cfRule type="cellIs" dxfId="138" priority="42" stopIfTrue="1" operator="between">
      <formula>3</formula>
      <formula>4</formula>
    </cfRule>
  </conditionalFormatting>
  <conditionalFormatting sqref="L9">
    <cfRule type="cellIs" dxfId="137" priority="39" stopIfTrue="1" operator="greaterThan">
      <formula>3</formula>
    </cfRule>
    <cfRule type="cellIs" dxfId="136" priority="40" stopIfTrue="1" operator="between">
      <formula>1</formula>
      <formula>1</formula>
    </cfRule>
    <cfRule type="cellIs" dxfId="135" priority="41" stopIfTrue="1" operator="between">
      <formula>3</formula>
      <formula>3</formula>
    </cfRule>
  </conditionalFormatting>
  <conditionalFormatting sqref="L10:L13 L15:L24 L28:L30 L32:L33 L35:L38">
    <cfRule type="cellIs" dxfId="134" priority="38" stopIfTrue="1" operator="between">
      <formula>3</formula>
      <formula>4</formula>
    </cfRule>
  </conditionalFormatting>
  <conditionalFormatting sqref="L10:L13 L15:L24 L28:L30 L32:L33 L35:L38">
    <cfRule type="cellIs" dxfId="133" priority="35" stopIfTrue="1" operator="greaterThan">
      <formula>3</formula>
    </cfRule>
    <cfRule type="cellIs" dxfId="132" priority="36" stopIfTrue="1" operator="between">
      <formula>1</formula>
      <formula>1</formula>
    </cfRule>
    <cfRule type="cellIs" dxfId="131" priority="37" stopIfTrue="1" operator="between">
      <formula>3</formula>
      <formula>3</formula>
    </cfRule>
  </conditionalFormatting>
  <conditionalFormatting sqref="L31">
    <cfRule type="cellIs" dxfId="130" priority="29" stopIfTrue="1" operator="between">
      <formula>1</formula>
      <formula>1</formula>
    </cfRule>
    <cfRule type="cellIs" dxfId="129" priority="30" stopIfTrue="1" operator="between">
      <formula>3</formula>
      <formula>3</formula>
    </cfRule>
    <cfRule type="cellIs" dxfId="128" priority="31" stopIfTrue="1" operator="between">
      <formula>3</formula>
      <formula>4</formula>
    </cfRule>
  </conditionalFormatting>
  <conditionalFormatting sqref="L34">
    <cfRule type="cellIs" dxfId="127" priority="26" stopIfTrue="1" operator="between">
      <formula>1</formula>
      <formula>1</formula>
    </cfRule>
    <cfRule type="cellIs" dxfId="126" priority="27" stopIfTrue="1" operator="between">
      <formula>3</formula>
      <formula>3</formula>
    </cfRule>
    <cfRule type="cellIs" dxfId="125" priority="28" stopIfTrue="1" operator="between">
      <formula>3</formula>
      <formula>4</formula>
    </cfRule>
  </conditionalFormatting>
  <conditionalFormatting sqref="L39">
    <cfRule type="cellIs" dxfId="124" priority="23" stopIfTrue="1" operator="between">
      <formula>1</formula>
      <formula>1</formula>
    </cfRule>
    <cfRule type="cellIs" dxfId="123" priority="24" stopIfTrue="1" operator="between">
      <formula>3</formula>
      <formula>3</formula>
    </cfRule>
    <cfRule type="cellIs" dxfId="122" priority="25" stopIfTrue="1" operator="between">
      <formula>3</formula>
      <formula>4</formula>
    </cfRule>
  </conditionalFormatting>
  <conditionalFormatting sqref="L40">
    <cfRule type="cellIs" dxfId="121" priority="22" stopIfTrue="1" operator="between">
      <formula>3</formula>
      <formula>4</formula>
    </cfRule>
  </conditionalFormatting>
  <conditionalFormatting sqref="L40">
    <cfRule type="cellIs" dxfId="120" priority="19" stopIfTrue="1" operator="greaterThan">
      <formula>3</formula>
    </cfRule>
    <cfRule type="cellIs" dxfId="119" priority="20" stopIfTrue="1" operator="between">
      <formula>1</formula>
      <formula>1</formula>
    </cfRule>
    <cfRule type="cellIs" dxfId="118" priority="21" stopIfTrue="1" operator="between">
      <formula>3</formula>
      <formula>3</formula>
    </cfRule>
  </conditionalFormatting>
  <conditionalFormatting sqref="P5">
    <cfRule type="cellIs" dxfId="117" priority="18" stopIfTrue="1" operator="between">
      <formula>3</formula>
      <formula>4</formula>
    </cfRule>
  </conditionalFormatting>
  <conditionalFormatting sqref="P5">
    <cfRule type="cellIs" dxfId="116" priority="15" stopIfTrue="1" operator="greaterThan">
      <formula>3</formula>
    </cfRule>
    <cfRule type="cellIs" dxfId="115" priority="16" stopIfTrue="1" operator="between">
      <formula>1</formula>
      <formula>1</formula>
    </cfRule>
    <cfRule type="cellIs" dxfId="114" priority="17" stopIfTrue="1" operator="between">
      <formula>3</formula>
      <formula>3</formula>
    </cfRule>
  </conditionalFormatting>
  <conditionalFormatting sqref="P7">
    <cfRule type="cellIs" dxfId="113" priority="8" stopIfTrue="1" operator="between">
      <formula>3</formula>
      <formula>4</formula>
    </cfRule>
  </conditionalFormatting>
  <conditionalFormatting sqref="P7">
    <cfRule type="cellIs" dxfId="112" priority="5" stopIfTrue="1" operator="greaterThan">
      <formula>3</formula>
    </cfRule>
    <cfRule type="cellIs" dxfId="111" priority="6" stopIfTrue="1" operator="between">
      <formula>1</formula>
      <formula>1</formula>
    </cfRule>
    <cfRule type="cellIs" dxfId="110" priority="7" stopIfTrue="1" operator="between">
      <formula>3</formula>
      <formula>3</formula>
    </cfRule>
  </conditionalFormatting>
  <conditionalFormatting sqref="P6">
    <cfRule type="cellIs" dxfId="109" priority="4" stopIfTrue="1" operator="between">
      <formula>3</formula>
      <formula>4</formula>
    </cfRule>
  </conditionalFormatting>
  <conditionalFormatting sqref="P6">
    <cfRule type="cellIs" dxfId="108" priority="1" stopIfTrue="1" operator="greaterThan">
      <formula>3</formula>
    </cfRule>
    <cfRule type="cellIs" dxfId="107" priority="2" stopIfTrue="1" operator="between">
      <formula>1</formula>
      <formula>1</formula>
    </cfRule>
    <cfRule type="cellIs" dxfId="106" priority="3" stopIfTrue="1" operator="between">
      <formula>3</formula>
      <formula>3</formula>
    </cfRule>
  </conditionalFormatting>
  <printOptions horizontalCentered="1"/>
  <pageMargins left="0.70866141732283472" right="0.70866141732283472" top="0.74803149606299213" bottom="0.74803149606299213" header="0.51181102362204722" footer="0.51181102362204722"/>
  <pageSetup scale="95" orientation="portrait" useFirstPageNumber="1" horizontalDpi="300" verticalDpi="300" r:id="rId1"/>
  <headerFooter alignWithMargins="0"/>
  <drawing r:id="rId2"/>
  <legacyDrawing r:id="rId3"/>
  <oleObjects>
    <mc:AlternateContent xmlns:mc="http://schemas.openxmlformats.org/markup-compatibility/2006">
      <mc:Choice Requires="x14">
        <oleObject progId="Visio.Drawing.11" shapeId="8193" r:id="rId4">
          <objectPr defaultSize="0" autoPict="0" r:id="rId5">
            <anchor moveWithCells="1" sizeWithCells="1">
              <from>
                <xdr:col>0</xdr:col>
                <xdr:colOff>0</xdr:colOff>
                <xdr:row>3</xdr:row>
                <xdr:rowOff>85725</xdr:rowOff>
              </from>
              <to>
                <xdr:col>0</xdr:col>
                <xdr:colOff>0</xdr:colOff>
                <xdr:row>6</xdr:row>
                <xdr:rowOff>219075</xdr:rowOff>
              </to>
            </anchor>
          </objectPr>
        </oleObject>
      </mc:Choice>
      <mc:Fallback>
        <oleObject progId="Visio.Drawing.11" shapeId="8193"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BreakPreview" zoomScale="86" zoomScaleNormal="85" zoomScaleSheetLayoutView="86" workbookViewId="0">
      <selection sqref="A1:H1"/>
    </sheetView>
  </sheetViews>
  <sheetFormatPr baseColWidth="10" defaultRowHeight="12.75"/>
  <cols>
    <col min="2" max="2" width="50.5703125" bestFit="1" customWidth="1" collapsed="1"/>
    <col min="3" max="3" width="15.5703125" bestFit="1" customWidth="1" collapsed="1"/>
    <col min="4" max="4" width="11.85546875" bestFit="1" customWidth="1" collapsed="1"/>
    <col min="5" max="5" width="13.28515625" bestFit="1" customWidth="1" collapsed="1"/>
  </cols>
  <sheetData>
    <row r="1" spans="1:8" ht="12.75" customHeight="1">
      <c r="A1" s="535" t="s">
        <v>344</v>
      </c>
      <c r="B1" s="535"/>
      <c r="C1" s="535"/>
      <c r="D1" s="535"/>
      <c r="E1" s="535"/>
      <c r="F1" s="535"/>
      <c r="G1" s="535"/>
      <c r="H1" s="535"/>
    </row>
    <row r="2" spans="1:8">
      <c r="A2" s="358" t="s">
        <v>727</v>
      </c>
      <c r="B2" s="358"/>
      <c r="C2" s="358"/>
      <c r="D2" s="358"/>
      <c r="E2" s="358"/>
      <c r="F2" s="358"/>
      <c r="G2" s="358"/>
      <c r="H2" s="358"/>
    </row>
    <row r="4" spans="1:8" ht="15">
      <c r="B4" s="251" t="s">
        <v>492</v>
      </c>
      <c r="C4" s="210" t="s">
        <v>346</v>
      </c>
      <c r="D4" s="217" t="s">
        <v>238</v>
      </c>
      <c r="E4" s="155" t="s">
        <v>239</v>
      </c>
    </row>
    <row r="5" spans="1:8" ht="15">
      <c r="B5" s="308" t="s">
        <v>95</v>
      </c>
      <c r="C5" s="212" t="s">
        <v>493</v>
      </c>
      <c r="D5" s="152">
        <f>AVERAGE('Compromiso Social'!AD9:AD15)</f>
        <v>1</v>
      </c>
      <c r="E5" s="91" t="b">
        <f>IF(D5&lt;=33%,1,IF(D5&lt;76%,3,IF(D5&lt;100%,4,IF(D5=101%,5))))</f>
        <v>0</v>
      </c>
    </row>
    <row r="6" spans="1:8" ht="15">
      <c r="B6" s="308" t="s">
        <v>530</v>
      </c>
      <c r="C6" s="212" t="s">
        <v>494</v>
      </c>
      <c r="D6" s="152">
        <f>AVERAGE('Compromiso Social'!AD16:AD16)</f>
        <v>1</v>
      </c>
      <c r="E6" s="284">
        <f>IF(D6&lt;=33%,1,IF(D6&lt;76%,3,IF(D6&lt;100%,4,)))</f>
        <v>0</v>
      </c>
    </row>
    <row r="7" spans="1:8" ht="15">
      <c r="B7" s="308" t="s">
        <v>570</v>
      </c>
      <c r="C7" s="212" t="s">
        <v>495</v>
      </c>
      <c r="D7" s="152">
        <f>AVERAGE('Compromiso Social'!AD17)</f>
        <v>1</v>
      </c>
      <c r="E7" s="91" t="b">
        <f t="shared" ref="E7:E18" si="0">IF(D7&lt;=33%,1,IF(D7&lt;76%,3,IF(D7&lt;100%,4,IF(D7=101%,5))))</f>
        <v>0</v>
      </c>
    </row>
    <row r="8" spans="1:8" ht="15">
      <c r="B8" s="308" t="s">
        <v>113</v>
      </c>
      <c r="C8" s="212" t="s">
        <v>496</v>
      </c>
      <c r="D8" s="152">
        <f>AVERAGE('Compromiso Social'!AD18:AD19)</f>
        <v>1</v>
      </c>
      <c r="E8" s="90" t="b">
        <f t="shared" si="0"/>
        <v>0</v>
      </c>
    </row>
    <row r="9" spans="1:8" ht="15">
      <c r="B9" s="308" t="s">
        <v>122</v>
      </c>
      <c r="C9" s="212" t="s">
        <v>497</v>
      </c>
      <c r="D9" s="152">
        <f>AVERAGE('Compromiso Social'!AD20:AD22)</f>
        <v>0.85142543859649111</v>
      </c>
      <c r="E9" s="90">
        <f t="shared" si="0"/>
        <v>4</v>
      </c>
    </row>
    <row r="10" spans="1:8" ht="15">
      <c r="B10" s="308" t="s">
        <v>129</v>
      </c>
      <c r="C10" s="212" t="s">
        <v>499</v>
      </c>
      <c r="D10" s="152">
        <f>AVERAGE('Compromiso Social'!AD24:AD25)</f>
        <v>1</v>
      </c>
      <c r="E10" s="90" t="b">
        <f t="shared" si="0"/>
        <v>0</v>
      </c>
    </row>
    <row r="11" spans="1:8" ht="30">
      <c r="B11" s="309" t="s">
        <v>574</v>
      </c>
      <c r="C11" s="258" t="s">
        <v>500</v>
      </c>
      <c r="D11" s="259"/>
      <c r="E11" s="259"/>
    </row>
    <row r="12" spans="1:8" ht="15">
      <c r="B12" s="308" t="s">
        <v>134</v>
      </c>
      <c r="C12" s="212" t="s">
        <v>501</v>
      </c>
      <c r="D12" s="152">
        <f>AVERAGE('Compromiso Social'!AD27)</f>
        <v>1</v>
      </c>
      <c r="E12" s="90" t="b">
        <f t="shared" si="0"/>
        <v>0</v>
      </c>
    </row>
    <row r="13" spans="1:8" ht="15">
      <c r="B13" s="308" t="s">
        <v>137</v>
      </c>
      <c r="C13" s="212" t="s">
        <v>502</v>
      </c>
      <c r="D13" s="152">
        <f>AVERAGE('Compromiso Social'!AD28:AD30)</f>
        <v>1</v>
      </c>
      <c r="E13" s="90" t="b">
        <f t="shared" si="0"/>
        <v>0</v>
      </c>
    </row>
    <row r="14" spans="1:8" ht="30">
      <c r="B14" s="309" t="s">
        <v>575</v>
      </c>
      <c r="C14" s="258" t="s">
        <v>503</v>
      </c>
      <c r="D14" s="260"/>
      <c r="E14" s="260"/>
    </row>
    <row r="15" spans="1:8" ht="15">
      <c r="B15" s="308" t="s">
        <v>146</v>
      </c>
      <c r="C15" s="212" t="s">
        <v>504</v>
      </c>
      <c r="D15" s="152">
        <f>AVERAGE('Compromiso Social'!AD32)</f>
        <v>1</v>
      </c>
      <c r="E15" s="90" t="b">
        <f t="shared" si="0"/>
        <v>0</v>
      </c>
    </row>
    <row r="16" spans="1:8" ht="15">
      <c r="B16" s="308" t="s">
        <v>152</v>
      </c>
      <c r="C16" s="212" t="s">
        <v>506</v>
      </c>
      <c r="D16" s="152">
        <f>AVERAGE('Compromiso Social'!AD33)</f>
        <v>0.5</v>
      </c>
      <c r="E16" s="215">
        <f>IF(D16&lt;=33%,1,IF(D16&lt;76%,3,IF(D16&lt;100%,4,)))</f>
        <v>3</v>
      </c>
    </row>
    <row r="17" spans="2:5" ht="15">
      <c r="B17" s="308" t="s">
        <v>571</v>
      </c>
      <c r="C17" s="212" t="s">
        <v>507</v>
      </c>
      <c r="D17" s="152">
        <f>AVERAGE('Compromiso Social'!AD34)</f>
        <v>1</v>
      </c>
      <c r="E17" s="90" t="b">
        <f t="shared" si="0"/>
        <v>0</v>
      </c>
    </row>
    <row r="18" spans="2:5" ht="15">
      <c r="B18" s="308" t="s">
        <v>290</v>
      </c>
      <c r="C18" s="212" t="s">
        <v>508</v>
      </c>
      <c r="D18" s="152">
        <f>AVERAGE('Compromiso Social'!AD35)</f>
        <v>1</v>
      </c>
      <c r="E18" s="90" t="b">
        <f t="shared" si="0"/>
        <v>0</v>
      </c>
    </row>
    <row r="19" spans="2:5" ht="15">
      <c r="B19" s="308" t="s">
        <v>291</v>
      </c>
      <c r="C19" s="212" t="s">
        <v>509</v>
      </c>
      <c r="D19" s="152">
        <f>AVERAGE('Compromiso Social'!AD36)</f>
        <v>1</v>
      </c>
      <c r="E19" s="284">
        <f>IF(D19&lt;=33%,1,IF(D19&lt;76%,3,IF(D19&lt;100%,4,)))</f>
        <v>0</v>
      </c>
    </row>
    <row r="20" spans="2:5" ht="15">
      <c r="B20" s="6" t="s">
        <v>380</v>
      </c>
    </row>
  </sheetData>
  <sheetProtection algorithmName="SHA-512" hashValue="FFYUOaIeQH/j43jTYR6YPu+PHCPhvSIFiUkBroSecJbEDYxGZJcQ1suwiBGzfnhRlhv9wnYKSf1/LgwoSabP1g==" saltValue="Uw8PCahBjOpgxkb3E3Pl0g==" spinCount="100000" sheet="1" objects="1" scenarios="1"/>
  <mergeCells count="2">
    <mergeCell ref="A1:H1"/>
    <mergeCell ref="A2:H2"/>
  </mergeCells>
  <conditionalFormatting sqref="E5">
    <cfRule type="cellIs" dxfId="105" priority="54" stopIfTrue="1" operator="between">
      <formula>3</formula>
      <formula>4</formula>
    </cfRule>
  </conditionalFormatting>
  <conditionalFormatting sqref="E5">
    <cfRule type="cellIs" dxfId="104" priority="51" stopIfTrue="1" operator="greaterThan">
      <formula>3</formula>
    </cfRule>
    <cfRule type="cellIs" dxfId="103" priority="52" stopIfTrue="1" operator="between">
      <formula>1</formula>
      <formula>1</formula>
    </cfRule>
    <cfRule type="cellIs" dxfId="102" priority="53" stopIfTrue="1" operator="between">
      <formula>3</formula>
      <formula>3</formula>
    </cfRule>
  </conditionalFormatting>
  <conditionalFormatting sqref="E18 E7:E9">
    <cfRule type="cellIs" dxfId="101" priority="50" stopIfTrue="1" operator="between">
      <formula>3</formula>
      <formula>4</formula>
    </cfRule>
  </conditionalFormatting>
  <conditionalFormatting sqref="E18 E7:E9">
    <cfRule type="cellIs" dxfId="100" priority="47" stopIfTrue="1" operator="greaterThan">
      <formula>3</formula>
    </cfRule>
    <cfRule type="cellIs" dxfId="99" priority="48" stopIfTrue="1" operator="between">
      <formula>1</formula>
      <formula>1</formula>
    </cfRule>
    <cfRule type="cellIs" dxfId="98" priority="49" stopIfTrue="1" operator="between">
      <formula>3</formula>
      <formula>3</formula>
    </cfRule>
  </conditionalFormatting>
  <conditionalFormatting sqref="E16">
    <cfRule type="cellIs" dxfId="97" priority="35" stopIfTrue="1" operator="between">
      <formula>1</formula>
      <formula>1</formula>
    </cfRule>
    <cfRule type="cellIs" dxfId="96" priority="36" stopIfTrue="1" operator="between">
      <formula>3</formula>
      <formula>3</formula>
    </cfRule>
    <cfRule type="cellIs" dxfId="95" priority="37" stopIfTrue="1" operator="between">
      <formula>3</formula>
      <formula>4</formula>
    </cfRule>
  </conditionalFormatting>
  <conditionalFormatting sqref="E19">
    <cfRule type="cellIs" dxfId="94" priority="20" stopIfTrue="1" operator="between">
      <formula>1</formula>
      <formula>1</formula>
    </cfRule>
    <cfRule type="cellIs" dxfId="93" priority="21" stopIfTrue="1" operator="between">
      <formula>3</formula>
      <formula>3</formula>
    </cfRule>
    <cfRule type="cellIs" dxfId="92" priority="22" stopIfTrue="1" operator="between">
      <formula>3</formula>
      <formula>4</formula>
    </cfRule>
  </conditionalFormatting>
  <conditionalFormatting sqref="E6">
    <cfRule type="cellIs" dxfId="91" priority="17" stopIfTrue="1" operator="between">
      <formula>1</formula>
      <formula>1</formula>
    </cfRule>
    <cfRule type="cellIs" dxfId="90" priority="18" stopIfTrue="1" operator="between">
      <formula>3</formula>
      <formula>3</formula>
    </cfRule>
    <cfRule type="cellIs" dxfId="89" priority="19" stopIfTrue="1" operator="between">
      <formula>3</formula>
      <formula>4</formula>
    </cfRule>
  </conditionalFormatting>
  <conditionalFormatting sqref="E10">
    <cfRule type="cellIs" dxfId="88" priority="16" stopIfTrue="1" operator="between">
      <formula>3</formula>
      <formula>4</formula>
    </cfRule>
  </conditionalFormatting>
  <conditionalFormatting sqref="E10">
    <cfRule type="cellIs" dxfId="87" priority="13" stopIfTrue="1" operator="greaterThan">
      <formula>3</formula>
    </cfRule>
    <cfRule type="cellIs" dxfId="86" priority="14" stopIfTrue="1" operator="between">
      <formula>1</formula>
      <formula>1</formula>
    </cfRule>
    <cfRule type="cellIs" dxfId="85" priority="15" stopIfTrue="1" operator="between">
      <formula>3</formula>
      <formula>3</formula>
    </cfRule>
  </conditionalFormatting>
  <conditionalFormatting sqref="E15">
    <cfRule type="cellIs" dxfId="84" priority="12" stopIfTrue="1" operator="between">
      <formula>3</formula>
      <formula>4</formula>
    </cfRule>
  </conditionalFormatting>
  <conditionalFormatting sqref="E15">
    <cfRule type="cellIs" dxfId="83" priority="9" stopIfTrue="1" operator="greaterThan">
      <formula>3</formula>
    </cfRule>
    <cfRule type="cellIs" dxfId="82" priority="10" stopIfTrue="1" operator="between">
      <formula>1</formula>
      <formula>1</formula>
    </cfRule>
    <cfRule type="cellIs" dxfId="81" priority="11" stopIfTrue="1" operator="between">
      <formula>3</formula>
      <formula>3</formula>
    </cfRule>
  </conditionalFormatting>
  <conditionalFormatting sqref="E17">
    <cfRule type="cellIs" dxfId="80" priority="8" stopIfTrue="1" operator="between">
      <formula>3</formula>
      <formula>4</formula>
    </cfRule>
  </conditionalFormatting>
  <conditionalFormatting sqref="E17">
    <cfRule type="cellIs" dxfId="79" priority="5" stopIfTrue="1" operator="greaterThan">
      <formula>3</formula>
    </cfRule>
    <cfRule type="cellIs" dxfId="78" priority="6" stopIfTrue="1" operator="between">
      <formula>1</formula>
      <formula>1</formula>
    </cfRule>
    <cfRule type="cellIs" dxfId="77" priority="7" stopIfTrue="1" operator="between">
      <formula>3</formula>
      <formula>3</formula>
    </cfRule>
  </conditionalFormatting>
  <conditionalFormatting sqref="E12:E13">
    <cfRule type="cellIs" dxfId="76" priority="4" stopIfTrue="1" operator="between">
      <formula>3</formula>
      <formula>4</formula>
    </cfRule>
  </conditionalFormatting>
  <conditionalFormatting sqref="E12:E13">
    <cfRule type="cellIs" dxfId="75" priority="1" stopIfTrue="1" operator="greaterThan">
      <formula>3</formula>
    </cfRule>
    <cfRule type="cellIs" dxfId="74" priority="2" stopIfTrue="1" operator="between">
      <formula>1</formula>
      <formula>1</formula>
    </cfRule>
    <cfRule type="cellIs" dxfId="73" priority="3" stopIfTrue="1" operator="between">
      <formula>3</formula>
      <formula>3</formula>
    </cfRule>
  </conditionalFormatting>
  <printOptions horizontalCentered="1"/>
  <pageMargins left="0.70866141732283472" right="0.70866141732283472" top="0.74803149606299213" bottom="0.74803149606299213" header="0.31496062992125984" footer="0.31496062992125984"/>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E16"/>
  <sheetViews>
    <sheetView zoomScale="62" zoomScaleNormal="62" workbookViewId="0">
      <pane xSplit="14" ySplit="8" topLeftCell="O9" activePane="bottomRight" state="frozen"/>
      <selection activeCell="F30" sqref="F30"/>
      <selection pane="topRight" activeCell="F30" sqref="F30"/>
      <selection pane="bottomLeft" activeCell="F30" sqref="F30"/>
      <selection pane="bottomRight" activeCell="C1" sqref="C1:AB2"/>
    </sheetView>
  </sheetViews>
  <sheetFormatPr baseColWidth="10" defaultColWidth="10.42578125" defaultRowHeight="14.25"/>
  <cols>
    <col min="1" max="1" width="14.28515625" style="21" customWidth="1" collapsed="1"/>
    <col min="2" max="2" width="14.28515625" style="22" hidden="1" customWidth="1" collapsed="1"/>
    <col min="3" max="3" width="21.7109375" style="22" hidden="1" customWidth="1" collapsed="1"/>
    <col min="4" max="4" width="10.42578125" style="22" hidden="1" customWidth="1" collapsed="1"/>
    <col min="5" max="6" width="13.140625" style="22" hidden="1" customWidth="1" collapsed="1"/>
    <col min="7" max="7" width="13.5703125" style="22" hidden="1" customWidth="1" collapsed="1"/>
    <col min="8" max="8" width="18.85546875" style="21" customWidth="1" collapsed="1"/>
    <col min="9" max="9" width="17.28515625" style="23" hidden="1" customWidth="1" collapsed="1"/>
    <col min="10" max="10" width="21.5703125" style="24" hidden="1" customWidth="1" collapsed="1"/>
    <col min="11" max="11" width="10.42578125" style="23" hidden="1" customWidth="1" collapsed="1"/>
    <col min="12" max="13" width="13.140625" style="23" hidden="1" customWidth="1" collapsed="1"/>
    <col min="14" max="14" width="13.5703125" style="23" hidden="1" customWidth="1" collapsed="1"/>
    <col min="15" max="15" width="23.5703125" style="24" customWidth="1" collapsed="1"/>
    <col min="16" max="16" width="17.85546875" style="23" customWidth="1" collapsed="1"/>
    <col min="17" max="17" width="26.42578125" style="24" customWidth="1" collapsed="1"/>
    <col min="18" max="18" width="10.42578125" style="23" customWidth="1" collapsed="1"/>
    <col min="19" max="20" width="13.140625" style="23" customWidth="1" collapsed="1"/>
    <col min="21" max="23" width="13.5703125" style="23" customWidth="1" collapsed="1"/>
    <col min="24" max="26" width="10.42578125" style="23" collapsed="1"/>
    <col min="27" max="27" width="10.42578125" style="23"/>
    <col min="28" max="28" width="43.5703125" style="23" customWidth="1" collapsed="1"/>
    <col min="29" max="29" width="66.42578125" style="23" customWidth="1" collapsed="1"/>
    <col min="30" max="30" width="15.5703125" style="23" bestFit="1" customWidth="1" collapsed="1"/>
    <col min="31" max="31" width="17" style="23" bestFit="1" customWidth="1" collapsed="1"/>
    <col min="32" max="16384" width="10.42578125" style="23" collapsed="1"/>
  </cols>
  <sheetData>
    <row r="1" spans="1:31" ht="15">
      <c r="A1" s="392"/>
      <c r="B1" s="393"/>
      <c r="C1" s="407" t="s">
        <v>230</v>
      </c>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398" t="s">
        <v>231</v>
      </c>
      <c r="AD1" s="399"/>
      <c r="AE1" s="400"/>
    </row>
    <row r="2" spans="1:31" ht="54" customHeight="1">
      <c r="A2" s="394"/>
      <c r="B2" s="395"/>
      <c r="C2" s="407"/>
      <c r="D2" s="408"/>
      <c r="E2" s="408"/>
      <c r="F2" s="408"/>
      <c r="G2" s="408"/>
      <c r="H2" s="408"/>
      <c r="I2" s="408"/>
      <c r="J2" s="408"/>
      <c r="K2" s="408"/>
      <c r="L2" s="408"/>
      <c r="M2" s="408"/>
      <c r="N2" s="408"/>
      <c r="O2" s="408"/>
      <c r="P2" s="408"/>
      <c r="Q2" s="408"/>
      <c r="R2" s="408"/>
      <c r="S2" s="408"/>
      <c r="T2" s="408"/>
      <c r="U2" s="408"/>
      <c r="V2" s="408"/>
      <c r="W2" s="408"/>
      <c r="X2" s="408"/>
      <c r="Y2" s="408"/>
      <c r="Z2" s="408"/>
      <c r="AA2" s="408"/>
      <c r="AB2" s="408"/>
      <c r="AC2" s="401" t="s">
        <v>232</v>
      </c>
      <c r="AD2" s="402"/>
      <c r="AE2" s="403"/>
    </row>
    <row r="3" spans="1:31" ht="33" customHeight="1">
      <c r="A3" s="394"/>
      <c r="B3" s="395"/>
      <c r="C3" s="410" t="s">
        <v>229</v>
      </c>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01" t="s">
        <v>233</v>
      </c>
      <c r="AD3" s="402"/>
      <c r="AE3" s="403"/>
    </row>
    <row r="4" spans="1:31" ht="15.75" thickBot="1">
      <c r="A4" s="396"/>
      <c r="B4" s="397"/>
      <c r="C4" s="410"/>
      <c r="D4" s="411"/>
      <c r="E4" s="411"/>
      <c r="F4" s="411"/>
      <c r="G4" s="411"/>
      <c r="H4" s="411"/>
      <c r="I4" s="411"/>
      <c r="J4" s="411"/>
      <c r="K4" s="411"/>
      <c r="L4" s="411"/>
      <c r="M4" s="411"/>
      <c r="N4" s="411"/>
      <c r="O4" s="411"/>
      <c r="P4" s="411"/>
      <c r="Q4" s="411"/>
      <c r="R4" s="411"/>
      <c r="S4" s="411"/>
      <c r="T4" s="411"/>
      <c r="U4" s="411"/>
      <c r="V4" s="411"/>
      <c r="W4" s="411"/>
      <c r="X4" s="411"/>
      <c r="Y4" s="411"/>
      <c r="Z4" s="411"/>
      <c r="AA4" s="411"/>
      <c r="AB4" s="411"/>
      <c r="AC4" s="404" t="s">
        <v>234</v>
      </c>
      <c r="AD4" s="405"/>
      <c r="AE4" s="406"/>
    </row>
    <row r="6" spans="1:31" ht="15.75" customHeight="1">
      <c r="A6" s="536" t="s">
        <v>0</v>
      </c>
      <c r="B6" s="536" t="s">
        <v>1</v>
      </c>
      <c r="C6" s="536" t="s">
        <v>2</v>
      </c>
      <c r="D6" s="536"/>
      <c r="E6" s="536"/>
      <c r="F6" s="536"/>
      <c r="G6" s="536"/>
      <c r="H6" s="536" t="s">
        <v>3</v>
      </c>
      <c r="I6" s="536" t="s">
        <v>1</v>
      </c>
      <c r="J6" s="536" t="s">
        <v>4</v>
      </c>
      <c r="K6" s="536"/>
      <c r="L6" s="536"/>
      <c r="M6" s="536"/>
      <c r="N6" s="536"/>
      <c r="O6" s="536" t="s">
        <v>5</v>
      </c>
      <c r="P6" s="536" t="s">
        <v>1</v>
      </c>
      <c r="Q6" s="536" t="s">
        <v>6</v>
      </c>
      <c r="R6" s="536"/>
      <c r="S6" s="536"/>
      <c r="T6" s="536"/>
      <c r="U6" s="536"/>
      <c r="V6" s="369" t="s">
        <v>577</v>
      </c>
      <c r="W6" s="369" t="s">
        <v>578</v>
      </c>
      <c r="X6" s="369" t="s">
        <v>235</v>
      </c>
      <c r="Y6" s="369" t="s">
        <v>576</v>
      </c>
      <c r="Z6" s="493" t="s">
        <v>623</v>
      </c>
      <c r="AA6" s="493" t="s">
        <v>680</v>
      </c>
      <c r="AB6" s="369" t="s">
        <v>236</v>
      </c>
      <c r="AC6" s="369" t="s">
        <v>237</v>
      </c>
      <c r="AD6" s="369" t="s">
        <v>238</v>
      </c>
      <c r="AE6" s="369" t="s">
        <v>239</v>
      </c>
    </row>
    <row r="7" spans="1:31" ht="15" customHeight="1">
      <c r="A7" s="536"/>
      <c r="B7" s="536"/>
      <c r="C7" s="536" t="s">
        <v>7</v>
      </c>
      <c r="D7" s="483" t="s">
        <v>8</v>
      </c>
      <c r="E7" s="536" t="s">
        <v>9</v>
      </c>
      <c r="F7" s="536"/>
      <c r="G7" s="536"/>
      <c r="H7" s="536"/>
      <c r="I7" s="536"/>
      <c r="J7" s="536" t="s">
        <v>7</v>
      </c>
      <c r="K7" s="483" t="s">
        <v>8</v>
      </c>
      <c r="L7" s="536" t="s">
        <v>10</v>
      </c>
      <c r="M7" s="536"/>
      <c r="N7" s="536"/>
      <c r="O7" s="536"/>
      <c r="P7" s="536"/>
      <c r="Q7" s="536" t="s">
        <v>7</v>
      </c>
      <c r="R7" s="483" t="s">
        <v>8</v>
      </c>
      <c r="S7" s="536" t="s">
        <v>10</v>
      </c>
      <c r="T7" s="536"/>
      <c r="U7" s="536"/>
      <c r="V7" s="369"/>
      <c r="W7" s="369"/>
      <c r="X7" s="369"/>
      <c r="Y7" s="369"/>
      <c r="Z7" s="542"/>
      <c r="AA7" s="542"/>
      <c r="AB7" s="369"/>
      <c r="AC7" s="369"/>
      <c r="AD7" s="369"/>
      <c r="AE7" s="369"/>
    </row>
    <row r="8" spans="1:31" ht="39" customHeight="1">
      <c r="A8" s="536"/>
      <c r="B8" s="536"/>
      <c r="C8" s="536"/>
      <c r="D8" s="483"/>
      <c r="E8" s="34" t="s">
        <v>11</v>
      </c>
      <c r="F8" s="34" t="s">
        <v>12</v>
      </c>
      <c r="G8" s="34" t="s">
        <v>13</v>
      </c>
      <c r="H8" s="536"/>
      <c r="I8" s="536"/>
      <c r="J8" s="536"/>
      <c r="K8" s="483"/>
      <c r="L8" s="34" t="s">
        <v>11</v>
      </c>
      <c r="M8" s="34" t="s">
        <v>12</v>
      </c>
      <c r="N8" s="34" t="s">
        <v>13</v>
      </c>
      <c r="O8" s="536"/>
      <c r="P8" s="536"/>
      <c r="Q8" s="536"/>
      <c r="R8" s="484"/>
      <c r="S8" s="126" t="s">
        <v>11</v>
      </c>
      <c r="T8" s="126" t="s">
        <v>12</v>
      </c>
      <c r="U8" s="126" t="s">
        <v>13</v>
      </c>
      <c r="V8" s="369"/>
      <c r="W8" s="369"/>
      <c r="X8" s="493"/>
      <c r="Y8" s="493"/>
      <c r="Z8" s="543"/>
      <c r="AA8" s="543"/>
      <c r="AB8" s="493"/>
      <c r="AC8" s="493"/>
      <c r="AD8" s="493"/>
      <c r="AE8" s="493"/>
    </row>
    <row r="9" spans="1:31" ht="178.5" customHeight="1">
      <c r="A9" s="539" t="s">
        <v>155</v>
      </c>
      <c r="B9" s="540" t="s">
        <v>156</v>
      </c>
      <c r="C9" s="537" t="s">
        <v>157</v>
      </c>
      <c r="D9" s="537" t="s">
        <v>49</v>
      </c>
      <c r="E9" s="370">
        <v>0.2</v>
      </c>
      <c r="F9" s="370">
        <v>0.3</v>
      </c>
      <c r="G9" s="370">
        <v>0.4</v>
      </c>
      <c r="H9" s="538" t="s">
        <v>158</v>
      </c>
      <c r="I9" s="537" t="s">
        <v>159</v>
      </c>
      <c r="J9" s="537" t="s">
        <v>160</v>
      </c>
      <c r="K9" s="537" t="s">
        <v>49</v>
      </c>
      <c r="L9" s="370">
        <v>0.4</v>
      </c>
      <c r="M9" s="370">
        <v>0.5</v>
      </c>
      <c r="N9" s="370">
        <v>0.6</v>
      </c>
      <c r="O9" s="26" t="s">
        <v>161</v>
      </c>
      <c r="P9" s="537" t="s">
        <v>162</v>
      </c>
      <c r="Q9" s="80" t="s">
        <v>163</v>
      </c>
      <c r="R9" s="127">
        <v>0</v>
      </c>
      <c r="S9" s="128">
        <v>20</v>
      </c>
      <c r="T9" s="128">
        <v>39</v>
      </c>
      <c r="U9" s="128">
        <v>39</v>
      </c>
      <c r="V9" s="277">
        <v>39</v>
      </c>
      <c r="W9" s="128">
        <v>7</v>
      </c>
      <c r="X9" s="119">
        <v>19</v>
      </c>
      <c r="Y9" s="119">
        <v>22</v>
      </c>
      <c r="Z9" s="119">
        <v>23</v>
      </c>
      <c r="AA9" s="119">
        <v>13</v>
      </c>
      <c r="AB9" s="119" t="s">
        <v>717</v>
      </c>
      <c r="AC9" s="275" t="s">
        <v>610</v>
      </c>
      <c r="AD9" s="84">
        <v>1</v>
      </c>
      <c r="AE9" s="90" t="b">
        <f t="shared" ref="AE9:AE15" si="0">IF(AD9&lt;=33%,1,IF(AD9&lt;76%,3,IF(AD9&lt;100%,4,IF(AD9=101%,5))))</f>
        <v>0</v>
      </c>
    </row>
    <row r="10" spans="1:31" ht="204" customHeight="1">
      <c r="A10" s="539"/>
      <c r="B10" s="540"/>
      <c r="C10" s="537"/>
      <c r="D10" s="537"/>
      <c r="E10" s="537"/>
      <c r="F10" s="537"/>
      <c r="G10" s="537"/>
      <c r="H10" s="538"/>
      <c r="I10" s="537"/>
      <c r="J10" s="537"/>
      <c r="K10" s="537"/>
      <c r="L10" s="537"/>
      <c r="M10" s="537"/>
      <c r="N10" s="537"/>
      <c r="O10" s="26" t="s">
        <v>164</v>
      </c>
      <c r="P10" s="537"/>
      <c r="Q10" s="80" t="s">
        <v>165</v>
      </c>
      <c r="R10" s="127" t="s">
        <v>49</v>
      </c>
      <c r="S10" s="129">
        <v>5000</v>
      </c>
      <c r="T10" s="129">
        <v>8000</v>
      </c>
      <c r="U10" s="129">
        <v>10000</v>
      </c>
      <c r="V10" s="127">
        <v>3700</v>
      </c>
      <c r="W10" s="129">
        <v>600</v>
      </c>
      <c r="X10" s="263">
        <v>3566</v>
      </c>
      <c r="Y10" s="263">
        <v>1100</v>
      </c>
      <c r="Z10" s="324">
        <v>1500</v>
      </c>
      <c r="AA10" s="333">
        <v>2090</v>
      </c>
      <c r="AB10" s="119" t="s">
        <v>718</v>
      </c>
      <c r="AC10" s="79" t="s">
        <v>611</v>
      </c>
      <c r="AD10" s="84">
        <v>1</v>
      </c>
      <c r="AE10" s="90" t="b">
        <f t="shared" si="0"/>
        <v>0</v>
      </c>
    </row>
    <row r="11" spans="1:31" ht="409.6" customHeight="1">
      <c r="A11" s="539"/>
      <c r="B11" s="540"/>
      <c r="C11" s="537"/>
      <c r="D11" s="537"/>
      <c r="E11" s="370"/>
      <c r="F11" s="370"/>
      <c r="G11" s="370"/>
      <c r="H11" s="538"/>
      <c r="I11" s="537"/>
      <c r="J11" s="25" t="s">
        <v>166</v>
      </c>
      <c r="K11" s="25" t="s">
        <v>49</v>
      </c>
      <c r="L11" s="8">
        <v>0.55000000000000004</v>
      </c>
      <c r="M11" s="8">
        <v>0.7</v>
      </c>
      <c r="N11" s="8">
        <v>1</v>
      </c>
      <c r="O11" s="26" t="s">
        <v>167</v>
      </c>
      <c r="P11" s="25" t="s">
        <v>168</v>
      </c>
      <c r="Q11" s="125" t="s">
        <v>169</v>
      </c>
      <c r="R11" s="127">
        <v>0</v>
      </c>
      <c r="S11" s="127">
        <v>5</v>
      </c>
      <c r="T11" s="127">
        <v>9</v>
      </c>
      <c r="U11" s="127">
        <v>9</v>
      </c>
      <c r="V11" s="127">
        <v>3</v>
      </c>
      <c r="W11" s="127">
        <v>0</v>
      </c>
      <c r="X11" s="263">
        <v>0</v>
      </c>
      <c r="Y11" s="263">
        <v>0</v>
      </c>
      <c r="Z11" s="324">
        <v>0</v>
      </c>
      <c r="AA11" s="333">
        <v>0</v>
      </c>
      <c r="AB11" s="119"/>
      <c r="AC11" s="79" t="s">
        <v>612</v>
      </c>
      <c r="AD11" s="111">
        <v>0.33333333333333331</v>
      </c>
      <c r="AE11" s="91">
        <f t="shared" si="0"/>
        <v>3</v>
      </c>
    </row>
    <row r="12" spans="1:31" ht="350.25" customHeight="1">
      <c r="A12" s="539"/>
      <c r="B12" s="540"/>
      <c r="C12" s="537"/>
      <c r="D12" s="537"/>
      <c r="E12" s="370"/>
      <c r="F12" s="370"/>
      <c r="G12" s="370"/>
      <c r="H12" s="538"/>
      <c r="I12" s="537"/>
      <c r="J12" s="25" t="s">
        <v>170</v>
      </c>
      <c r="K12" s="25" t="s">
        <v>49</v>
      </c>
      <c r="L12" s="13">
        <v>1</v>
      </c>
      <c r="M12" s="13">
        <v>2</v>
      </c>
      <c r="N12" s="13">
        <v>2.66</v>
      </c>
      <c r="O12" s="27" t="s">
        <v>171</v>
      </c>
      <c r="P12" s="25" t="s">
        <v>172</v>
      </c>
      <c r="Q12" s="80" t="s">
        <v>173</v>
      </c>
      <c r="R12" s="127" t="s">
        <v>49</v>
      </c>
      <c r="S12" s="127">
        <v>15</v>
      </c>
      <c r="T12" s="127">
        <v>30</v>
      </c>
      <c r="U12" s="127">
        <v>40</v>
      </c>
      <c r="V12" s="127">
        <v>4</v>
      </c>
      <c r="W12" s="127">
        <v>3</v>
      </c>
      <c r="X12" s="263">
        <v>1</v>
      </c>
      <c r="Y12" s="263">
        <v>1</v>
      </c>
      <c r="Z12" s="311">
        <v>1</v>
      </c>
      <c r="AA12" s="333">
        <v>3</v>
      </c>
      <c r="AB12" s="119" t="s">
        <v>719</v>
      </c>
      <c r="AC12" s="79" t="s">
        <v>594</v>
      </c>
      <c r="AD12" s="111">
        <v>0.40625</v>
      </c>
      <c r="AE12" s="91">
        <f t="shared" si="0"/>
        <v>3</v>
      </c>
    </row>
    <row r="13" spans="1:31" ht="78" customHeight="1">
      <c r="A13" s="539"/>
      <c r="B13" s="540"/>
      <c r="C13" s="537" t="s">
        <v>174</v>
      </c>
      <c r="D13" s="537" t="s">
        <v>49</v>
      </c>
      <c r="E13" s="541">
        <v>1</v>
      </c>
      <c r="F13" s="541">
        <v>1.5</v>
      </c>
      <c r="G13" s="541">
        <v>2</v>
      </c>
      <c r="H13" s="538" t="s">
        <v>175</v>
      </c>
      <c r="I13" s="537" t="s">
        <v>176</v>
      </c>
      <c r="J13" s="537" t="s">
        <v>177</v>
      </c>
      <c r="K13" s="537" t="s">
        <v>49</v>
      </c>
      <c r="L13" s="370">
        <v>1</v>
      </c>
      <c r="M13" s="370">
        <v>1.5</v>
      </c>
      <c r="N13" s="370">
        <v>2</v>
      </c>
      <c r="O13" s="27" t="s">
        <v>178</v>
      </c>
      <c r="P13" s="537" t="s">
        <v>179</v>
      </c>
      <c r="Q13" s="80" t="s">
        <v>180</v>
      </c>
      <c r="R13" s="127" t="s">
        <v>49</v>
      </c>
      <c r="S13" s="127">
        <v>10</v>
      </c>
      <c r="T13" s="127">
        <v>25</v>
      </c>
      <c r="U13" s="127">
        <v>48</v>
      </c>
      <c r="V13" s="127">
        <v>7</v>
      </c>
      <c r="W13" s="127">
        <v>1</v>
      </c>
      <c r="X13" s="263">
        <v>0</v>
      </c>
      <c r="Y13" s="263">
        <v>0</v>
      </c>
      <c r="Z13" s="324">
        <v>7</v>
      </c>
      <c r="AA13" s="333">
        <v>0</v>
      </c>
      <c r="AB13" s="119" t="s">
        <v>653</v>
      </c>
      <c r="AC13" s="79" t="s">
        <v>652</v>
      </c>
      <c r="AD13" s="111">
        <v>0.39473684210526316</v>
      </c>
      <c r="AE13" s="91">
        <f t="shared" si="0"/>
        <v>3</v>
      </c>
    </row>
    <row r="14" spans="1:31" ht="118.5" customHeight="1">
      <c r="A14" s="539"/>
      <c r="B14" s="540"/>
      <c r="C14" s="537"/>
      <c r="D14" s="537"/>
      <c r="E14" s="541"/>
      <c r="F14" s="541"/>
      <c r="G14" s="541"/>
      <c r="H14" s="538"/>
      <c r="I14" s="537"/>
      <c r="J14" s="537"/>
      <c r="K14" s="537"/>
      <c r="L14" s="537"/>
      <c r="M14" s="537"/>
      <c r="N14" s="537"/>
      <c r="O14" s="27" t="s">
        <v>658</v>
      </c>
      <c r="P14" s="537"/>
      <c r="Q14" s="80" t="s">
        <v>181</v>
      </c>
      <c r="R14" s="127" t="s">
        <v>49</v>
      </c>
      <c r="S14" s="127">
        <v>5</v>
      </c>
      <c r="T14" s="127">
        <v>10</v>
      </c>
      <c r="U14" s="127">
        <v>15</v>
      </c>
      <c r="V14" s="127">
        <v>1</v>
      </c>
      <c r="W14" s="127">
        <v>0</v>
      </c>
      <c r="X14" s="263">
        <v>0</v>
      </c>
      <c r="Y14" s="263">
        <v>5</v>
      </c>
      <c r="Z14" s="311">
        <v>1</v>
      </c>
      <c r="AA14" s="333">
        <v>0</v>
      </c>
      <c r="AB14" s="119" t="s">
        <v>654</v>
      </c>
      <c r="AC14" s="79" t="s">
        <v>613</v>
      </c>
      <c r="AD14" s="111">
        <v>0.58333333333333337</v>
      </c>
      <c r="AE14" s="91">
        <f t="shared" si="0"/>
        <v>3</v>
      </c>
    </row>
    <row r="15" spans="1:31" ht="138" customHeight="1">
      <c r="A15" s="539"/>
      <c r="B15" s="540"/>
      <c r="C15" s="537"/>
      <c r="D15" s="537"/>
      <c r="E15" s="541"/>
      <c r="F15" s="541"/>
      <c r="G15" s="541"/>
      <c r="H15" s="538"/>
      <c r="I15" s="537"/>
      <c r="J15" s="537"/>
      <c r="K15" s="537"/>
      <c r="L15" s="537"/>
      <c r="M15" s="537"/>
      <c r="N15" s="537"/>
      <c r="O15" s="27" t="s">
        <v>182</v>
      </c>
      <c r="P15" s="537"/>
      <c r="Q15" s="80" t="s">
        <v>183</v>
      </c>
      <c r="R15" s="127" t="s">
        <v>49</v>
      </c>
      <c r="S15" s="127">
        <v>10</v>
      </c>
      <c r="T15" s="127">
        <v>15</v>
      </c>
      <c r="U15" s="127">
        <v>22</v>
      </c>
      <c r="V15" s="127">
        <v>4</v>
      </c>
      <c r="W15" s="127">
        <v>3</v>
      </c>
      <c r="X15" s="263">
        <v>0</v>
      </c>
      <c r="Y15" s="263">
        <v>5</v>
      </c>
      <c r="Z15" s="311">
        <v>3</v>
      </c>
      <c r="AA15" s="333">
        <v>4</v>
      </c>
      <c r="AB15" s="119" t="s">
        <v>720</v>
      </c>
      <c r="AC15" s="79" t="s">
        <v>614</v>
      </c>
      <c r="AD15" s="84">
        <v>1</v>
      </c>
      <c r="AE15" s="90" t="b">
        <f t="shared" si="0"/>
        <v>0</v>
      </c>
    </row>
    <row r="16" spans="1:31">
      <c r="AD16" s="317">
        <f>AVERAGE(AD9:AD15)</f>
        <v>0.67395050125313283</v>
      </c>
    </row>
  </sheetData>
  <sheetProtection algorithmName="SHA-512" hashValue="74AOTYevb7yH+QV601QP+9P6MELsE6qMiblmJo+SEtrqEBKInNnwQBGMdu06KC0iPwOMkvDKhKh8exFL9ONqAg==" saltValue="iUQQX2tFxR5aeZiRKp+jOg==" spinCount="100000" sheet="1" selectLockedCells="1" selectUnlockedCells="1"/>
  <customSheetViews>
    <customSheetView guid="{D788A467-5B9B-4E45-82C0-3ECA23E17B84}" scale="60">
      <selection activeCell="A2" sqref="A2:U2"/>
      <pageMargins left="0.7" right="0.7" top="0.75" bottom="0.75" header="0.51180555555555551" footer="0.51180555555555551"/>
      <pageSetup paperSize="9" firstPageNumber="0" orientation="portrait" horizontalDpi="300" verticalDpi="300"/>
      <headerFooter alignWithMargins="0"/>
    </customSheetView>
  </customSheetViews>
  <mergeCells count="63">
    <mergeCell ref="AD6:AD8"/>
    <mergeCell ref="AE6:AE8"/>
    <mergeCell ref="P13:P15"/>
    <mergeCell ref="P9:P10"/>
    <mergeCell ref="X6:X8"/>
    <mergeCell ref="AB6:AB8"/>
    <mergeCell ref="AC6:AC8"/>
    <mergeCell ref="Q6:U6"/>
    <mergeCell ref="Q7:Q8"/>
    <mergeCell ref="R7:R8"/>
    <mergeCell ref="Y6:Y8"/>
    <mergeCell ref="V6:V8"/>
    <mergeCell ref="W6:W8"/>
    <mergeCell ref="Z6:Z8"/>
    <mergeCell ref="AA6:AA8"/>
    <mergeCell ref="A1:B4"/>
    <mergeCell ref="C1:AB2"/>
    <mergeCell ref="AC1:AE1"/>
    <mergeCell ref="AC2:AE2"/>
    <mergeCell ref="C3:AB4"/>
    <mergeCell ref="AC3:AE3"/>
    <mergeCell ref="AC4:AE4"/>
    <mergeCell ref="C13:C15"/>
    <mergeCell ref="D13:D15"/>
    <mergeCell ref="E13:E15"/>
    <mergeCell ref="F13:F15"/>
    <mergeCell ref="G13:G15"/>
    <mergeCell ref="F9:F12"/>
    <mergeCell ref="G9:G12"/>
    <mergeCell ref="H9:H12"/>
    <mergeCell ref="S7:U7"/>
    <mergeCell ref="A9:A15"/>
    <mergeCell ref="B9:B15"/>
    <mergeCell ref="C9:C12"/>
    <mergeCell ref="D9:D12"/>
    <mergeCell ref="E9:E12"/>
    <mergeCell ref="H13:H15"/>
    <mergeCell ref="I13:I15"/>
    <mergeCell ref="J13:J15"/>
    <mergeCell ref="K13:K15"/>
    <mergeCell ref="I9:I12"/>
    <mergeCell ref="J9:J10"/>
    <mergeCell ref="K9:K10"/>
    <mergeCell ref="L13:L15"/>
    <mergeCell ref="M13:M15"/>
    <mergeCell ref="N13:N15"/>
    <mergeCell ref="O6:O8"/>
    <mergeCell ref="P6:P8"/>
    <mergeCell ref="L9:L10"/>
    <mergeCell ref="M9:M10"/>
    <mergeCell ref="N9:N10"/>
    <mergeCell ref="J6:N6"/>
    <mergeCell ref="J7:J8"/>
    <mergeCell ref="K7:K8"/>
    <mergeCell ref="L7:N7"/>
    <mergeCell ref="A6:A8"/>
    <mergeCell ref="B6:B8"/>
    <mergeCell ref="C6:G6"/>
    <mergeCell ref="H6:H8"/>
    <mergeCell ref="I6:I8"/>
    <mergeCell ref="C7:C8"/>
    <mergeCell ref="D7:D8"/>
    <mergeCell ref="E7:G7"/>
  </mergeCells>
  <conditionalFormatting sqref="AE9:AE15">
    <cfRule type="cellIs" dxfId="72" priority="8" stopIfTrue="1" operator="between">
      <formula>3</formula>
      <formula>4</formula>
    </cfRule>
  </conditionalFormatting>
  <conditionalFormatting sqref="AE9:AE15">
    <cfRule type="cellIs" dxfId="71" priority="5" stopIfTrue="1" operator="greaterThan">
      <formula>3</formula>
    </cfRule>
    <cfRule type="cellIs" dxfId="70" priority="6" stopIfTrue="1" operator="between">
      <formula>1</formula>
      <formula>1</formula>
    </cfRule>
    <cfRule type="cellIs" dxfId="69" priority="7" stopIfTrue="1" operator="between">
      <formula>3</formula>
      <formula>3</formula>
    </cfRule>
  </conditionalFormatting>
  <pageMargins left="0.7" right="0.7" top="0.75" bottom="0.75" header="0.51180555555555551" footer="0.51180555555555551"/>
  <pageSetup paperSize="9" firstPageNumber="0" orientation="portrait"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view="pageBreakPreview" zoomScale="87" zoomScaleNormal="100" zoomScaleSheetLayoutView="87" workbookViewId="0">
      <selection activeCell="E13" sqref="E13"/>
    </sheetView>
  </sheetViews>
  <sheetFormatPr baseColWidth="10" defaultRowHeight="12.75"/>
  <cols>
    <col min="2" max="2" width="32.42578125" bestFit="1" customWidth="1" collapsed="1"/>
    <col min="3" max="3" width="17.5703125" customWidth="1" collapsed="1"/>
    <col min="4" max="4" width="15.28515625" customWidth="1" collapsed="1"/>
    <col min="5" max="5" width="16.42578125" customWidth="1" collapsed="1"/>
  </cols>
  <sheetData>
    <row r="1" spans="1:5">
      <c r="A1" s="358" t="s">
        <v>344</v>
      </c>
      <c r="B1" s="358"/>
      <c r="C1" s="358"/>
      <c r="D1" s="358"/>
      <c r="E1" s="358"/>
    </row>
    <row r="2" spans="1:5" ht="12.75" customHeight="1">
      <c r="A2" s="522" t="s">
        <v>728</v>
      </c>
      <c r="B2" s="522"/>
      <c r="C2" s="522"/>
      <c r="D2" s="522"/>
      <c r="E2" s="522"/>
    </row>
    <row r="5" spans="1:5" ht="15">
      <c r="B5" s="252" t="s">
        <v>355</v>
      </c>
      <c r="C5" s="252" t="s">
        <v>346</v>
      </c>
      <c r="D5" s="155" t="s">
        <v>238</v>
      </c>
      <c r="E5" s="155" t="s">
        <v>239</v>
      </c>
    </row>
    <row r="6" spans="1:5" ht="14.25">
      <c r="B6" s="150" t="s">
        <v>158</v>
      </c>
      <c r="C6" s="253" t="s">
        <v>358</v>
      </c>
      <c r="D6" s="152">
        <f>AVERAGE('Compromiso Ambiental'!AD9:AD12)</f>
        <v>0.68489583333333337</v>
      </c>
      <c r="E6" s="90">
        <f>IF(D6&lt;=33%,1,IF(D6&lt;76%,3,IF(D6&lt;100%,4,IF(D6=101%,5))))</f>
        <v>3</v>
      </c>
    </row>
    <row r="7" spans="1:5" ht="14.25">
      <c r="B7" s="150" t="s">
        <v>175</v>
      </c>
      <c r="C7" s="253" t="s">
        <v>359</v>
      </c>
      <c r="D7" s="152">
        <f>AVERAGE('Compromiso Ambiental'!AD13:AD15)</f>
        <v>0.65935672514619881</v>
      </c>
      <c r="E7" s="90">
        <f>IF(D7&lt;=33%,1,IF(D7&lt;76%,3,IF(D7&lt;100%,4,IF(D7=101%,5))))</f>
        <v>3</v>
      </c>
    </row>
    <row r="8" spans="1:5">
      <c r="D8" s="261">
        <f>AVERAGE(D6:D7)</f>
        <v>0.67212627923976609</v>
      </c>
    </row>
    <row r="9" spans="1:5" ht="15">
      <c r="B9" s="6" t="s">
        <v>380</v>
      </c>
    </row>
  </sheetData>
  <sheetProtection algorithmName="SHA-512" hashValue="kYqNFKMk/brwaJ2D/BRSUu4uN4Arjs38QSKGu0Vs6jlcYTxupqwsjEmDzFeqaWEoSM85zwjulHAC4Y6sfu1q6g==" saltValue="cZe8w5VvvjLj0tL+FjKrgw==" spinCount="100000" sheet="1" objects="1" scenarios="1"/>
  <mergeCells count="2">
    <mergeCell ref="A1:E1"/>
    <mergeCell ref="A2:E2"/>
  </mergeCells>
  <conditionalFormatting sqref="E6">
    <cfRule type="cellIs" dxfId="68" priority="8" stopIfTrue="1" operator="between">
      <formula>3</formula>
      <formula>4</formula>
    </cfRule>
  </conditionalFormatting>
  <conditionalFormatting sqref="E6">
    <cfRule type="cellIs" dxfId="67" priority="5" stopIfTrue="1" operator="greaterThan">
      <formula>3</formula>
    </cfRule>
    <cfRule type="cellIs" dxfId="66" priority="6" stopIfTrue="1" operator="between">
      <formula>1</formula>
      <formula>1</formula>
    </cfRule>
    <cfRule type="cellIs" dxfId="65" priority="7" stopIfTrue="1" operator="between">
      <formula>3</formula>
      <formula>3</formula>
    </cfRule>
  </conditionalFormatting>
  <conditionalFormatting sqref="E7">
    <cfRule type="cellIs" dxfId="64" priority="4" stopIfTrue="1" operator="between">
      <formula>3</formula>
      <formula>4</formula>
    </cfRule>
  </conditionalFormatting>
  <conditionalFormatting sqref="E7">
    <cfRule type="cellIs" dxfId="63" priority="1" stopIfTrue="1" operator="greaterThan">
      <formula>3</formula>
    </cfRule>
    <cfRule type="cellIs" dxfId="62" priority="2" stopIfTrue="1" operator="between">
      <formula>1</formula>
      <formula>1</formula>
    </cfRule>
    <cfRule type="cellIs" dxfId="61" priority="3" stopIfTrue="1" operator="between">
      <formula>3</formula>
      <formula>3</formula>
    </cfRule>
  </conditionalFormatting>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3</vt:i4>
      </vt:variant>
    </vt:vector>
  </HeadingPairs>
  <TitlesOfParts>
    <vt:vector size="16" baseType="lpstr">
      <vt:lpstr>GENERAL</vt:lpstr>
      <vt:lpstr>Excelencia Académica</vt:lpstr>
      <vt:lpstr>PROG_EJE1</vt:lpstr>
      <vt:lpstr>PROY_EJE1</vt:lpstr>
      <vt:lpstr>Compromiso Social</vt:lpstr>
      <vt:lpstr>PROG_EJE2</vt:lpstr>
      <vt:lpstr>PROY_EJE2</vt:lpstr>
      <vt:lpstr>Compromiso Ambiental</vt:lpstr>
      <vt:lpstr>PROG_EJE3</vt:lpstr>
      <vt:lpstr>PROY_EJE3</vt:lpstr>
      <vt:lpstr>Eficiencia y Transparencia Admi</vt:lpstr>
      <vt:lpstr>PROG_EJE4</vt:lpstr>
      <vt:lpstr>PROY_EJE4</vt:lpstr>
      <vt:lpstr>PROG_EJE1!Títulos_a_imprimir</vt:lpstr>
      <vt:lpstr>PROG_EJE2!Títulos_a_imprimir</vt:lpstr>
      <vt:lpstr>PROY_EJE1!Títulos_a_imprimir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NUBIA</cp:lastModifiedBy>
  <cp:lastPrinted>2019-03-18T21:17:42Z</cp:lastPrinted>
  <dcterms:created xsi:type="dcterms:W3CDTF">2013-08-22T23:05:36Z</dcterms:created>
  <dcterms:modified xsi:type="dcterms:W3CDTF">2021-02-10T22:39:30Z</dcterms:modified>
</cp:coreProperties>
</file>