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tadisticas\PLAN ACCION\2019\SEGUIMIENTO PA\"/>
    </mc:Choice>
  </mc:AlternateContent>
  <bookViews>
    <workbookView xWindow="0" yWindow="0" windowWidth="14370" windowHeight="7230" tabRatio="1000" activeTab="1"/>
  </bookViews>
  <sheets>
    <sheet name="GENERAL" sheetId="8" r:id="rId1"/>
    <sheet name="EXCELENCIA ACADÉMICA" sheetId="1" r:id="rId2"/>
    <sheet name="COMPROMISO SOCIAL" sheetId="2" r:id="rId3"/>
    <sheet name="COMPROMISO AMBIENTAL" sheetId="3" r:id="rId4"/>
    <sheet name="EJE 4 EYTA" sheetId="5" r:id="rId5"/>
    <sheet name="RESUMEN" sheetId="7" r:id="rId6"/>
    <sheet name="Factores CNA" sheetId="6" r:id="rId7"/>
  </sheets>
  <definedNames>
    <definedName name="_xlnm._FilterDatabase" localSheetId="3" hidden="1">'COMPROMISO AMBIENTAL'!$A$6:$W$14</definedName>
    <definedName name="_xlnm._FilterDatabase" localSheetId="2" hidden="1">'COMPROMISO SOCIAL'!$A$6:$W$45</definedName>
    <definedName name="_xlnm._FilterDatabase" localSheetId="4" hidden="1">'EJE 4 EYTA'!$A$6:$W$48</definedName>
    <definedName name="_xlnm._FilterDatabase" localSheetId="1" hidden="1">'EXCELENCIA ACADÉMICA'!$A$6:$Z$57</definedName>
    <definedName name="_xlnm.Print_Titles" localSheetId="2">'COMPROMISO SOCIAL'!$1:$6</definedName>
    <definedName name="_xlnm.Print_Titles" localSheetId="4">'EJE 4 EYTA'!$1:$6</definedName>
    <definedName name="_xlnm.Print_Titles" localSheetId="1">'EXCELENCIA ACADÉMICA'!#REF!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2" l="1"/>
  <c r="V12" i="2" s="1"/>
  <c r="O8" i="7" l="1"/>
  <c r="O7" i="7"/>
  <c r="O6" i="7"/>
  <c r="O5" i="7"/>
  <c r="O4" i="7"/>
  <c r="N8" i="7"/>
  <c r="N7" i="7"/>
  <c r="N6" i="7"/>
  <c r="N5" i="7"/>
  <c r="N4" i="7"/>
  <c r="L8" i="7"/>
  <c r="L7" i="7"/>
  <c r="L6" i="7"/>
  <c r="L5" i="7"/>
  <c r="L4" i="7"/>
  <c r="J8" i="7"/>
  <c r="J7" i="7"/>
  <c r="J6" i="7"/>
  <c r="J5" i="7"/>
  <c r="J4" i="7"/>
  <c r="U51" i="1" l="1"/>
  <c r="I8" i="7" l="1"/>
  <c r="V41" i="1" l="1"/>
  <c r="V44" i="1"/>
  <c r="U54" i="1"/>
  <c r="V54" i="1" s="1"/>
  <c r="U53" i="1"/>
  <c r="V53" i="1" s="1"/>
  <c r="V52" i="1"/>
  <c r="V51" i="1"/>
  <c r="U50" i="1"/>
  <c r="V50" i="1" s="1"/>
  <c r="U49" i="1"/>
  <c r="V49" i="1" s="1"/>
  <c r="V48" i="1"/>
  <c r="O48" i="1"/>
  <c r="V47" i="1"/>
  <c r="V46" i="1"/>
  <c r="U45" i="1"/>
  <c r="V45" i="1" s="1"/>
  <c r="V43" i="1"/>
  <c r="U42" i="1"/>
  <c r="V42" i="1" s="1"/>
  <c r="V40" i="1"/>
  <c r="V39" i="1"/>
  <c r="U38" i="1"/>
  <c r="V38" i="1" s="1"/>
  <c r="V37" i="1"/>
  <c r="R37" i="1"/>
  <c r="O37" i="1"/>
  <c r="V36" i="1"/>
  <c r="U35" i="1"/>
  <c r="V35" i="1" s="1"/>
  <c r="V34" i="1"/>
  <c r="V33" i="1"/>
  <c r="V32" i="1"/>
  <c r="V31" i="1"/>
  <c r="U30" i="1"/>
  <c r="V30" i="1" s="1"/>
  <c r="U29" i="1"/>
  <c r="V29" i="1" s="1"/>
  <c r="O29" i="1"/>
  <c r="U28" i="1"/>
  <c r="V28" i="1" s="1"/>
  <c r="U27" i="1"/>
  <c r="V27" i="1" s="1"/>
  <c r="U26" i="1"/>
  <c r="V26" i="1" s="1"/>
  <c r="V25" i="1"/>
  <c r="U24" i="1"/>
  <c r="V24" i="1" s="1"/>
  <c r="U23" i="1"/>
  <c r="U22" i="1"/>
  <c r="V22" i="1" s="1"/>
  <c r="V21" i="1"/>
  <c r="U20" i="1"/>
  <c r="V20" i="1" s="1"/>
  <c r="U19" i="1"/>
  <c r="V19" i="1" s="1"/>
  <c r="V18" i="1"/>
  <c r="V17" i="1"/>
  <c r="U16" i="1"/>
  <c r="V16" i="1" s="1"/>
  <c r="O16" i="1"/>
  <c r="V15" i="1"/>
  <c r="O15" i="1"/>
  <c r="V14" i="1"/>
  <c r="U13" i="1"/>
  <c r="V13" i="1" s="1"/>
  <c r="V12" i="1"/>
  <c r="V11" i="1"/>
  <c r="V10" i="1"/>
  <c r="R10" i="1"/>
  <c r="U9" i="1"/>
  <c r="O9" i="1"/>
  <c r="O55" i="1" s="1"/>
  <c r="R8" i="1"/>
  <c r="U7" i="1"/>
  <c r="V23" i="1" l="1"/>
  <c r="C5" i="8"/>
  <c r="V9" i="1"/>
  <c r="V8" i="1"/>
  <c r="M8" i="7"/>
  <c r="K8" i="7"/>
  <c r="U7" i="2"/>
  <c r="R8" i="7"/>
  <c r="Q8" i="7"/>
  <c r="P8" i="7"/>
  <c r="G8" i="7"/>
  <c r="F8" i="7"/>
  <c r="E8" i="7"/>
  <c r="D8" i="7"/>
  <c r="H7" i="7"/>
  <c r="H4" i="7"/>
  <c r="J9" i="7" l="1"/>
  <c r="H6" i="7"/>
  <c r="H5" i="7"/>
  <c r="O14" i="3"/>
  <c r="V13" i="3"/>
  <c r="V12" i="3"/>
  <c r="V11" i="3"/>
  <c r="V10" i="3"/>
  <c r="V9" i="3"/>
  <c r="W8" i="3"/>
  <c r="W9" i="3" s="1"/>
  <c r="W10" i="3" s="1"/>
  <c r="W11" i="3" s="1"/>
  <c r="W12" i="3" s="1"/>
  <c r="W13" i="3" s="1"/>
  <c r="V8" i="3"/>
  <c r="V7" i="3"/>
  <c r="V44" i="2"/>
  <c r="U43" i="2"/>
  <c r="V43" i="2" s="1"/>
  <c r="V42" i="2"/>
  <c r="V41" i="2"/>
  <c r="W40" i="2"/>
  <c r="W41" i="2" s="1"/>
  <c r="W42" i="2" s="1"/>
  <c r="W43" i="2" s="1"/>
  <c r="W44" i="2" s="1"/>
  <c r="V40" i="2"/>
  <c r="V39" i="2"/>
  <c r="V38" i="2"/>
  <c r="U37" i="2"/>
  <c r="V37" i="2" s="1"/>
  <c r="U36" i="2"/>
  <c r="V36" i="2" s="1"/>
  <c r="V35" i="2"/>
  <c r="V34" i="2"/>
  <c r="V33" i="2"/>
  <c r="V32" i="2"/>
  <c r="V31" i="2"/>
  <c r="V30" i="2"/>
  <c r="V29" i="2"/>
  <c r="V28" i="2"/>
  <c r="V27" i="2"/>
  <c r="U26" i="2"/>
  <c r="U25" i="2"/>
  <c r="V25" i="2" s="1"/>
  <c r="O25" i="2"/>
  <c r="V24" i="2"/>
  <c r="U23" i="2"/>
  <c r="V23" i="2" s="1"/>
  <c r="O23" i="2"/>
  <c r="V22" i="2"/>
  <c r="V21" i="2"/>
  <c r="U20" i="2"/>
  <c r="V20" i="2" s="1"/>
  <c r="V19" i="2"/>
  <c r="R19" i="2"/>
  <c r="O19" i="2"/>
  <c r="V18" i="2"/>
  <c r="O18" i="2"/>
  <c r="V17" i="2"/>
  <c r="U16" i="2"/>
  <c r="V16" i="2" s="1"/>
  <c r="V15" i="2"/>
  <c r="V14" i="2"/>
  <c r="V13" i="2"/>
  <c r="O13" i="2"/>
  <c r="U11" i="2"/>
  <c r="O11" i="2"/>
  <c r="V10" i="2"/>
  <c r="O10" i="2"/>
  <c r="U9" i="2"/>
  <c r="V9" i="2" s="1"/>
  <c r="W8" i="2"/>
  <c r="W9" i="2" s="1"/>
  <c r="W10" i="2" s="1"/>
  <c r="W11" i="2" s="1"/>
  <c r="W12" i="2" s="1"/>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V8" i="2"/>
  <c r="O8" i="2"/>
  <c r="V7" i="2"/>
  <c r="O7" i="2"/>
  <c r="V26" i="2" l="1"/>
  <c r="N13" i="2"/>
  <c r="V11" i="2"/>
  <c r="H8" i="7"/>
  <c r="O45" i="2"/>
  <c r="U8" i="5"/>
  <c r="U26" i="5" l="1"/>
  <c r="N28" i="5" l="1"/>
  <c r="N46" i="5"/>
  <c r="N27" i="5"/>
  <c r="N10" i="5"/>
  <c r="N44" i="5" s="1"/>
  <c r="N48" i="5" s="1"/>
  <c r="U23" i="5" l="1"/>
  <c r="U19" i="5" l="1"/>
  <c r="U10" i="5" l="1"/>
  <c r="C7" i="8"/>
  <c r="D7" i="8" s="1"/>
  <c r="C6" i="8" l="1"/>
  <c r="D6" i="8" s="1"/>
  <c r="C8" i="8"/>
  <c r="D8" i="8" s="1"/>
  <c r="W8" i="5"/>
  <c r="W9" i="5" s="1"/>
  <c r="W10" i="5" s="1"/>
  <c r="W11" i="5" s="1"/>
  <c r="W12" i="5" s="1"/>
  <c r="W13" i="5" s="1"/>
  <c r="W14" i="5" s="1"/>
  <c r="W15" i="5" s="1"/>
  <c r="W16" i="5" s="1"/>
  <c r="W17" i="5" s="1"/>
  <c r="W18" i="5" s="1"/>
  <c r="W19" i="5" s="1"/>
  <c r="W20" i="5" s="1"/>
  <c r="W21" i="5" s="1"/>
  <c r="W22" i="5" s="1"/>
  <c r="W23" i="5" s="1"/>
  <c r="W24" i="5" s="1"/>
  <c r="W25" i="5" s="1"/>
  <c r="W26" i="5" s="1"/>
  <c r="W27" i="5" s="1"/>
  <c r="W28" i="5" s="1"/>
  <c r="W29" i="5" s="1"/>
  <c r="W30" i="5" s="1"/>
  <c r="W31" i="5" s="1"/>
  <c r="W32" i="5" s="1"/>
  <c r="W33" i="5" s="1"/>
  <c r="W34" i="5" s="1"/>
  <c r="W35" i="5" s="1"/>
  <c r="W36" i="5" s="1"/>
  <c r="W37" i="5" s="1"/>
  <c r="W38" i="5" s="1"/>
  <c r="W39" i="5" s="1"/>
  <c r="W40" i="5" s="1"/>
  <c r="W41" i="5" s="1"/>
  <c r="W42" i="5" s="1"/>
  <c r="W43" i="5" s="1"/>
  <c r="D8" i="6"/>
  <c r="D9" i="6" s="1"/>
  <c r="D10" i="6" s="1"/>
  <c r="D11" i="6" s="1"/>
  <c r="D12" i="6" s="1"/>
  <c r="D13" i="6" s="1"/>
  <c r="D14" i="6" s="1"/>
  <c r="D15" i="6" s="1"/>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C9" i="8" l="1"/>
  <c r="D9" i="8" s="1"/>
  <c r="D5" i="8"/>
</calcChain>
</file>

<file path=xl/sharedStrings.xml><?xml version="1.0" encoding="utf-8"?>
<sst xmlns="http://schemas.openxmlformats.org/spreadsheetml/2006/main" count="1290" uniqueCount="1011">
  <si>
    <t>PROCEDIMIENTO SISTEMA DE PLANIFICACIÓN INSTITUCIONAL</t>
  </si>
  <si>
    <t>Página 1 de 1</t>
  </si>
  <si>
    <t>Código: PI-P01-F01</t>
  </si>
  <si>
    <t xml:space="preserve">PLAN DE ACCIÓN (2019) "CAMINO A LA ACREDITACIÓN INSTITUCIONAL" </t>
  </si>
  <si>
    <t>Versión: 10</t>
  </si>
  <si>
    <t>Fecha Aprobación:
28-02-2019</t>
  </si>
  <si>
    <t>No.</t>
  </si>
  <si>
    <t>EJE DE POLÍTICA</t>
  </si>
  <si>
    <t>PROGRAMA</t>
  </si>
  <si>
    <t>PROYECTO</t>
  </si>
  <si>
    <t xml:space="preserve">SUBPROYECTO </t>
  </si>
  <si>
    <t>OBJETIVO</t>
  </si>
  <si>
    <t>ACCIONES</t>
  </si>
  <si>
    <t>META</t>
  </si>
  <si>
    <t xml:space="preserve">INDICADOR DE RESULTADO </t>
  </si>
  <si>
    <t xml:space="preserve">INDICADOR PRODUCTO </t>
  </si>
  <si>
    <t>INDICADOR DE GESTIÓN</t>
  </si>
  <si>
    <t>RESPONSABLE(S)</t>
  </si>
  <si>
    <t>FECHA INICIACIÓN</t>
  </si>
  <si>
    <t>FECHA FINALIZACIÓN</t>
  </si>
  <si>
    <t>PRESUPUESTO ASIGNADO</t>
  </si>
  <si>
    <t>PRESUPUESTO EJECUTADO</t>
  </si>
  <si>
    <t>FUENTE DEL RECURSO</t>
  </si>
  <si>
    <t>SEGUIMIENTO</t>
  </si>
  <si>
    <t>LOGRO (AÑO)</t>
  </si>
  <si>
    <t>EVIDENCIA</t>
  </si>
  <si>
    <t>OBSERVACIÓN</t>
  </si>
  <si>
    <t>% AVANCE</t>
  </si>
  <si>
    <t>SEMÁFORO</t>
  </si>
  <si>
    <t>EXCELENCIA ACADÉMICA</t>
  </si>
  <si>
    <t>FORTALECIMIENTO DE LA FORMACIÓN DOCENTE</t>
  </si>
  <si>
    <t>AMPLIACIÓN PLANTA DOCENTE</t>
  </si>
  <si>
    <t>Vinculación de profesores de planta</t>
  </si>
  <si>
    <t xml:space="preserve">Reponer las plazas que se encuentran en vacancia definitiva de la  planta docente,  para el fortalecimiento institucional </t>
  </si>
  <si>
    <t xml:space="preserve">Realizar convocatoria y  vinculación de docentes </t>
  </si>
  <si>
    <t>Número de profesores vinculados por año</t>
  </si>
  <si>
    <t>Vicerrector Académico
Decanos
Director IDEAD
Vicerrector Administrativo</t>
  </si>
  <si>
    <t>Calcular costo aproximado con su proyección financiera.</t>
  </si>
  <si>
    <t>Recursos de Inversión - destinación especifica</t>
  </si>
  <si>
    <t>ESTIMULOS A LA FORMACIÓN</t>
  </si>
  <si>
    <t>Actualización Pedagógica</t>
  </si>
  <si>
    <t>Promover los procesos de actualización pedagógica de los docentes de las unidades académicas</t>
  </si>
  <si>
    <t xml:space="preserve">Realizar actividades formativas pedagógicas a los docentes.  </t>
  </si>
  <si>
    <t>Porcentaje de Profesores beneficiados</t>
  </si>
  <si>
    <t xml:space="preserve">Vicerrector Académico
Decanos
Director IDEAD
Vicerrector Administrativo
 </t>
  </si>
  <si>
    <t>Formación y capacitación - desarrollo docente</t>
  </si>
  <si>
    <t>Fortalecer los procesos de formación docente, para elevar la cualificación de la planta docente.</t>
  </si>
  <si>
    <t xml:space="preserve">Formar profesores de planta a nivel doctoral. </t>
  </si>
  <si>
    <t>Número de docentes de planta con formación doctoral</t>
  </si>
  <si>
    <t>Vicerrector Académico
Vicerrector Administrativo</t>
  </si>
  <si>
    <t xml:space="preserve">Promover cursos, seminarios y talleres de actualización, en diferentes áreas del conocimiento para los docentes (educación continuada). 
</t>
  </si>
  <si>
    <t>Número de docentes capacitados en educación continuada</t>
  </si>
  <si>
    <t>Vicerrector Académico
/Decanos, Director IDEAD
Vicerrector Administrativo</t>
  </si>
  <si>
    <t>Formación de formadores</t>
  </si>
  <si>
    <t>Consolidar la formación integral de los docentes dentro de una propuesta enmarcada en las dimensiones del ser</t>
  </si>
  <si>
    <t>Ofrecer espacios permanentes de formación  para los profesores de las Licenciaturas de la Facultad de Ciencias de la Educación y el IDEAD, en pertinencia de la formación de educadores.</t>
  </si>
  <si>
    <t>Número de docentes de planta capacitados, adscritos a las Licenciaturas de la Facultad de Ciencias de la Educación e IDEAD</t>
  </si>
  <si>
    <t>Vicerrector Académico / Decanos, Director IDEAD</t>
  </si>
  <si>
    <t>Calcular costo aproximado</t>
  </si>
  <si>
    <t>MODERNIZACIÓN CURRICULAR</t>
  </si>
  <si>
    <t>PROYECTOS EDUCATIVOS POR PROGRAMA - PEP</t>
  </si>
  <si>
    <t>ACTUALIZACIÓN DE PROGRAMAS</t>
  </si>
  <si>
    <t>Actualizar  los PEP de los programas de la institución, de acuerdo a los lineamientos vigentes.</t>
  </si>
  <si>
    <t>Revisar y aprobar los PEP de  los programas académicos de la Universidad del Tolima.</t>
  </si>
  <si>
    <t>Número de PEP aprobados</t>
  </si>
  <si>
    <t xml:space="preserve">Directores de Programa
Decanos, Director IDEAD
Comité Central de Currículo
Vicerrector Académico / </t>
  </si>
  <si>
    <t>N/A</t>
  </si>
  <si>
    <t>ESTRUCTURACIÓN CURRICULAR</t>
  </si>
  <si>
    <t>Innovación y modernización  curricular</t>
  </si>
  <si>
    <t>Actualizar los currículos de los programas académicos de acuerdo con los lineamientos institucionales y las políticas educativas estatales</t>
  </si>
  <si>
    <t>Ajustar los currículos de los programa académicos UT (Resignificación PEI)</t>
  </si>
  <si>
    <t xml:space="preserve">Programas actualizados
</t>
  </si>
  <si>
    <t>Directores de Programa y Comités Curriculares de programas académico del IDEAD
Vicerrector Académico</t>
  </si>
  <si>
    <t xml:space="preserve">Investigación Formativa </t>
  </si>
  <si>
    <t>Fomentar la investigación formativa en los procesos curriculares de los programas académicos</t>
  </si>
  <si>
    <t>Promover desde el Comité  Central de Curriculo los lineamientos curriculares  para el desarrollo de la investigación formativa en los programas académicos.</t>
  </si>
  <si>
    <t>Documento de los lneamientos para la investigación formativa</t>
  </si>
  <si>
    <t>Vicerrector Académico. Decanos, Director del IDEAD
Comité Central de Currículo</t>
  </si>
  <si>
    <t>ACREDITACIÓN DE ALTA CALIDAD DE PROGRAMAS ACADÉMICOS</t>
  </si>
  <si>
    <t>Presentar programas académicos para la obtención y renovación de registros  calificados; acreditación o reacreditación de alta calidad de los programas,ante la autoridad competente.</t>
  </si>
  <si>
    <t>Gestionar los procesos requeridos para cumplir con los lineamientos de la obtención y renovación de registros  calificados; acreditación o reacreditación de alta calidad de los programas,ante la autoridad competente.</t>
  </si>
  <si>
    <t>Surtir las etapas para  la obtención y renovación de registros  calificados; acreditación o reacreditación de alta calidad de los programas,ante la autoridad competente.</t>
  </si>
  <si>
    <t xml:space="preserve">Directores de programas
Dirección del IDEAD
Vicerrector Académico
 </t>
  </si>
  <si>
    <t>ACREDITACIÓN DE ALTA CALIDAD INSTITUCIONAL</t>
  </si>
  <si>
    <t xml:space="preserve">
Aseguramiento de la calidad en Educación Superior</t>
  </si>
  <si>
    <t>Acreditar la Universidad del Tolima, para consolidar su posicionamiento a nivel Internacional, Nacional y Regional.</t>
  </si>
  <si>
    <t>Ejecutar las actividades necesarias de alistamiento institucional para la visita de pares académicos</t>
  </si>
  <si>
    <t>Cumplimiento del alistamiento institucional para la visita de pares.</t>
  </si>
  <si>
    <t>Rector 
Vicerrector Académico
Director Autoevaluación y Acreditación
Vicerrector de Desarrollo Humano
Vicerrector Administrativo
Decanos y Director del IDEAD</t>
  </si>
  <si>
    <t>Actualizar del proceso de admisión de los estudiantes aplicando la politica de inclusión con enfoque diferencial e incluyente</t>
  </si>
  <si>
    <t xml:space="preserve">Actualizar el documento para la admisión de estudiantes </t>
  </si>
  <si>
    <t>Elaboración del documento para aprobación</t>
  </si>
  <si>
    <t xml:space="preserve">Vicerrector Académico
Secretaria Académica
Jefe de Admisiones, Registro y Control Académico
Comité de Admisiones
</t>
  </si>
  <si>
    <t xml:space="preserve">Elaborar el instrumento que  permita evaluar los mecanismos y criterios de selección, permanencia, promoción y evaluación profesoral </t>
  </si>
  <si>
    <t>Aplicar el instrumentos para la evaluación de selección, permanencia, promoción y evaluación profesoral.</t>
  </si>
  <si>
    <t xml:space="preserve">Vicerrector Académico
Secretaria Académica
 Comité  Central de Evaluación y Escalafón Docente, 
Comité  de Asiganción
 y Reconocimiento de Puntaje CIARP, Comité de Desarrollo de la Docencia 
Directores de Departamento
Directores de Programa
</t>
  </si>
  <si>
    <t>EDUCACIÓN MEDIADA POR TIC</t>
  </si>
  <si>
    <t>Fortalecimiento de las TIC</t>
  </si>
  <si>
    <t>Fortalecer el uso de las mediaciones tecnológicas como soporte a los procesos de formación</t>
  </si>
  <si>
    <t xml:space="preserve">Construir  los Objetos Virtuales de Aprendizaje - OVA </t>
  </si>
  <si>
    <t xml:space="preserve">
</t>
  </si>
  <si>
    <t xml:space="preserve"> Construir e implementar los Objetos Virtuales de Aprendizaje - OVA</t>
  </si>
  <si>
    <t>Vicerrector Académico
 Decanos
Director IDEAD</t>
  </si>
  <si>
    <t>Fortalecimiento de las tecnologías y mediación digital</t>
  </si>
  <si>
    <t>Integrar y fomentar el uso de las TIC en los PEP  de los programas académicos.</t>
  </si>
  <si>
    <t>Implementar metodologías de enseñanza y
aprendizaje basadas en TIC en los PEP de los programas académicos</t>
  </si>
  <si>
    <t>Número de cursos mediados por TIC</t>
  </si>
  <si>
    <t>Vicerrector Académico 
 Decanos
   Director IDEAD
 Comité Central de Curriculo
Directores de Programa</t>
  </si>
  <si>
    <t>FORTALECIMIENTO DE LA EDUCACIÓN A DISTANCIA</t>
  </si>
  <si>
    <t>AUTOFORMACIÓN PARA LA MODALIDAD A DISTANCIA</t>
  </si>
  <si>
    <t>Fortalecer el proyecto de autoformación del IDEAD,  teniendo en cuenta los nuevos retos establecidos en el Acuerdo por lo Superior 2034 - MEN.</t>
  </si>
  <si>
    <t>Actualizar los lineamientos del modelo de formación del IDEAD.</t>
  </si>
  <si>
    <t>Modelo actualizado</t>
  </si>
  <si>
    <t xml:space="preserve">Vicerrector Académico, Vicerrector Administrativo /Directores de Departamentos IDEAD                   Directores de programa IDEAD
Consejo Directivo (Aprobación)
</t>
  </si>
  <si>
    <t>PROPUESTA CURRICULAR</t>
  </si>
  <si>
    <t xml:space="preserve">Gestionar la creación de nuevos programas académicos para ampliar la oferta educativa.               </t>
  </si>
  <si>
    <t>Presentar propuesta de nuevos programas de pregrado y de posgrado del IDEAD</t>
  </si>
  <si>
    <t>Cumplimir las estapas para solicitar el registro calificado de programas nuevos.</t>
  </si>
  <si>
    <t>Vicerrector Académico
Directores de Depto. del IDEAD
Consejo Directivo IDEAD
Consejo Académico
Consejo Superior</t>
  </si>
  <si>
    <t>Ofertar nuevas propuestas de educación continuada, para fortalecer el vinculo con los graduados.</t>
  </si>
  <si>
    <t>Crear nuevas propuestas de educación continuada (cursos cortos, seminarios y diplomados)</t>
  </si>
  <si>
    <t>Número de nuevas propuestas de educación continuada</t>
  </si>
  <si>
    <t>Director de Programa 
Director de
Depto. de Pedagogía y Mediaciones Tecnológicas IDEAD
Consejo Directivo IDEAD</t>
  </si>
  <si>
    <t>DINAMIZACIÓN DE LA INVESTIGACIÓN</t>
  </si>
  <si>
    <t>Impulsar el desarrollo investigativo del IDEAD</t>
  </si>
  <si>
    <t>Fomentar el desarrollo de la investigación en el IDEAD</t>
  </si>
  <si>
    <t>Promover la  divulgación de los resultados de los  proyectos de los semilleros de investigación.</t>
  </si>
  <si>
    <t>Número de  proyectos de investigación divulgados</t>
  </si>
  <si>
    <t xml:space="preserve">Comité de Investigaciones del IDEAD 
</t>
  </si>
  <si>
    <t>Participar en la convocatoria para la financiación de la publicación de libros de autores universitarios.</t>
  </si>
  <si>
    <t xml:space="preserve">Número de libros publicados </t>
  </si>
  <si>
    <t>Coordinadores de grupos de investigacón,  Comité de Investigaciones del IDEAD</t>
  </si>
  <si>
    <t>Fortalecer la producción académica y científica del IDEAD</t>
  </si>
  <si>
    <t xml:space="preserve">Publicar en revistas académicas.  </t>
  </si>
  <si>
    <t>Número de revistas publicadas</t>
  </si>
  <si>
    <t>INVESTIGACIÓN</t>
  </si>
  <si>
    <t>PROMOCIÓN DE PATENTES PRODUCTO DE INVESTIGACIÓN</t>
  </si>
  <si>
    <t>Banco de patentes</t>
  </si>
  <si>
    <t>Identificar productos de investigación con viabilidad para la obtención  de patentes UT</t>
  </si>
  <si>
    <t xml:space="preserve">Revisar la producción de  los grupos de investigación   que apliquen a la consecución de patentes </t>
  </si>
  <si>
    <t>Identificar productos que cumplan los requerimientos tendientes a la obtención de patentes.</t>
  </si>
  <si>
    <t>Director de Investigaciones y Desarrollo Científico</t>
  </si>
  <si>
    <t>PROMOCIÓN DEL DESARROLLO DE PROYECTOS DE INVESTIGACIÓN CON PERTINENCIA REGIONAL</t>
  </si>
  <si>
    <t>Grupos y Semilleros  de investigación</t>
  </si>
  <si>
    <t>Fortalecer los grupos de investigación , para incrementar la producción académica.</t>
  </si>
  <si>
    <t>Vincular profesores de platnta con producción intelectual en los grupos de investigación.</t>
  </si>
  <si>
    <t>N° Profesores vinculados en grupos de investigación</t>
  </si>
  <si>
    <t>Director de Investigaciones y Desarrollo Científico
Vicerrector Académico</t>
  </si>
  <si>
    <t>Fortalecer los semilleros de investigación, para fortalecer la formación académica.</t>
  </si>
  <si>
    <t xml:space="preserve">Vincular estudiantes a semilleros de investigación </t>
  </si>
  <si>
    <t>N° Estudiantes vinculados a semilleros de investigación</t>
  </si>
  <si>
    <t xml:space="preserve">Gestión de proyectos de Ciencia Tecnología e Innovación </t>
  </si>
  <si>
    <t>Formular, gestionar y administrar  proyectos de Ciencias, Tecnología e Innovación</t>
  </si>
  <si>
    <t>Aprobar proyectos de Ciencias, Tecnología e Innovación</t>
  </si>
  <si>
    <t>N° de proyectos de investigación de ciencia, tecnología e innovación aprobados</t>
  </si>
  <si>
    <t>Cultura investigativa</t>
  </si>
  <si>
    <t>Fortalecer la cultura investigativa en la UT, como factor determinate en la generación de conocimiento.</t>
  </si>
  <si>
    <t>Generar proyectos para el fortalecimiento de la cultura investigativa en la UT, especfificamente para el mejoramiento de la calidad de la enseñanza y los resultado de aprendizaje de los estudiantes</t>
  </si>
  <si>
    <t xml:space="preserve">Número de convocatorias para generar cultura investigativa </t>
  </si>
  <si>
    <t xml:space="preserve">Director  Investigaciones y Desarrollo Científico
Decanos, Director del IDEAD
Vicerrector Académico
</t>
  </si>
  <si>
    <t>Investigación con pertinencia social</t>
  </si>
  <si>
    <t>Articular la investigación con la docencia y la proyección social,  para impactar la comunidad y lograr la transferencia de conocimiento.</t>
  </si>
  <si>
    <t>Formular e implementar un modelo de investigación con pertinencia social  compatible con el conocimiento local, empirico, el saber tradicional e incorporando la tecnología.</t>
  </si>
  <si>
    <t xml:space="preserve">Elaboración Modelo de investigación con pertinencia social  </t>
  </si>
  <si>
    <t>Vicerrector Académico
Director  Investigaciones y Desarrollo Científico
Decanos, Director del IDEAD</t>
  </si>
  <si>
    <t>Investigación para el desarrollo social y la innovación</t>
  </si>
  <si>
    <t>Contribuir a la construcción de futuros sustentables y sostenibles para mejorar los índices de
desarrollo humano.</t>
  </si>
  <si>
    <t xml:space="preserve">Elaborar e implementar proyectos de investigación e innovación que fortalezcan los procesos de construccción social. </t>
  </si>
  <si>
    <t>Elaboración e implementación del proyecto de  investigación e innovación</t>
  </si>
  <si>
    <t>Universidad, la empresa y el Estado (U.E.E)</t>
  </si>
  <si>
    <t xml:space="preserve">Establecer alianzas de  cooperación (U.E.E)  de largo plazo ,enmarcadas en el trinomio Ciencia, Tecnología e Innovación (CTI) </t>
  </si>
  <si>
    <t>Generar  alianzas público-privadas regionales que den respuesta a problemas de inclusión, sustentabilidad , como también a los  requerimientos de
la sociedad</t>
  </si>
  <si>
    <t>Alianzas oficializadas</t>
  </si>
  <si>
    <t>Reconocimiento a las nuevas formas de producción social de conocimiento y construcción de agendas de formación</t>
  </si>
  <si>
    <t>Articular  las lineas de investigación de maestrías y doctorado , con la formación socio humanista, (valores éticos,  visión holística y compleja de la realidad, educación ambiental, compresión de la naturaleza, arte y cultura).</t>
  </si>
  <si>
    <t>Generar proyectos integradores de problemáticas ambientales, culturales y sociales</t>
  </si>
  <si>
    <t>Número de proyectos generados</t>
  </si>
  <si>
    <t>Formalizar la institucionalización de un  evento de reconocimiento al trabajos de profesores investigadores por los resultados obtenidos a nivel  internacional  y nacional .</t>
  </si>
  <si>
    <t xml:space="preserve">Realizar un evento de reconocimiento a  profesores investigadores  de la Institución. </t>
  </si>
  <si>
    <t>Evento institucionalizado y realizado</t>
  </si>
  <si>
    <t xml:space="preserve">
Director de Investigaciones y Desarrollo Científico
Vicerrector Académico
Rector</t>
  </si>
  <si>
    <t>MODERNIZACIÓN Y VISIBILIZACIÓN DE FUENTES DOCUMENTALES Y COLECCIONES MUSEOLÓGICAS DE LA UNIVERSIDAD</t>
  </si>
  <si>
    <t>BIBLIOTECA</t>
  </si>
  <si>
    <t>Recursos bibliográficos</t>
  </si>
  <si>
    <t>Fortalecer las funciones misionales para el aseguramiento de la calidad.</t>
  </si>
  <si>
    <t>Adquirir  material bibliográfico por áreas de conocimiento en medio físico (700) y digital (10)</t>
  </si>
  <si>
    <t>Número de adquisiciones en medio físico
Número de adquisiciones en medio digital</t>
  </si>
  <si>
    <t>Diecanos y Director IDEAD.
Vicerrector de Desarrollo Humano
Director de Biblioteca</t>
  </si>
  <si>
    <t>Producción Académica e investigativa de la UT</t>
  </si>
  <si>
    <t>Permitir el acceso abierto a toda la producción  científica y académica de la Universidad.</t>
  </si>
  <si>
    <t>Digitalizar y publicar la producción intelectual en el repositorio institucional.</t>
  </si>
  <si>
    <t>Número de trabajos disponibles en el respositorio Institucional</t>
  </si>
  <si>
    <t>Vicerrector de Desarrollo Humano
Director de Biblioteca</t>
  </si>
  <si>
    <t>Biblio-UT en la escuela</t>
  </si>
  <si>
    <t xml:space="preserve">Reforzar  académicamente a   estudiantes de primaria y básica secundaria, para mejorar  el  rendimiento  académico. </t>
  </si>
  <si>
    <t>Desarrollar programas de reforzamiento académicos para estudiantes de primaria y básica secundaria, con estudiantes de  niveles avanzados de las diferentes Licenciaturas.</t>
  </si>
  <si>
    <t>Estudiantes atendidos (%)</t>
  </si>
  <si>
    <t>Directores de Programa
Vicerrector de Desarrollo Humano
Vicerrector Académico</t>
  </si>
  <si>
    <t>Fondos Comunes-Recursos de Inversión 2018- Estampilla Pro Unal-CREE</t>
  </si>
  <si>
    <t>Eventos con las unidades académicas</t>
  </si>
  <si>
    <t>Abrir espacios  institucionales, para la promoción de eventos académicos y culturales</t>
  </si>
  <si>
    <t>Celebrar eventos académicos y culturales</t>
  </si>
  <si>
    <t>Número de eventos realizados</t>
  </si>
  <si>
    <t>Vicerrector de Desarrollo Humano
Unidades Académicas</t>
  </si>
  <si>
    <t>COLECCIONES Y MUSEOS</t>
  </si>
  <si>
    <t>Difusión y extensión de Museos y Colecciones</t>
  </si>
  <si>
    <t>Fortalecer el museo y sus colecciones para  visbilizar  los procesos misionales</t>
  </si>
  <si>
    <t>Promover la visibilzación del museo itinerante en  las instituciones educativas de la región.</t>
  </si>
  <si>
    <t>Número de visitas del museo a instituciones educativas</t>
  </si>
  <si>
    <t>Vicerrector Académico
Proyección Social
Director del Museo</t>
  </si>
  <si>
    <t>Adecuar los espacios para la exposición de las piezas del museo</t>
  </si>
  <si>
    <t>Número de espacio adeacuados</t>
  </si>
  <si>
    <t>Vicerrector Académico
Proyección Social</t>
  </si>
  <si>
    <t>Fortalecer las colecciones y museos de la institución para constituirlas en importantes herramientas de apoyo a los procesos misionales</t>
  </si>
  <si>
    <t xml:space="preserve">Promover la participación en la conformación de grupos de investigación relacionados con los museos y las colecciones de la Institución. </t>
  </si>
  <si>
    <t>Número de grupos de investigación creados</t>
  </si>
  <si>
    <t>Vicerrector Académico / Decanos, Director IDEAD
Director de Investigaciones y Desarrollo Científico</t>
  </si>
  <si>
    <t>Construir el Museo de Suelos de la UT, para visibilizar los resultados de investigación alcanzados en esta área de conocimiento.</t>
  </si>
  <si>
    <t>Adelantar el proyecto para la construcción del museo de suelos de la UT</t>
  </si>
  <si>
    <t>Proyecto elaborado</t>
  </si>
  <si>
    <t>Vicerrector Académico.
Decano Facultad de Ingeniería Agronómica
Director de Desarrollo Institucional</t>
  </si>
  <si>
    <t>PUBLICACIONES</t>
  </si>
  <si>
    <t>FONDO EDITORIAL</t>
  </si>
  <si>
    <t>Sello Editorial</t>
  </si>
  <si>
    <t>Visibilizar el Sello Editorial de la Universidad del Tolima</t>
  </si>
  <si>
    <t xml:space="preserve">Publicar productos con el Selllo Editorial de temas de investigación en platarformas virtuales o en medio fisico </t>
  </si>
  <si>
    <t>Número de  libros y revistas publicados</t>
  </si>
  <si>
    <t>Participar en ferias de libros</t>
  </si>
  <si>
    <t>Asistencia a las ferias de libros</t>
  </si>
  <si>
    <t>Recursos de Fondo de Investigaciones</t>
  </si>
  <si>
    <t>POSTGRADOS</t>
  </si>
  <si>
    <t>AMPLIACIÓN DE LA OFERTA DE PROGRAMAS DE POSTGRADO</t>
  </si>
  <si>
    <t>Pertinencia de postgrados</t>
  </si>
  <si>
    <t>Ampliar la oferta de programas de postgrado mediante la generación de nuevas opciones articuladas a las necesidad regionales, nacionales e internacionales</t>
  </si>
  <si>
    <t>Crear nuevos programas de de posgrado, que den respuesta a necesidades regionales. (según norma legal)</t>
  </si>
  <si>
    <t xml:space="preserve">Programas de postgrado </t>
  </si>
  <si>
    <t xml:space="preserve">Vicerrector Académic,  / Decanos, Director IDEAD
</t>
  </si>
  <si>
    <t>Fondos Comunes</t>
  </si>
  <si>
    <t>INTERNACIONALIZACIÓN</t>
  </si>
  <si>
    <t>MOVILIDAD ACADÉMICA E INVESTIGATIVA</t>
  </si>
  <si>
    <t>Currículo desde la flexibilidad</t>
  </si>
  <si>
    <t>Incrementar la presencia internacional de la Universidad promoviendo la vinculación de los docentes a redes académicas</t>
  </si>
  <si>
    <t>Participar en eventos académicos internacionales en calidad de ponentes docentes y estudiantes</t>
  </si>
  <si>
    <t>Participación de profesores con ponencias en eventos internacionales</t>
  </si>
  <si>
    <t xml:space="preserve">Vicerrector Académico / Decanos, Director IDEAD
</t>
  </si>
  <si>
    <t>Incrementarla presencia internacional de la Universidad promoviendo la vinculación de los estudiantes a redes académicas</t>
  </si>
  <si>
    <t>Participación de estudiantes con ponencias en eventos internacionales</t>
  </si>
  <si>
    <t xml:space="preserve">Vicerrector Académico
Vicerrector de Desarrollo Humano
 / Decanos, Director IDEAD
</t>
  </si>
  <si>
    <t>Visibilización y Posicionamiento nacional e internacional de la UT</t>
  </si>
  <si>
    <t>Visibilizar la Universidad del Tolima en los ámbitos internacional y nacional.</t>
  </si>
  <si>
    <t>Constituir alianzas académicas estratégicas nacionales e internacionales</t>
  </si>
  <si>
    <t>Convenios nacionales e internacionales  suscritos.</t>
  </si>
  <si>
    <t xml:space="preserve">Vicerrector Académico
Vicerrector de Desarrollo Humano
 / Decanos, Director IDEAD/ Profesional Relaciones Internacionales
</t>
  </si>
  <si>
    <t xml:space="preserve">Participación en redes y eventos en temas de internacionalización </t>
  </si>
  <si>
    <t xml:space="preserve">Vincular la UT en redes y organizaciones académicas que permitan dinamizar los procesos de internacionalización </t>
  </si>
  <si>
    <t>Vincular a la UT a redes y organizaciones de cooperación académica e investigativa</t>
  </si>
  <si>
    <t>Vinculaciones a redes y organizaciones académicas internacionales</t>
  </si>
  <si>
    <t>Inserción de la institución en contextos académicos nacionales e internacionales</t>
  </si>
  <si>
    <t>Consolidar las actividades de investigación y movilidad académica internacional de docentes y estudiantes</t>
  </si>
  <si>
    <t>Realizar un estudio comparativo de la UT con respecto a otras institucionales</t>
  </si>
  <si>
    <t>Estudio realizado</t>
  </si>
  <si>
    <t>Coordinador de ORI
Vicerrector Académicos</t>
  </si>
  <si>
    <t>FORMACIÓN EN LENGUA EXTRANJERA</t>
  </si>
  <si>
    <t>Multilinguismo</t>
  </si>
  <si>
    <t>Dedarrollar la competencia de
docentes y estudiantes de la institución en una segunda lengua</t>
  </si>
  <si>
    <t>Construir la política de multilinguismo articulado con los lineamientos curriculares</t>
  </si>
  <si>
    <t>Política implementada</t>
  </si>
  <si>
    <t>Ofertar seminarios y cursos en una segunda lengua</t>
  </si>
  <si>
    <t xml:space="preserve">Número de docentes y estudiantes formados en una segunda lengua
</t>
  </si>
  <si>
    <t>META PD</t>
  </si>
  <si>
    <t>Meta del Plan de Desarrollo Institucional</t>
  </si>
  <si>
    <t>META PA (año)</t>
  </si>
  <si>
    <t>Meta del Plan de Acción Institucional</t>
  </si>
  <si>
    <t>ODI/RODRIGUEZ J.C</t>
  </si>
  <si>
    <t>COMPROMISO SOCIAL</t>
  </si>
  <si>
    <t>DESARROLLO HUMANO</t>
  </si>
  <si>
    <t>BIENESTAR UNIVERSITARIO</t>
  </si>
  <si>
    <t>Servicios asistenciales</t>
  </si>
  <si>
    <t>Brindar cobertura y calidad en los servicios de salud</t>
  </si>
  <si>
    <t>Prestar los servicios de Medicina, Odontología, Psicología y Primeros auxilios</t>
  </si>
  <si>
    <t>Comunidad universitaria beneficiada en los servicios de salud</t>
  </si>
  <si>
    <t>Vicerrector de Desarrollo Humano
Profesional de la Sección Asistencial</t>
  </si>
  <si>
    <t>recursos porpios</t>
  </si>
  <si>
    <t>Residencias estudiantiles</t>
  </si>
  <si>
    <t>Actualizar la normatividad que regula el servicio de residencias masculinas y subsido de alojamiento femenino</t>
  </si>
  <si>
    <t xml:space="preserve">Elaborar y presentar el reglamento para residencias </t>
  </si>
  <si>
    <t xml:space="preserve">Cumplimiento de las etapas para la contrucción del residencias </t>
  </si>
  <si>
    <t>Vicerrector de Desarrollo Humano
Director de Bienestar, Profesional de la Sección Asistencial</t>
  </si>
  <si>
    <t>Restaurante universitario</t>
  </si>
  <si>
    <t>Garantizar las condiciones higienico sanitarias para la oferta de alimentos</t>
  </si>
  <si>
    <t>Controlar la calidad de alimentos y buenas practícas de manejo de alimentos en las sedes: Central, CURDN, y Bajo Calima)</t>
  </si>
  <si>
    <t xml:space="preserve">Número de controles realizados </t>
  </si>
  <si>
    <t>Vicerrector de Desarrollo Humano
Director de Bienestar Universitario</t>
  </si>
  <si>
    <t>Ofrecer el servicio de alimentación de los estudiantes de pregrado de la UT</t>
  </si>
  <si>
    <t xml:space="preserve">Prestar el servicio de restaurante subsidiado a estudiantes de pregrado </t>
  </si>
  <si>
    <t>Estudiantes beneficiados servicio de restaurante</t>
  </si>
  <si>
    <t>recursos inversión, recursos propios</t>
  </si>
  <si>
    <t>Sistema de gestión de seguridad y salud en el trabajo</t>
  </si>
  <si>
    <t>Implementar el  Sistema de Gestión de  Seguridad y Salud en el Trabajo - SGSyST</t>
  </si>
  <si>
    <t>Desarrollar las etapas correspondientes en el  SGSyST, para su implementación</t>
  </si>
  <si>
    <t>Cumplimiento de las etapas para implementar el SGSyST</t>
  </si>
  <si>
    <t xml:space="preserve">Vicerrector de Desarrollo Humano
</t>
  </si>
  <si>
    <t>Plan estratégico de seguridad víal</t>
  </si>
  <si>
    <t>Generar cultura de seguridad vial de la comunidad universitaria</t>
  </si>
  <si>
    <t>Consolidar el documento del plan estratégico de seguridad víal</t>
  </si>
  <si>
    <t>Elaborar y presentar el plan</t>
  </si>
  <si>
    <t>Vicerrector de Desarrollo Humano
Seguridad y Salud en el Trabajo
División de Servicios Administrativos</t>
  </si>
  <si>
    <t>Apoyos socieconómicos</t>
  </si>
  <si>
    <t>Garantizar las condiciones para el acceso, permanencia, motivación y desempeño académico de los estudiantes de la Universidad del Tolima.</t>
  </si>
  <si>
    <t>Aplicar normatividad vigente</t>
  </si>
  <si>
    <t>Estudiantes beneficiados por año becas + fondo legados + asistencias administrativas+monitores académicos +convenciones colectivas</t>
  </si>
  <si>
    <t>Actualizar la normatividad que regula los apoyos socieconómicos</t>
  </si>
  <si>
    <t>Actualizar reglamentos</t>
  </si>
  <si>
    <t>Elaborar y presentar normatividad</t>
  </si>
  <si>
    <t>Programa integral de abordaje al consumo de sustancias psicoactivas</t>
  </si>
  <si>
    <t>Aunar esfuerzos para realizar acciones de prevención y mitigación del consumo de sustancias psicoactivas dirigidas a comunidad universitaria a través de la estrategia de Zona de Orientación Universitaria - ZOU</t>
  </si>
  <si>
    <t xml:space="preserve">Elaborar y presentar  la Política para el Abordaje de los Consumos Adictivos en la Universidad del Tolima. </t>
  </si>
  <si>
    <t xml:space="preserve">
Vicerrector de Desarrollo Humano
Vicerrector Académico
</t>
  </si>
  <si>
    <t>recursos propios</t>
  </si>
  <si>
    <t>Deporte competitivo</t>
  </si>
  <si>
    <t>Participar en los Juegos Nacionales Universitarios</t>
  </si>
  <si>
    <t xml:space="preserve">
Implementar estrategias para mejorar el desempeño de los seleccionados en las fases de los Juegos Universitarios Nacionales 2019</t>
  </si>
  <si>
    <t>Mejorar el desempeño de los participantes en juegos universitarios nacionales</t>
  </si>
  <si>
    <t>Vicerrectoria de Desarrollo Humano Director de Bienestar Universitario, Profesional   Seccion Deportes</t>
  </si>
  <si>
    <t xml:space="preserve">Postular nuevas disciplinas deportivas ante ASCUN </t>
  </si>
  <si>
    <t>Elaborar una propuesta de inclusión de nuevas disciplinas deportivas</t>
  </si>
  <si>
    <t>Elaborar y presentar el documento</t>
  </si>
  <si>
    <t xml:space="preserve">Vicerrectoria de Desarrollo Humano </t>
  </si>
  <si>
    <t>Recreación y uso racional del tiempo libre</t>
  </si>
  <si>
    <t xml:space="preserve">
Desarrollar actividades que involucren a la comunidad universitaria y desarrollen conciencia, sobre la practica de la cultura fisica en beneficio propio</t>
  </si>
  <si>
    <t>Realizar torneos internos en las diferentes disciplinas deportivas  utilizacion de los escenarios deportivos</t>
  </si>
  <si>
    <t xml:space="preserve">Participantes en las actividades deportivas recreativas y ludicas </t>
  </si>
  <si>
    <t>PERMANENCIA Y GRADUACIÓN ESTUDIANTIL</t>
  </si>
  <si>
    <t>Estratégias para la permanencia</t>
  </si>
  <si>
    <t xml:space="preserve">Contribuir en la reducción de la deserción de los estudiantes de la UT </t>
  </si>
  <si>
    <t>Realizar actividades de monitorias académicas, cursos nivelatorios,  y semana de inducción</t>
  </si>
  <si>
    <t>Estudiantes participantes en monitorias académicas cursos nivelatorios,  y semana de inducción</t>
  </si>
  <si>
    <t>Vicerrectoria de Desarrollo Humano Director de Bienestar Universitario</t>
  </si>
  <si>
    <t>recursos inversión recursos propios</t>
  </si>
  <si>
    <t>Tiendas Universitarias</t>
  </si>
  <si>
    <t>Cumplir los componentes del reglamento del funcionamiento de las tiendas universitarias.</t>
  </si>
  <si>
    <t>Realizar seguimiento al funcionamiento de las Tiendas Universitarias</t>
  </si>
  <si>
    <t>Realizar los seguimientos</t>
  </si>
  <si>
    <t>Bulevar cultural y gastronómico</t>
  </si>
  <si>
    <t>Fortalecer el uso del tiempo libre de las comunidad universitaria</t>
  </si>
  <si>
    <t>Dieseñar el proyecto de infraestructura y normatividad</t>
  </si>
  <si>
    <t>Elaborar, socilaizar  y presentar los proyectos</t>
  </si>
  <si>
    <t>Vicerrectoria de Desarrollo Humano Desarrollo Insticuional 
Centro Cultural
Asesoría Jurídica</t>
  </si>
  <si>
    <t>inversión</t>
  </si>
  <si>
    <t>Acompañamiento psicosocial a estudiantes beneficiados por pago de matricula</t>
  </si>
  <si>
    <t xml:space="preserve">Implementar estrategias de permanencia a estudiantes </t>
  </si>
  <si>
    <t>Realizar brigadas psicosocial en los Centros de Atención Tutorial - CAT</t>
  </si>
  <si>
    <t>Estudiantes beneficiados en las brigadas psicosociales por año</t>
  </si>
  <si>
    <t>Vicerrectoria de Desarrollo Humano Director de Bienestar Universitario, Profesional   Seccion Asistencial</t>
  </si>
  <si>
    <t>DESARROLLO CULTURAL</t>
  </si>
  <si>
    <t>Integración cultural con la región</t>
  </si>
  <si>
    <t>Generar actividades formativas y de extensión en el área cultural</t>
  </si>
  <si>
    <t>Ejecutar  el desarrollo del plan de actividades culturales en los CAT</t>
  </si>
  <si>
    <t>CAT vinculados a actividades culturales</t>
  </si>
  <si>
    <t xml:space="preserve">Director del IDEAD
Director Centro Cultural 
Coordinadores Centros Regionales </t>
  </si>
  <si>
    <t>Actividades de formación y desarrollo cultural.</t>
  </si>
  <si>
    <t>Promover la dimensión estética  en la comunidad universitaria</t>
  </si>
  <si>
    <t>Promover actividades culturales a la Comunidad Universitaria</t>
  </si>
  <si>
    <t>Actividades culturales realizadas a la comunidad universitaria</t>
  </si>
  <si>
    <t>Vicerrectoria de Desarrollo Humano
Centro Cultural</t>
  </si>
  <si>
    <t xml:space="preserve">Generar actividades formativas en el área cultural universitaria, </t>
  </si>
  <si>
    <t>Ofertar actividades formativas a la Comunidad Universitaria</t>
  </si>
  <si>
    <t xml:space="preserve">Actividades Formativas desarrolladas a la Comunidad Universitaria </t>
  </si>
  <si>
    <t xml:space="preserve">FORMACION POLITICA Y CIUDADANIA </t>
  </si>
  <si>
    <t>Cultura ciudadana</t>
  </si>
  <si>
    <t>Fortalecer la cultura política y de ciudadanía de la comunidad universitaria</t>
  </si>
  <si>
    <t xml:space="preserve">Articular los programas de formación artisticos y culturales </t>
  </si>
  <si>
    <t>Número de programas artículados</t>
  </si>
  <si>
    <t>Vicerrector de Desarrollo Humano
Director de Centro Cultural</t>
  </si>
  <si>
    <t>Actualizar la Política de Inclusión que beneficie a la comunidad  universitaria</t>
  </si>
  <si>
    <t>Elaborar, socializar, y presentar para aprobación  la Política de Inclusión</t>
  </si>
  <si>
    <t>Cumplimiento de las etapas para la contrucción de la política</t>
  </si>
  <si>
    <t>Fortalecer la cultura política y de ciudadanía de la comunidad universidad</t>
  </si>
  <si>
    <t xml:space="preserve">Formación en ciudandía articuladas con los curriculos de las  Unidades académicas </t>
  </si>
  <si>
    <t>PROYECCIÓN SOCIAL</t>
  </si>
  <si>
    <t>REGIONALIZACIÓN</t>
  </si>
  <si>
    <t>Presencia institucional en los CAT</t>
  </si>
  <si>
    <t xml:space="preserve">Brindar educación continuada en Contexto Regional,  para la comunidad universitaria  IDEAD (Docentes, funcionarios) </t>
  </si>
  <si>
    <t>Realizar cursos y eventos de intervención con el entorno regional</t>
  </si>
  <si>
    <t>Cursos y eventos realizados</t>
  </si>
  <si>
    <t xml:space="preserve">Director del IDEAD
Coordinadores Centros Regionales </t>
  </si>
  <si>
    <t>Contexto regional</t>
  </si>
  <si>
    <t>Formar a la comunidad universitaria en temas de contexto regional</t>
  </si>
  <si>
    <t xml:space="preserve">Desarrollar talleres y actividades relacionadas con el tema de  regionalización </t>
  </si>
  <si>
    <t>Integrantes de la comunidad universitaria formados en tema de regionalización</t>
  </si>
  <si>
    <t>Vicerrector Académico
Director de Proyección Social</t>
  </si>
  <si>
    <t xml:space="preserve">Contribuir al desarrollo local y regional  a partir de la articulación de las funciones misionales universitarias con los requerimientos de los territorios </t>
  </si>
  <si>
    <t>Gestionar alianzas estratégicas con organizaciones público privadas para el fomento de las prácticas universitarias.</t>
  </si>
  <si>
    <t xml:space="preserve">Estudiantes vinculados en prácticas académicas y servicio  social universitario en la región. </t>
  </si>
  <si>
    <t>Articular la Universidad en las dinámicas locales, regionales y nacionales.</t>
  </si>
  <si>
    <t>Elaborar, socializar, y presentar para aprobación  la Política de Regionalización de la Universidad del Tolima</t>
  </si>
  <si>
    <t>Cumplimiento de las etapas para la contrucción  de la Politica de Regionalización</t>
  </si>
  <si>
    <t>Vicerrector Académico - Director del CERE</t>
  </si>
  <si>
    <t>Educación Rural</t>
  </si>
  <si>
    <t>Potenciar el crecimiento de la educación superior en las zonas rurales de la región.</t>
  </si>
  <si>
    <t>Generar estrategias que permitan el mejoramiento de la formación de acuerdo a las necesidades de las zonas rurales de la región.</t>
  </si>
  <si>
    <t>Propuestas de formación a la medida para los sectores rurales</t>
  </si>
  <si>
    <t>Vicerrector Académico - Director del CERE - Decano - Director IDEAD</t>
  </si>
  <si>
    <t>UNIVERSIDAD ABIERTA</t>
  </si>
  <si>
    <t>Cultura emprendedora e innovadora</t>
  </si>
  <si>
    <t xml:space="preserve">Fomentar una cultura emprendedora y de innovación  en la Comunidad Académica y en General </t>
  </si>
  <si>
    <t>Capacitar, actualizar y asesorar  en temas de emprendimiento e innovación a los integrantes de las Unidades académicas.</t>
  </si>
  <si>
    <t>Ciudadanos con orientación en actividades de cultura emprendedora</t>
  </si>
  <si>
    <t>Alianzas y convenios estratégicos</t>
  </si>
  <si>
    <t>Fotalecer los procesos de proyección, investigación, construcción y transferencia de conocimiento</t>
  </si>
  <si>
    <t>Presentar ante las embajadas y representaciones consulares proyectos que permitan estrategías de colaboración a nivel institucional y empresarial</t>
  </si>
  <si>
    <t>Proyecto de estrategías de colaboración</t>
  </si>
  <si>
    <t>UT EN TU COMUNIDAD</t>
  </si>
  <si>
    <t>Literatura, experiencia y formación</t>
  </si>
  <si>
    <t>Promover experiencias de lecturas y escrituras del mundo a través de la literatura en el IDEAD</t>
  </si>
  <si>
    <t>Ejecutar talleres con poblacion universitaria, recitales, lecturas, homenajes</t>
  </si>
  <si>
    <t xml:space="preserve">Número de talleres y eventos ejecutados </t>
  </si>
  <si>
    <t>UNIVERSIDAD DE LOS NIÑOS</t>
  </si>
  <si>
    <t>Espacios de Desarrollo Infantil</t>
  </si>
  <si>
    <t xml:space="preserve">Brindar talleres de acogida para los niños en los Centros Regionales
</t>
  </si>
  <si>
    <t xml:space="preserve">Ofertar talleres de formación integral  para niños y adolecentes  </t>
  </si>
  <si>
    <t xml:space="preserve">Número de talleres ejecutados </t>
  </si>
  <si>
    <t>Ofrecer espacios de formación integral  para niños</t>
  </si>
  <si>
    <t>Niños y jóvenes beneficiadas por las actividades</t>
  </si>
  <si>
    <t>UNIVERSIDAD TERRITORIO DE PAZ</t>
  </si>
  <si>
    <t>La UT en el postconflicto</t>
  </si>
  <si>
    <t>Implementar la política de Paz de la UT que permita garantizar los derechos humanos a través de los ejes misionales de la Universidad y aportar a la construcción de paz</t>
  </si>
  <si>
    <t>Elaborar, socializar, y presentar para aprobación la Política de Paz en la UT</t>
  </si>
  <si>
    <t>Cumplimiento de las etapas para la contrucción Política de Paz de la UT</t>
  </si>
  <si>
    <t>Comité de paz de la UT - Director del CERE</t>
  </si>
  <si>
    <t>Fortalecer la democracia y la construcción de la paz en el territorio   bajo escenarios de orden académico, social y político</t>
  </si>
  <si>
    <t>Acompañar y generar  iniciativas en torno a la construcción de paz involucrando la población inmersa en el postacuerdo</t>
  </si>
  <si>
    <t>Participantes en los escenarios convocados</t>
  </si>
  <si>
    <t>GRADUADOS</t>
  </si>
  <si>
    <t>FORTALECIMIENTO DE VÍNCULOS CON LOS GRADUADOS</t>
  </si>
  <si>
    <t>Graduados de la UT</t>
  </si>
  <si>
    <t>Fortalecer el proceso de seguimiento a  graduados</t>
  </si>
  <si>
    <t>Realizar un diagnóstico de inserción laboral de los graduados de la UT que contribuya a las transformaciones e innovaciones curriculares</t>
  </si>
  <si>
    <t>Diganóstico de empleabilidad</t>
  </si>
  <si>
    <t>Vicerrector Académico
Profesional Oficina de Graduados</t>
  </si>
  <si>
    <t>Capacitación postgraduada</t>
  </si>
  <si>
    <t xml:space="preserve">Fortalecer los sistemas de interacción y comunicación para incrementar el número de  graduados de la UT en los programas de postgrado </t>
  </si>
  <si>
    <t xml:space="preserve">Vincular a los graduados en programa de postgrados de la UT a través de estrategias de comunicación </t>
  </si>
  <si>
    <t>Estrategias implementadas</t>
  </si>
  <si>
    <t>Decanos y Director del IDEAD
Directores de postgrados l 
Oficina de Graduados</t>
  </si>
  <si>
    <t>GENERACIÓN DE ESTÍMULOS PARA EL ACCESO A LA FORMACIÓN POSGRADUADA</t>
  </si>
  <si>
    <t>Estimulos a graduados</t>
  </si>
  <si>
    <t>Determinar el procedimiento de selección de los graduados para ingresar a los programas de postgrado de la UT.</t>
  </si>
  <si>
    <t>Identificar y seleccionar los  graduados que ingresaran a  los  programas de postgrado.</t>
  </si>
  <si>
    <t>Graduados vinculados a programas de postgrado</t>
  </si>
  <si>
    <t>Vicerrector Académico
Vicerrector de Desarrollo Humano
Vicerrector Administrativo</t>
  </si>
  <si>
    <t>FORMACIÓN CONTINUADA</t>
  </si>
  <si>
    <t>Capacitación continuada</t>
  </si>
  <si>
    <t>Crear y continuar  los programas de educación continuada accesibles a los graduados</t>
  </si>
  <si>
    <t>Establecer la oferta de diplomados articulados a los postgrados</t>
  </si>
  <si>
    <t>Diplomados desarrollados</t>
  </si>
  <si>
    <t>Decanos y Director del IDEAD
Oficina de Graduados</t>
  </si>
  <si>
    <t>COMPROMISO AMBIENTAL</t>
  </si>
  <si>
    <t>UNIVERSIDAD TERRITORIO VERDE</t>
  </si>
  <si>
    <t>CÁTEDRA AMBIENTAL</t>
  </si>
  <si>
    <t>Electiva institucional</t>
  </si>
  <si>
    <t xml:space="preserve">Incluir la cátedra ambiental en los bancos de electivas de los programas académicos de pregrado modalidades presencial y a distancia </t>
  </si>
  <si>
    <t>Elaborar acuerdos por parte de los comités curriculares de cada programa para incluir la catedra ambiental en el banco de electivas de los programas académicos</t>
  </si>
  <si>
    <t xml:space="preserve"> Catedra ambiental en el banco de electivas de los programas académicos</t>
  </si>
  <si>
    <t>Vicerrector de Desarrollo Humano
Coordinador de Gestión y Educación Ambiental
Directores de Programa</t>
  </si>
  <si>
    <t>Formación permanente y proyección social</t>
  </si>
  <si>
    <t>Formar a la ciudadanía en general en temas ambientales</t>
  </si>
  <si>
    <t>Realizar el diplomado en pensamiento ambiental "Cátedra Gonzalo Palomino Ortiz" y seminario permanente en educación ambiental  en la UT</t>
  </si>
  <si>
    <t>Número de ciudadanos certificados</t>
  </si>
  <si>
    <t>Vicerrector de Desarrollo Humano
Coordinador de Gestión y Educación Ambiental</t>
  </si>
  <si>
    <t>Vinculación a procesos de formación ciudadana</t>
  </si>
  <si>
    <t>Acompañar procesos de formación ciudadana en la región</t>
  </si>
  <si>
    <t>Capacitar a los ciudadanos en el diplomado ambiental del Comité Ambiental del Tolima</t>
  </si>
  <si>
    <t xml:space="preserve">Ciudadanos capacitados en el diplomado </t>
  </si>
  <si>
    <t>Investigación y producción académica</t>
  </si>
  <si>
    <t>Consolidar una comunidad académica permanente de estudiantes, docentes de planta y catédra de la UT en catedra ambiental</t>
  </si>
  <si>
    <t>Generar documentos académicos de apoyo al desarrollo de la Cátedra Ambiental</t>
  </si>
  <si>
    <t>Documentos académicos de soporte para el desarrollo de la catédra ambiental en el aula</t>
  </si>
  <si>
    <t>PLANIFICACIÓN Y GESTIÓN SUSTENTABLE DEL CAMPUS UNIVERSITARIO</t>
  </si>
  <si>
    <t xml:space="preserve">Garantizar el cumplimiento de la normatividad ambiental vigente </t>
  </si>
  <si>
    <t>Implementación y seguimiento de los PGIRS</t>
  </si>
  <si>
    <t xml:space="preserve">Asesorar y actualizar los PGIRHS </t>
  </si>
  <si>
    <t xml:space="preserve">Actualización de PGIRHS </t>
  </si>
  <si>
    <t>Vicerrector de Desarrollo Humano
Coordinador de Gestión y Educación Ambiental
Decanos</t>
  </si>
  <si>
    <t>Implementación y seguimiento al Sistema Globalmente Armonizado de clasificación y etiquetado de sustancias químicas.</t>
  </si>
  <si>
    <t>Garantizar el manejo adecuado de las sustancias quimicas bajo el Sistema Globalmente Armonizdo - S.G.A</t>
  </si>
  <si>
    <t xml:space="preserve">Realizar acompañamiento dentro de la implementación  del S.G.A </t>
  </si>
  <si>
    <t>No. De laboratorios implementados con SGA</t>
  </si>
  <si>
    <t>Cero plástico, cero papel y uso adecuado del agua</t>
  </si>
  <si>
    <t xml:space="preserve">Generar estrategias para minimizar el uso excesivo del plástico y  papel, y para dar uso adecuado del agua en la UT </t>
  </si>
  <si>
    <t>Formular e implementar las estrategias</t>
  </si>
  <si>
    <t>Vicerrector de Desarrollo Humano
Coordinador de Gestión Educación Ambiental, Colectivos docentes</t>
  </si>
  <si>
    <t>TRANSPARENCIA Y EFICIENCIA ADMINISTRATIVA</t>
  </si>
  <si>
    <t>MODELO INTEGRADO DE PLANEACIÓN Y GESTIÓN</t>
  </si>
  <si>
    <t>SISTEMA DE PLANIFICACIÓN INSTITUCIONAL</t>
  </si>
  <si>
    <t>Plataforma de gestión integrada</t>
  </si>
  <si>
    <t>Integrar los diferentes procesos e instrumentos de planificación Institucional.</t>
  </si>
  <si>
    <t>Elaborar e iniciar la implementación de la plataforma estratégica de gestión integrada que garantice la  autoregulación de la Universidad.</t>
  </si>
  <si>
    <t>Plataforma estratégica de gestión integrada.</t>
  </si>
  <si>
    <t xml:space="preserve">Inversión </t>
  </si>
  <si>
    <t>Gestión y organización universitaria</t>
  </si>
  <si>
    <t>Fortalecer el ejercicio democrático al interior de la UT</t>
  </si>
  <si>
    <t>Garantizar la participación activa de los grupos de valor, en el ejercicio democratico de la institución, promoviendo espacios de interlocusión y diálogo.</t>
  </si>
  <si>
    <t>Número ejercicios democráticos de la institución</t>
  </si>
  <si>
    <t xml:space="preserve">Secretaria General
Vicerrrector Académico
Decanos y Director IDEAD
Directores de programas
</t>
  </si>
  <si>
    <t>Redireccionar la Plataforma Estratégica de la UT, que responda a las nuevas dinámicas de la Educación Superior e institucionales.</t>
  </si>
  <si>
    <t>Rediseño de la plataforma estratégica, redirecionamiento del Plan de Desarrollo 2019-2022 y la resignificación del PEI</t>
  </si>
  <si>
    <t xml:space="preserve">1. Resignificación  PEI.
2. Redirecionamiento Plan de Desarrollo 2019-2022. 
3. Rediseño plataforma estratégica.
</t>
  </si>
  <si>
    <t>SISTEMA DE COMUNICACIÓN Y MEDIOS</t>
  </si>
  <si>
    <t>Plan de medios</t>
  </si>
  <si>
    <t>Fortalecer los mecanismos de comunicación y difusión institucional, permitiendo la visibilidad de la gestión Universitaria y su compromiso social.</t>
  </si>
  <si>
    <t>Divulgar permanentemente información institucional oportuna, a través de los medios de comunicación a la comunidad.</t>
  </si>
  <si>
    <t>Estratégias de comunicación ejecutadas</t>
  </si>
  <si>
    <t>Secretaria General - Comunicaciones e Imagén Institucional</t>
  </si>
  <si>
    <t>Recursos propios y externos</t>
  </si>
  <si>
    <t>PLAN ESTRATÉGICO GESTIÓN DE TIC</t>
  </si>
  <si>
    <t>Modernización y actualización de las herramientas tecnológicas</t>
  </si>
  <si>
    <t>Implementar un sistema de información que responda a las necesidades de la Institución</t>
  </si>
  <si>
    <t>Desarrollar las fases establecidas en cronograma para la vigencia 2019, del proyecto del sistema de información administrativo.</t>
  </si>
  <si>
    <t>Tres (3) informes de seguimiento y control al desarrollo de las fases del proyecto por el supervisor</t>
  </si>
  <si>
    <t>CREE</t>
  </si>
  <si>
    <t>MODERNIZACIÓN INSTITUCIONAL</t>
  </si>
  <si>
    <t>Actualizar los estatutos general, profesoral, estudiantil y administrativo</t>
  </si>
  <si>
    <t>Elaborar, socializar, y presentar para aprobación el Estatuto General</t>
  </si>
  <si>
    <t>Cumplimiento de las etapas para la contrucción del Estatuto General</t>
  </si>
  <si>
    <t xml:space="preserve">Vicerrector Académico
Secretaria General
Asesor Jurídico
Consejo Superior
</t>
  </si>
  <si>
    <t xml:space="preserve">Elaborar, socializar, y presentar para aprobación el Estatuto Profesoral
</t>
  </si>
  <si>
    <t>Cumplimiento de las etapas para la contrucción del Estatuto Profesoral</t>
  </si>
  <si>
    <t xml:space="preserve">Vicerrector Académico
Jefe Oficina de Desarrollo Institucional
Asesor Jurídico
Secretaria General
Consejo Superior
</t>
  </si>
  <si>
    <t xml:space="preserve">Elaborar, socializar, y presentar para aprobación el Estatuto Estudiantil </t>
  </si>
  <si>
    <t xml:space="preserve">Cumplimiento de las etapas para la contrucción del Estatuto Estudiantil </t>
  </si>
  <si>
    <t xml:space="preserve">Vicerrector de Desarrollo Humano
Secretaria General
Asesor Jurídico
</t>
  </si>
  <si>
    <t xml:space="preserve">Elaborar, socializar, y presentar para aprobación el Estatuto Administrativo </t>
  </si>
  <si>
    <t>Cumplimiento de las etapas para la contrucción del Estatuto Administrativo</t>
  </si>
  <si>
    <t>Actualizar y consolidar la reglamentación académica de la institución, para garantizar la autorregulación</t>
  </si>
  <si>
    <t>Actualizar e integrar  la normativa académica en aspectos que correspondan a la jornada laboral, periodo sabático, becarios, comisiones académicas y de estudios, evaluación docente</t>
  </si>
  <si>
    <t>Normatividad Académica Integrada</t>
  </si>
  <si>
    <t xml:space="preserve">Vicerrector Académico
Secretaria General
Asesor Jurídico
Consejo Académico
Consejo Superior
</t>
  </si>
  <si>
    <t xml:space="preserve">Políticas del Proyecto Eductivo Institucional - PEI </t>
  </si>
  <si>
    <t xml:space="preserve">Actualizar las políticas orientadas a responder necesidades concretas de la región, armonizadas con la resignificación del PEI. </t>
  </si>
  <si>
    <t>Actualizar las políticas  armonizadas con la resignificación del PEI.</t>
  </si>
  <si>
    <t>Políticas formuladas e implementadas</t>
  </si>
  <si>
    <t>Vicerrector Académico,Vicerrector de Desarrollo Humano, Director del IDEAD,  Director del CERE,  Director de Investigaciones y Desarrollo Científico Coordinador de Gestión y Educación Ambiental, Profesional de la Oficina de Graduados de la UT</t>
  </si>
  <si>
    <t>Sostenibilidad financiera y transparencia</t>
  </si>
  <si>
    <t>Fortalecer la estabilidad y el equilibrio financiero de la Universidad del Tolima</t>
  </si>
  <si>
    <t>Realizar seguimiento y control del saneamiento financiero y fiscal</t>
  </si>
  <si>
    <t>Número de análisis del Plan Anual Mensualizado de Caja - PAC</t>
  </si>
  <si>
    <t>Transparencia en la gestión</t>
  </si>
  <si>
    <t xml:space="preserve">Realizar rendición de cuentas permanente y de cara a la comunidad </t>
  </si>
  <si>
    <t>Realizar la rendición de cuentas a la comunidad, acorde a la directiz del Gobierno Nacional</t>
  </si>
  <si>
    <t>Número de rendición de cuentas a la comunidad</t>
  </si>
  <si>
    <t>Rector - Secretaría General - Jefe Oficina de Control de Gestión - Jefe Oficina de Desarrollo Institucional
Coordinador Gestión Tecnológica</t>
  </si>
  <si>
    <t>Procesos sindicales</t>
  </si>
  <si>
    <t>Realizar mesas técnicas con los sindicatos para establecer acuerdos en  el marco de la sostenibilidad  de la UT</t>
  </si>
  <si>
    <t>Concertar negociones con los sindicatos que permitan llegar a acuerdos de conformidad  con  la situación actual de la Universidad</t>
  </si>
  <si>
    <t>Acuerdos concertados</t>
  </si>
  <si>
    <t>SISTEMA DE GESTIÓN INTEGRADA</t>
  </si>
  <si>
    <t>Gestión documental</t>
  </si>
  <si>
    <t xml:space="preserve">Administrar la documentación institucional cumpliendo con la normatividad vigente, mediante la recepción, registro, distribución, conservación y consulta de la información, para la prestación de servicios oportunos. </t>
  </si>
  <si>
    <t>Avanzar en la construcción e implementación de la política de gestión documental de la UT</t>
  </si>
  <si>
    <t>construcción e implementación de la política de gestión documental</t>
  </si>
  <si>
    <t>Secretaria General 
Profesional de Oficina de Archivo
Coordinador Oficina de Gestión Tecnológica</t>
  </si>
  <si>
    <t>Implementación de MIPG</t>
  </si>
  <si>
    <t>Identificar las problemáticas, planear, ejecutar y hacer seguimiento a la gestión institucional para el beneficio del ciudadano, facilitando la gestión sistémica de la UT</t>
  </si>
  <si>
    <t>Implementar  dimensiones de MIPG</t>
  </si>
  <si>
    <t>Dimensiones implementadas</t>
  </si>
  <si>
    <t>Planes institucionales</t>
  </si>
  <si>
    <t>Integrar los planes institucionales al plan de acción de cada vigencia de manera que todas las acciones y recursos de la entidad estén alineadas a su direccionamiento estratégico</t>
  </si>
  <si>
    <t>Construir colectivamente los planes según la normatividad vigente</t>
  </si>
  <si>
    <t>Planes institucionales implementados</t>
  </si>
  <si>
    <t>Modernización y rediseño organizacional</t>
  </si>
  <si>
    <t>Alcanzar la modernización organizacional para la mejora en el desarrollo de sus funciones misionales y la proyección institucional</t>
  </si>
  <si>
    <t>Implementar la modernización y el rediseño organizacional</t>
  </si>
  <si>
    <t>Proyecto implementado</t>
  </si>
  <si>
    <t>Soporte jurídico</t>
  </si>
  <si>
    <t>Establecer las estrategías de defensa jurídica de la UT, atendiendo las políticas de prevensión del daño antijurídico</t>
  </si>
  <si>
    <t>Controlar la defensa jurídica los procesos judiciales, para minizar el riesgo juridico</t>
  </si>
  <si>
    <t xml:space="preserve">Cubrimiento de los procesos jurídicos </t>
  </si>
  <si>
    <t>Asesor Jurídico</t>
  </si>
  <si>
    <t>Plan Anticorrupción y de Atención al Ciudadano</t>
  </si>
  <si>
    <t>Fortalecer la cultura de identificación de riegos de corrupción y de una gestión eficaz para el  ciudadano garantizando sus derechos y aportando a la construcción de paz</t>
  </si>
  <si>
    <t>Consolidar el sistema de gestión de riesgo, racionalización de tramites y transparencia.</t>
  </si>
  <si>
    <t>Número de componentes implementados</t>
  </si>
  <si>
    <t>ORDENACIÓN, PROYECCIÓN Y GESTIÓN DEL CAMPUS</t>
  </si>
  <si>
    <t>PLAN DE DESARROLLO FÍSICO DEL CAMPUS UNIVERSITARIO</t>
  </si>
  <si>
    <t>Hospital Veterinario de la UT</t>
  </si>
  <si>
    <t>Ofrecer los servicios del Hospital Vetarinario de la UT a la comunidad universitaria y ciudadanía en general</t>
  </si>
  <si>
    <t>Terminar  la construcción infraestructura física y dotación  del Hospital Veterinario</t>
  </si>
  <si>
    <t>Hospital terminado</t>
  </si>
  <si>
    <t>Bloque de aulas</t>
  </si>
  <si>
    <t>Construcción de bloque con 15 aulas</t>
  </si>
  <si>
    <t>Construir el edificio con 15 aulas</t>
  </si>
  <si>
    <t>Cuarto frio de residuos peligrosos institucional</t>
  </si>
  <si>
    <t>Garantizar la adecuada conservación de residuos que generen descomposición almacenados en el cuarto frio</t>
  </si>
  <si>
    <t>Mejorar el cuarto frio de residuos peligrosos de la U.T</t>
  </si>
  <si>
    <t>Vicerrector de Desarrollo Humano
Jefe Oficina de Desarrollo Instituiconal</t>
  </si>
  <si>
    <t>Adecuación biobanco y registro poblacional de cáncer GCFEP</t>
  </si>
  <si>
    <t>Fortalecer los grupos y semilleros  para la identificación del objeto de investigación</t>
  </si>
  <si>
    <t>Adecuar el espacio físico para centralizar la información del banco de muestras de cáncer y los datos epidemiológicos y genéticos</t>
  </si>
  <si>
    <t>Espacio adecuado</t>
  </si>
  <si>
    <t>Vicerrector Académico
Jefe Oficina de Desarrollo Institucional</t>
  </si>
  <si>
    <t>Jardín Botánico de la UT</t>
  </si>
  <si>
    <t>Mejorar las instalaciones del Jardín Botánico de la UT</t>
  </si>
  <si>
    <t>Realizar los estudios técnicos y diseños para adecuación del Jardín Botánico de la Universidad del Tolima</t>
  </si>
  <si>
    <t>Jardín Botánico adecuado</t>
  </si>
  <si>
    <t>Adecuación de laboratorios</t>
  </si>
  <si>
    <t>Fortalecer los espacios para el desarrollo de la docencia e investigación en la UT</t>
  </si>
  <si>
    <t>Adecuar la infraestructura física del laboratorio de bioprocesos y poscocechas de la U. del Tolima</t>
  </si>
  <si>
    <t>Laboratorios adecuados</t>
  </si>
  <si>
    <t>Infraestructura Prestadora de Servicio de Salud - PSS</t>
  </si>
  <si>
    <t>Cumplir con el programa de prestación de servicios de salud de acuerdo con la normatividad vigente a través de  PSS –UT.</t>
  </si>
  <si>
    <t>Construir la Prestadora de Servicios de Salud de conformidad con el sistema de salud al interior de la UT</t>
  </si>
  <si>
    <t>Cumplimiento de las fases para la construcción de la PSS-UT</t>
  </si>
  <si>
    <t>Recursos de inversión</t>
  </si>
  <si>
    <t>Modernización salas de sistemas</t>
  </si>
  <si>
    <t>Fotalecer la infraestructura tecnológica de las salas de sistemas para dar soporte a las funciones misionales</t>
  </si>
  <si>
    <t>Adecuar física y tecnológicamente las salas de sistemas en la sede central</t>
  </si>
  <si>
    <t>Número de aulas adecuadas</t>
  </si>
  <si>
    <t xml:space="preserve">Coordinador de la Oficina de Gestón Tecnológica
Jefe Oficina de Desarrollo Institucional </t>
  </si>
  <si>
    <t>Mejoramiento infraestructura física de las Granjas</t>
  </si>
  <si>
    <t>Realizar las reparaciones locativas de la infraestructura  física de las Granjas</t>
  </si>
  <si>
    <t>Adecuar el Centro Universitario Regional del Norte, Granja la Reforma y Granja el Guamo</t>
  </si>
  <si>
    <t>Granjas adecuadas</t>
  </si>
  <si>
    <t>Mejoramiento de espacios físicos para la docencia</t>
  </si>
  <si>
    <t>Garantizar espacios físicos adecuados para el fortalecimiento del ejercicio de la docencia</t>
  </si>
  <si>
    <t xml:space="preserve">Adecuar la sala de idiomas 25-02 de la Facultad de Ciencias de la Educacion de la Universidad del Tolima </t>
  </si>
  <si>
    <t>Vicerrector Académico
Decano de la Facultad de Ciencias de la Educación
Jefe Oficina de Desarrollo Institucional</t>
  </si>
  <si>
    <t>Adecuación espacios administrativos</t>
  </si>
  <si>
    <t>Garantizar espacios adecuados para la prestación de los servicios financieros de la UT</t>
  </si>
  <si>
    <t xml:space="preserve">Reparar y mantener las Oficinas de la Division Financiera de la Universidad del Tolima </t>
  </si>
  <si>
    <t>Inventario de predios e infraestructura de la UT</t>
  </si>
  <si>
    <t>Actualizar los predios e infraestructura física de la UT</t>
  </si>
  <si>
    <t>Realizar inventarios de la infraestructura física de la UT para el ordenamiento del campus</t>
  </si>
  <si>
    <t xml:space="preserve">
Jefe Oficina de Desarrollo Institucional
Arquitectos de la ODI</t>
  </si>
  <si>
    <t>Plan maestro de desarrollo físico del campus</t>
  </si>
  <si>
    <t>Determinar los lineamientos para el desarrollo físico del campus de la UT</t>
  </si>
  <si>
    <t xml:space="preserve">Formular el proyecto del plan maestro de desarrollo fisico del campus con su respectiva factibilidad
</t>
  </si>
  <si>
    <t>Proyecto elaborado y presentado</t>
  </si>
  <si>
    <t xml:space="preserve">
Jefe Oficina de Desarrollo Institucional</t>
  </si>
  <si>
    <t xml:space="preserve">Planta física del campus universitario </t>
  </si>
  <si>
    <t>Ampliar la planta física del campus universitario para respoder a las proyecciones de crecimiento y desarrollo</t>
  </si>
  <si>
    <t>Formular los proyectos específicos</t>
  </si>
  <si>
    <t>Número de proyectos perfilados</t>
  </si>
  <si>
    <t>PRESUPUESTO</t>
  </si>
  <si>
    <t>ESTATUTO PRESUPUESTAL Y FINANCIERO</t>
  </si>
  <si>
    <t>Lineamientos de la gestión financiera</t>
  </si>
  <si>
    <t>Implementar el estatuto presupuestal y financiero de la Universidad del Tolima</t>
  </si>
  <si>
    <t>Revisar y aprobar el estatuto presupuestal por el Consejo Superior</t>
  </si>
  <si>
    <t>Estatuto elaborado, revisado y aprobado</t>
  </si>
  <si>
    <t>Identificación de fuentes de financiación</t>
  </si>
  <si>
    <t xml:space="preserve">Establecer estrategias que dinamicen la consecución de recursos y la gestión de ahorro. </t>
  </si>
  <si>
    <t>Gestionar la consecusión de recursos mediante acciones administrativas.</t>
  </si>
  <si>
    <t>Consecusión de recursos</t>
  </si>
  <si>
    <t>Las NICSP en la UT</t>
  </si>
  <si>
    <t xml:space="preserve">Aplicar las normas internacionales de Contabilidad para el sector público </t>
  </si>
  <si>
    <t xml:space="preserve">Continuar con el proceso de seguimiento y depuración de la información financiera  </t>
  </si>
  <si>
    <t>Estados financieros depurados</t>
  </si>
  <si>
    <t>Acuerdo 03 de 2014 del CESU</t>
  </si>
  <si>
    <t>Acuerdo 01 de 2018 del CESU</t>
  </si>
  <si>
    <t xml:space="preserve">1 Misión y Proyecto Institucional </t>
  </si>
  <si>
    <t>Acuerdo 001 de 2018 CESU</t>
  </si>
  <si>
    <t xml:space="preserve">2 Estudiantes </t>
  </si>
  <si>
    <t>estudiantes</t>
  </si>
  <si>
    <t xml:space="preserve">3 Profesores </t>
  </si>
  <si>
    <t>Profesores</t>
  </si>
  <si>
    <t xml:space="preserve">4 Procesos Académicos  </t>
  </si>
  <si>
    <t>egresados</t>
  </si>
  <si>
    <t xml:space="preserve">5. Visibilidad Nacional e Internacional </t>
  </si>
  <si>
    <t>investigacion</t>
  </si>
  <si>
    <t xml:space="preserve">6 Investigación y Creación Artística </t>
  </si>
  <si>
    <t>bienestar</t>
  </si>
  <si>
    <t>7 Pertinencia e Impacto Social</t>
  </si>
  <si>
    <t>gobierno institucional</t>
  </si>
  <si>
    <t xml:space="preserve">8 Procesos de Autoevaluación Y Autorregulación </t>
  </si>
  <si>
    <t>planeación y mejoramiento de la calidad</t>
  </si>
  <si>
    <t>9 Bienestar Institucional</t>
  </si>
  <si>
    <t>Gestión Administrativa</t>
  </si>
  <si>
    <t xml:space="preserve">10. Organización, Gestión y Administración </t>
  </si>
  <si>
    <t>Infraestructura</t>
  </si>
  <si>
    <t xml:space="preserve">11 Recursos de Apoyo Académico e Infraestructura Física </t>
  </si>
  <si>
    <t>Recursos Financieros</t>
  </si>
  <si>
    <t>12 Recursos Financieros</t>
  </si>
  <si>
    <t>RESUMEN PLAN DE ACCIÓN 2019</t>
  </si>
  <si>
    <t>INDICADORES</t>
  </si>
  <si>
    <t>ARTICULADOS FACTORES DEL CNA (Acuerdo 001 de 2018 CESU)</t>
  </si>
  <si>
    <t>EJES</t>
  </si>
  <si>
    <t>DENOMINACIÓN</t>
  </si>
  <si>
    <t>PROGRAMAS</t>
  </si>
  <si>
    <t>PROYECTOS</t>
  </si>
  <si>
    <t>SUBPROYECTOS</t>
  </si>
  <si>
    <t>%</t>
  </si>
  <si>
    <t>Resultado</t>
  </si>
  <si>
    <t>Producto</t>
  </si>
  <si>
    <t>Gestion</t>
  </si>
  <si>
    <t>No. Factor</t>
  </si>
  <si>
    <t>FACTORES DEL CNA</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</si>
  <si>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</si>
  <si>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</si>
  <si>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</si>
  <si>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</si>
  <si>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</si>
  <si>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</si>
  <si>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</si>
  <si>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</si>
  <si>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</si>
  <si>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</si>
  <si>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</si>
  <si>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</si>
  <si>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TOTAL</t>
  </si>
  <si>
    <t>29.13%</t>
  </si>
  <si>
    <t>29.92%</t>
  </si>
  <si>
    <t>40.95%</t>
  </si>
  <si>
    <t>La promoción del evento se puede visualizar a través de la página de Facebook de la Vicerrectoría de desarrollo Humano y en el Boletín Institucional.</t>
  </si>
  <si>
    <t>Se encuentran en proceso de revisión</t>
  </si>
  <si>
    <t>Formatos de control y seguimiento de los procesos de calidad.
Calidad e inocuidad alimentaria</t>
  </si>
  <si>
    <t>Es de aclarar que se encuentra el presupuesto asignado,  pero no se encuentran los recursos.
Se han desarrollado dos etapas: evaluación y documentación</t>
  </si>
  <si>
    <t>video, registro fotografico</t>
  </si>
  <si>
    <t>folletos, plegables, registro fotografico</t>
  </si>
  <si>
    <t>videos, registro fotografico, planillas</t>
  </si>
  <si>
    <t xml:space="preserve">EN EJECUCIÓN -                         Fecha  ACTA DE INICIO                      24 DE ABRIL 2019
Verificación del cumplimiento de la normatividad vigente en las unidades genradoras de                 1. CLINICA DE PEQUEÑOS ANIMALES (100 %)  .                              2. LABORATORIO DE DIAGNOSTICO CLINICO DE MVZ (100%)y                                              3.LA GESTIÓN INTERNA  (99,9).  </t>
  </si>
  <si>
    <t xml:space="preserve">SOCIALIZACIÓN DE MATRIZ SISTEMA GLOBALMENTE ARMONIZADO
TALLER CONSTRUCCIÓN TARJETAS DE EMERGENCIA 
DISEÑO FORMATO TARJETA DE EMERGENCIA INSTITUCIONAL </t>
  </si>
  <si>
    <t>Informe de avance que reposa en la Vicerrectoría Administrativa.
Informe finalización de la primer fase.</t>
  </si>
  <si>
    <t xml:space="preserve">ACTAS DE Reunión y depósito de los pliegos aprobados ante el  Ministerio de Trabajo </t>
  </si>
  <si>
    <t xml:space="preserve">
Mesas de negociación colectiva, sendas actas de reuniones . (3) Pliegos concertados con tres sindicatos (SINTRAUNICOL, ASPU Y ASEPCUT)1. En los meses de Marzo, Abril y Mayo del presente año se han realizado las reuniones con tres asociaciones sindicales así: ASECUT,  SINTRAUNICOL, ASPU.
                                                                  2. Con el sindicato de ASECUT  ya se esta realizando el acta final de puntos acordados y no acordados , de manera que pueda ser  radicada ante el Ministerio del Trabajo en ésta seccional de Ibagué.                              3. Con los demás sindicatos nos encontramos realizando y continuando con la mesa de negociaciones para llegar a fin término con los acuerdos o desacuerdos de los punto tratados en la mesa. Se debe tener en cuenta que solo tres sindicatos de los cinco presentaron pliego de condiciones y por ello se iniciaron las negociaciones con estos, los demás sindicatos no presentaron pliego de condiciones hasta la fecha de realización de este informe. </t>
  </si>
  <si>
    <t>Correos electronicos, actas de reuniones.</t>
  </si>
  <si>
    <t>Actas de mesas de trabajo</t>
  </si>
  <si>
    <t xml:space="preserve">1. Se han efectuado mesas de discusión en las diferentes instancias de la entidad  para su revisión y efectuado  análisis dentro del marco de  los comité de políticas fiscal.
2. En aras  de tener una mayor precisión y un instrumento integrador en los temas académicos y financieros, mediante acta del Consejo superior No. 001 de 2019, la dirección universitaria manifestó que en el marco de la contratación para la implementación de la reforma administrativa se tendrá como uno de los entregables específicos de dicha alianza con la Universidad del Valle, la entrega del estatuto presupuestal.
</t>
  </si>
  <si>
    <t>Por parte de la División de Relaciones Laborales el pasado 04 de Junio de 2019 se envió un correo a la Oficina de Control Gestión para la designación de una funcionaria de esta dependencia que nos colaborará en el inicio de la implementación de 3 dimensiones que se exigen. Una vez nos responda el correo, estaremos dispuestos al inicio de la actividad para lograr el objetivo propuesto. 
Se ha avanzado en la dimensión de direccionamiento estratégico en los temas de redireccionamiento resignificación del PEI y Planes de Mejoramiento Institucional.</t>
  </si>
  <si>
    <t>Estudios y diseños</t>
  </si>
  <si>
    <t xml:space="preserve">Oficina de Desarrollo Institucional
</t>
  </si>
  <si>
    <t>Estudios y diseños que reposan en la Oficina de Desarrollo Institucional</t>
  </si>
  <si>
    <t>Actas de reunión y registros fotográficos</t>
  </si>
  <si>
    <t>Actas de reuniones que reposan en la Oficina de Desarrollo Institucional.
Lista de asististencia de la reunión con las Cooperativas
Diseño de maqueta
Proyecto de adecuación del Jardín Botánico</t>
  </si>
  <si>
    <t>Se encuentran en ejecución de obra física</t>
  </si>
  <si>
    <t>Actas, proceso contractual y ejecución física.
Registro fotográfico</t>
  </si>
  <si>
    <t>Adecuación de pollos de engorde, galpon de ponedoras, zona de porcinos y mejormiento de canal de riego de Armero</t>
  </si>
  <si>
    <t>Contratos de obra que reposan en la oficina de Contratación.
Registro fotográficos</t>
  </si>
  <si>
    <t>Se ha realzado el levantamiento topográfico y planimétrico de cinco sedes de la UT en coordinación de la Facultad de Tecnologías</t>
  </si>
  <si>
    <t>Anteproyecto arquitectónico de la entrada principal</t>
  </si>
  <si>
    <t>Acompañamiento para la instalación de equipos de computo</t>
  </si>
  <si>
    <t xml:space="preserve">Contrato de compra de materiales </t>
  </si>
  <si>
    <t xml:space="preserve">Archivos digitales de los levantamientos topográficos y Planimétricos que reposa en la ODI y en la Facultad de Tecnologías de la UT
</t>
  </si>
  <si>
    <t>Planos digitales que reposan en la Facultad de Tecnologías</t>
  </si>
  <si>
    <t>Se realizo el levantamiento topográfico y de infraestructura en las sedes: central, centro calle 10, Miramar, cerros potreritos uno y Chaparral</t>
  </si>
  <si>
    <t>Contrato construcción 
Registro fotográfico</t>
  </si>
  <si>
    <t>Contrato de compra</t>
  </si>
  <si>
    <t>Se tiene los documentos de trabajo de: matriz de redireccionamiento, documento de trabajo de redireccionamiento, diagnóstico del PEI y del Plan de Desarrollo Institucional.
Se tine el primer insumo producto de la visita de pares para la Acreditación Institucional del Plan de Mejoramiento Institucional 2019 - 2022</t>
  </si>
  <si>
    <t>Acta de reunión
http://www.ut.edu.co/transparencia-y-acceso-a-la-informacion-publica.html</t>
  </si>
  <si>
    <t>Reportes de seguimiento del curso</t>
  </si>
  <si>
    <t>Copia del títuo que reposa en la Oficina de Relaciones Laborales y Prestacionales</t>
  </si>
  <si>
    <t>Registros de asistencia que reposan en el IDEAD</t>
  </si>
  <si>
    <t>Documento presentado
al Comité Central de Curriculo</t>
  </si>
  <si>
    <t xml:space="preserve">El proyecto lo presentó el IDEAD y esta para ser tratado en el Comite Central de Curriculo.
Através del Acuerdo del Consejo Directivo No. 033 de 2018 se establece el Sistema de Investigación  del IDEAD, el cual ya se encuentra intregado a los planes curriculares de las tres licenciaturas acreditadas, pendiente por ajustar los PEP, los demás programas y planes vigentes se encuentran aplicando el modelo de investigación formativa anterior y estableciendo el plan de trabajo para la reforma curricular para artícular esta normatividad. Los programas de Ing. Sistemas, Administración Turística y Hotelera y Lic. en Educación Artística ya lo han implementado dentro de sus reformas curriculares y queda  pendiente gestionar trámite ante el Comité Central de Curriculo y Consejo Académico. </t>
  </si>
  <si>
    <t>Actas y roportes de documentos adelantados
Oficios enviando el documento al MEN</t>
  </si>
  <si>
    <t>Actas de visita de pares</t>
  </si>
  <si>
    <t>La Universidad del Tolima como todo el equipo de trabajo en sus procesos estratégicos, misionales y de soporte brindaron la información y todo el apoyo para la visita de pares con miras a la Acreditación Institutional</t>
  </si>
  <si>
    <t xml:space="preserve">803 OVA de modalidad presencial incorporados.
480 OVA modalidad a distancia incorporados a cursos del IDEAD y cumplen con la estructura del portafolio.
1.378 OVA adicionales aplicados en los cursos sin pertenecer a la estructura de los portafolios. </t>
  </si>
  <si>
    <t xml:space="preserve">Se presentó el documento de modelo de formación de la Modalidad a Distancia y está pendiente de aprobación una vez revisado el impacto económico que genera el cambio de cuantificación por créditos
</t>
  </si>
  <si>
    <t xml:space="preserve"> Documentos presentados</t>
  </si>
  <si>
    <t xml:space="preserve">Lista de asistencia </t>
  </si>
  <si>
    <t xml:space="preserve">Registros de asistencia
</t>
  </si>
  <si>
    <r>
      <rPr>
        <b/>
        <sz val="10"/>
        <rFont val="Arial"/>
        <family val="2"/>
      </rPr>
      <t>IDEAD</t>
    </r>
    <r>
      <rPr>
        <sz val="10"/>
        <rFont val="Arial"/>
        <family val="2"/>
      </rPr>
      <t>: Se encuentran abierta la convocatoria para la publicación de artículos en las revista ERGOLETRÍAS y en diagramación la publicación de las revistas IDEALES y ENTRELINEAS.
La revista de Finanzas y Gestión esta en publicación el tercer número y en revisión editorial el número 4</t>
    </r>
  </si>
  <si>
    <t>Actas del CCI con las aprobaciones</t>
  </si>
  <si>
    <t xml:space="preserve">Acta 3 y 4 de CCI
</t>
  </si>
  <si>
    <t>Actualmente se está en la vinculación de los estudiantes de Presencial. Los 70 corresponden solo a distancia</t>
  </si>
  <si>
    <t xml:space="preserve">Inscripción de grupo </t>
  </si>
  <si>
    <t>Grupo en arqueología</t>
  </si>
  <si>
    <t xml:space="preserve">8 libros físico + 6 libros digitales (plataforma e-libro y Cámara Colombiana del libro)
</t>
  </si>
  <si>
    <r>
      <rPr>
        <b/>
        <sz val="10"/>
        <rFont val="Arial"/>
        <family val="2"/>
      </rPr>
      <t>INVESTIGACIONES</t>
    </r>
    <r>
      <rPr>
        <sz val="10"/>
        <rFont val="Arial"/>
        <family val="2"/>
      </rPr>
      <t xml:space="preserve">:
8 libros físico + 6 libros digitales (plataforma e-libro y Cámara Colombiana del libro)
</t>
    </r>
    <r>
      <rPr>
        <b/>
        <sz val="10"/>
        <rFont val="Arial"/>
        <family val="2"/>
      </rPr>
      <t>IDEAD</t>
    </r>
    <r>
      <rPr>
        <sz val="10"/>
        <rFont val="Arial"/>
        <family val="2"/>
      </rPr>
      <t xml:space="preserve">
2 Libros publicados por el profesor Oscar Londoño (balada a 22 voces. Memorias de la balada romantica en Argentina, Tejiendo memoria: Baladas en Español.
1 Libro aceptado para publicar de la Profesora Leonor Cordoba (versión para Colombia de la Escala KIDSLIFE para la evaluación de la calidad de vida en personas de 4 a 21 años con discapacidad intelectual o múltiple.
</t>
    </r>
    <r>
      <rPr>
        <b/>
        <sz val="10"/>
        <rFont val="Arial"/>
        <family val="2"/>
      </rPr>
      <t>FORESTAL</t>
    </r>
    <r>
      <rPr>
        <sz val="10"/>
        <rFont val="Arial"/>
        <family val="2"/>
      </rPr>
      <t xml:space="preserve">
Libro presentado y aporbado </t>
    </r>
  </si>
  <si>
    <t>Fotografías, vídeos, Registro Presupuestal de las cuentas e invitación de ASEUC</t>
  </si>
  <si>
    <t>Participación activa en las mesas de trabajo citadas por la VDH para la construcción de la política de lengua internacional en la UT y mediante oficio 13.2031 del 16/02/2019, el IDEAD presentó el informe de la valoración de la propuesta y expuso algunos de los requerimientos que se deben tener en cuenta para este proceso.</t>
  </si>
  <si>
    <t>reportes de asistencia</t>
  </si>
  <si>
    <t>PLANILLAS DE ASISTENCIA, REGISTRO FOTOGRAFICO</t>
  </si>
  <si>
    <t>PLANILLAS DE PAGO, RESOLUCIONES</t>
  </si>
  <si>
    <t>PLANILLAS, REGISTRO FOTOGRAFICO, ARTICULOS</t>
  </si>
  <si>
    <t>cuento que somos, la feria del libro juvenil e infantil</t>
  </si>
  <si>
    <t xml:space="preserve">CODIGO BPUT , 
1, Diagnóstico, evaluación y plan de mejoramiento de 30 biodigestores ubicados en el municipio de Ibagué. 
2, Sistematización de experiencias de la Universidad del Tolima en la región suroccidente colombiano </t>
  </si>
  <si>
    <t>REGISTRO FOTOGRAFICO</t>
  </si>
  <si>
    <t xml:space="preserve">Cinco (5) estudios de analisis de empleabilidad realizados en 2019 para fines de registro calificado y acreditación. Análisis de empleabilidad complementado para fines de acreditación Institucional. </t>
  </si>
  <si>
    <t xml:space="preserve">El resultado final del diagnótico de empleabiliad es el resultados de la integración de los estudios de empleabilidad que esta dependencia hace para los procesos de registro calificado y Acreditación, con corte al año 2016 del OLE, así como de los resultados del análisis de encuestas momento de grados, y en la medida que los programas apoyen el ingreso, de las encuestas momento 1  y momento 5. </t>
  </si>
  <si>
    <t>De acuerdo al informe reportado por la Oficina de Gestión Tecnológica de la Universidad del Tolima se han beneficiado 265 Graduados con descuentos en Maestrías, Doctorados y Especializaciones durante el Semestre A de 2019.</t>
  </si>
  <si>
    <t>Este proyecto se encuentra en proceso de coordinación con la Tesorera, con el fin de definir los espacios para el optimo funcionamiento de la oficina, una vez se se defina se procede a realizar el diseño, para determinar los costos de la remodelación, mobiliario y cableado estructurado.
Por lo tanto este proyecto se encuentra en etapa de recolección de información.</t>
  </si>
  <si>
    <t>480 OVA incorporados en los cursos y plataforma</t>
  </si>
  <si>
    <t>68 Documentos de Microcurriculo guías y OVAS</t>
  </si>
  <si>
    <r>
      <rPr>
        <b/>
        <sz val="10"/>
        <rFont val="Arial"/>
        <family val="2"/>
      </rPr>
      <t>INVESTIGACIONES</t>
    </r>
    <r>
      <rPr>
        <sz val="10"/>
        <rFont val="Arial"/>
        <family val="2"/>
      </rPr>
      <t xml:space="preserve">
11 Encuentro  RedCOLSI </t>
    </r>
  </si>
  <si>
    <t>10 profesores vinculados a grupos de investigación</t>
  </si>
  <si>
    <t xml:space="preserve">cálculo estimado- no salió el reporte
</t>
  </si>
  <si>
    <t>El documento fue revisado por el Ministerio de Puertos y Transportes, las observaciones se encuentran en implementación.  Es de aclarar que se encuentra el presupuesto asignado,  pero no se encuentran los recursos.
Con un estado de avance de gestión del 50%</t>
  </si>
  <si>
    <t>una vez terminada la fase zonal de los JUN 2019  se clasificaron 106 deportistas a las justas  finales 2019
Hasta el momento mantenemos nuestro rendimiento mirando el año inmediatamente anterior. Ahora el objetivo es mejorar la representacion en la final de los Juegos Universitarios Nacionales 2019 en la ciudad de Barranquilla</t>
  </si>
  <si>
    <t xml:space="preserve">Listado de estudiantes matriculados
265 graduados vinculados </t>
  </si>
  <si>
    <t>Se tienen los documentos de trabajo del Redireccionamiento del Plan de Desarrollo y Resignificación del PEI</t>
  </si>
  <si>
    <t>Diariamente se realizan publicaciones de boletines virtuales, página web, redes sociales, radio, televisión y prensa</t>
  </si>
  <si>
    <t>Documentos de trabajo</t>
  </si>
  <si>
    <t>El 29 de marzo en la ciudad de Ibagué y 30 de marzo en Sibaté de 2019.
Díalogo con los estudiantes de postgrado, con profesores, con comunidades indígenas en Coyaima</t>
  </si>
  <si>
    <t>Se tiene un documento de trabajo</t>
  </si>
  <si>
    <t>http://www.ut.edu.co/transparencia-y-acceso-a-la-informacion-publica.html</t>
  </si>
  <si>
    <t>En el botón de Tranparencia de la página Web de la UT se encuentran publicados los 12 planes que obedecen al cumplimiento del Decreto 1712 de 2014</t>
  </si>
  <si>
    <t>Convenio con el Centro de Prospectiva del Valle</t>
  </si>
  <si>
    <t>Se tiene implementado el mapa de riegos y el de transparencia</t>
  </si>
  <si>
    <t>http://www.ut.edu.co/transparencia-y-acceso-a-la-informacion-publica.html
http://administrativos.ut.edu.co/sistemas-gestion-de-la-calidad/gestion-del-mejoramiento-continuo.html</t>
  </si>
  <si>
    <t>Informes de procesos judiciales que reposan en la Oficina Jurídica</t>
  </si>
  <si>
    <t>Actualmente se tienen 89 procesos judiciales</t>
  </si>
  <si>
    <t>164 equipos en las salas de computo</t>
  </si>
  <si>
    <t>UNIVERSIDAD DEL TOLIMA</t>
  </si>
  <si>
    <t>CONVENCIÓN</t>
  </si>
  <si>
    <t>SEMAFORO</t>
  </si>
  <si>
    <t>EJE 1</t>
  </si>
  <si>
    <t>EJE 2</t>
  </si>
  <si>
    <t>EJE 3</t>
  </si>
  <si>
    <t>EFICIENCIA Y TRANSPARENCIA ADMINISTRATIVA</t>
  </si>
  <si>
    <t>EJE 4</t>
  </si>
  <si>
    <t>AVANCE</t>
  </si>
  <si>
    <t>Fuente: Oficina de Desarrollo Institucional</t>
  </si>
  <si>
    <t>CONSOLIDADO  PLAN DE ACCIÓN VIGENCIA 2019</t>
  </si>
  <si>
    <t xml:space="preserve">Instrumento de evaluación de  criterios institucionales para la selección, permanencia, promoción y evaluación profesoral  </t>
  </si>
  <si>
    <t>Articular  los curriculos de las Unidades Académicas con la formación en ciudadanía</t>
  </si>
  <si>
    <t>Evidencia fotográfica</t>
  </si>
  <si>
    <r>
      <t xml:space="preserve">Registros de asistencia para la construcción colectiva de una política en  lengua internacional
</t>
    </r>
    <r>
      <rPr>
        <sz val="11"/>
        <rFont val="Arial"/>
        <family val="2"/>
      </rPr>
      <t>ACTAS de reunión</t>
    </r>
  </si>
  <si>
    <t xml:space="preserve">Listado de estudiantes reposa en ORI </t>
  </si>
  <si>
    <t>Durante el semestre A-2019 realizaron cursos de ingles y Portugues:
2 docentes de la U.T  (Ana María Bernal Cortés y Paola Andrea Rodriguez Rodriguez)
93 estudiantes activos de la U.T</t>
  </si>
  <si>
    <t>Fondos Comunes-Inversión</t>
  </si>
  <si>
    <t>Fondos Comunes-Recursos de Inversión cree</t>
  </si>
  <si>
    <t xml:space="preserve">Recursos prounal- Inversión </t>
  </si>
  <si>
    <t>Fondos Comunes-Recursos de Inversión y CREE</t>
  </si>
  <si>
    <t>Recursos de Inversión y cree</t>
  </si>
  <si>
    <t>Fondos comunes</t>
  </si>
  <si>
    <t>Fondos comunes inversión</t>
  </si>
  <si>
    <t>fndos comunes cree unal inversión</t>
  </si>
  <si>
    <t>Fondos omunes cree</t>
  </si>
  <si>
    <t>fondos comunes</t>
  </si>
  <si>
    <t>recursos inversión fondos comunes</t>
  </si>
  <si>
    <t>proyectos especiales</t>
  </si>
  <si>
    <t>Proyectos especiales</t>
  </si>
  <si>
    <t>Convenios</t>
  </si>
  <si>
    <t>convenios</t>
  </si>
  <si>
    <t>est prout cree</t>
  </si>
  <si>
    <t>cree</t>
  </si>
  <si>
    <t>Cooperativas</t>
  </si>
  <si>
    <t>unal cree</t>
  </si>
  <si>
    <t>cree inversión</t>
  </si>
  <si>
    <t xml:space="preserve">Actas Comité Curricular
</t>
  </si>
  <si>
    <t xml:space="preserve">Revisón y aprobacion de PEP.
• Proyecto Educativo de Programa (PEP) de Administración de Empresas 
• Proyecto Educativo de Programa (PEP) de Medicina Veterinaria y Zootecnia 
• Proyecto Educativo de Programa (PEP) de  negocios Internacionales
</t>
  </si>
  <si>
    <r>
      <rPr>
        <b/>
        <sz val="10"/>
        <rFont val="Arial"/>
        <family val="2"/>
      </rPr>
      <t xml:space="preserve">Modificaciones a planes de estudio y reestructuraciones curriculares: 
</t>
    </r>
    <r>
      <rPr>
        <sz val="10"/>
        <rFont val="Arial"/>
        <family val="2"/>
      </rPr>
      <t xml:space="preserve">
• Modificación del plan de estudios de la Maestría en Pedagogía y Mediaciones Tecnológicas 
• Modificación del plan de estudios del programa de Biología de la Facultad de Ciencias  
• Modificación del plan de estudios de la Licenciatura en Educación Artística del IDEAD
• Modificación del plan de estudios de la Maestría en Educación*
• Modificación del plan de estudios de Ingeniería de  Sistemas*
• Modificación curricular del programa de Ingeniería Forestal**
•  Modificación del plan de estudios de la Maestría en Didácticas del Inglés 
</t>
    </r>
    <r>
      <rPr>
        <b/>
        <sz val="10"/>
        <rFont val="Arial"/>
        <family val="2"/>
      </rPr>
      <t xml:space="preserve">Pendientes  de revisión por parte del comité Central de Currículo
</t>
    </r>
    <r>
      <rPr>
        <sz val="10"/>
        <rFont val="Arial"/>
        <family val="2"/>
      </rPr>
      <t xml:space="preserve">
1. Modificación del plan de estudios del programa de Historia**
2. Modificación del plan de estudios del programa de Matemáticas con Énfasis en Estadística de la Facultad de Ciencias.
</t>
    </r>
  </si>
  <si>
    <t xml:space="preserve"> Reporte semestral de E-libro. </t>
  </si>
  <si>
    <t xml:space="preserve">A través de la plataforma e-libros se han publicado alrededor de 90 libros y se han reportado hasta la fecha 144.080 vistas, de enero a marzo de 2019 nos han reportado 26.515 vistas.
</t>
  </si>
  <si>
    <t>Comunicaciones_UT ,31 de julio de 2019.</t>
  </si>
  <si>
    <t xml:space="preserve">La UT registra una nueva patente de invención en alianza con otras instituciones
la Superintendencia de Industria y Comercio, otorgó una nueva patente científica al departamento del Tolima. Con el proyecto denominado: “Equipo portátil, ergonómico y eficiente para el soasado de hojas del género Musa”, se dio en alianza con la Gobernación del Tolima, la Universidad de Ibagué y el Sena, con participación también, de los investigadores Alfonso Cubillos, y Helga Patricia Bermeo, y fue financiado con recursos de regalías.
INVESTIGACIONES
Actualmente se revisa la documentación para viabilizar la radicación de la documentación
</t>
  </si>
  <si>
    <t>179 ejemplares 
12 bases de datos
Durante el periodo comprendido de Enero a junio de 2019, se recibieron 179 ejemplares en fisico del material bibliografico adquirido.
Se realizó renovación y adquisición en  lo que se lleva de la vigencia de 2019 de 12 bases de datos (Access Medicine, Dot.Lib (Jstor, Primal Picture), Ecoe, Magisterio, McGraw Hill, Digital Content (CIB), Ebsco Host, Geintech, E-Libro, NNNConsult + Planes de Cuidado y V-Lex), las cuales tienen un periodo de sucripción de 12 meses y se encuentran al servicio de toda la comunidad universitaria.</t>
  </si>
  <si>
    <t xml:space="preserve">Para el este semestre A, se publicaron 267 documentos electrónicos, distribuidos de la siguiente forma: 250 tesis, 16 libros y 1 revista; con los nuevos datos suministrados, se llegó a un total de 1.692 documentos incluidos en el RIUT, lo que permite que sean consultados en su totalidad a través de la web </t>
  </si>
  <si>
    <t>Se realizó la actividad “Biblio-UT en la escuela” actividad cuyo propósito es la de Mejorar el rendimiento académico a través del refuerzo académico, en estudiantes de primaria y básica secundaria de los hijos de funcionarios, estudiantes y docentes.
Para el desarrollo de la actividad de reforzamiento académicos para estudiantes de primaria y básica secundaria: se vincularon a la biblioteca tres (3), monitores académicos, quienes empezaran a realizar la actvidad a partir del 06 de junio hasta el 18 de julio de 2019.</t>
  </si>
  <si>
    <t xml:space="preserve">
Hospital entregado y en funcionamiento.
El Hospital cuenta con un avance del 80% de ejecución, correspondiente a la parte estructural y acabados físicos.</t>
  </si>
  <si>
    <t xml:space="preserve">1. Se realizo ajuste al cronograma, el cual se presenta.
2. Actualmente se esta parametrizando y realizando pruebas en los modulos :Presupuesto, Nomina y Almacen, los cuales son de mayor complejidad e impacto para la Institución. </t>
  </si>
  <si>
    <t>*Relación Cooperativas contactadas
*Copia aportes realizados a la fecha.</t>
  </si>
  <si>
    <t>Se tiene programada reunión para el día 11 de diciembre de 2019, participantes Arquitecta Maritza y Tesorera Yolanda Buitrago.</t>
  </si>
  <si>
    <t>RECURSO CREE 2015
ESTAMPILLAS PROUNAL</t>
  </si>
  <si>
    <t>La obra se encuentra terminada.</t>
  </si>
  <si>
    <t>1, Remodelación del galpon academico de pollos de engorde, finalizado.(461 de 2018 por $ 66,909,616)
2, Remodelación  galpon de ponedoras, Finalizado (Contrato 226 de 2019 por $18,225,668)
3, Adecuación  zona de porcinos, finalizado.(Contrato 199 de 2019 por $36,020,003)
4, Canal de riego finalizado y en etapa de liquidación de contrato.</t>
  </si>
  <si>
    <t>1, Desde la oficina de relaciones laborales se adelantaron 2 reuniones con el apoyo de la Oficina de Control de Gestión con el proposito de realizar autodiagnostico , el cual no se ha completado. Se tiene proyectado realizar reuniones con la asesoria de la OCG con el proposito de completar el plan de acción y formular el plan de acción a desarrollar a partir de ello.
2. La disvision de relaciones laborales y prestacionales junto con la Ofician de Desarrollo Institucional, se avanzo en la consolidación del codigo de integridad, este proceso iba a ser socializado en las jornadas de inducción y reinducción , las cuales a su vez tuvieron que reprogramar debido al cierre de la Universidad (del 18 de noviembre al 6 de diciembre)</t>
  </si>
  <si>
    <t>Se realizo socialización con organizaciones sindicales , a su vez dichas organizaciones presentaron documentos de propuestas frente al documento. A la fecha se estan realizando ajustes basados en las propuestas presentadas.</t>
  </si>
  <si>
    <t xml:space="preserve">1. Mensualmente se realiza la conciliación entre boletín de almacén y libro auxiliar contable (se anexa archivo excel, de Mayo a Septiembre), los meses de octubre y noviembre no se han podido realizar debido al cierre de la Universidad , presentado entre el 18 de noviembre al 5 de diciembre.                                                                                  2. Mensualmente se realiza la conciliación bancaria entre saldo en bancos, saldo contable y extracto y se lleva un seguimiento a las partidas conciliatorias (se anexa cuadro)                                                           3. Permanentemente se realiza revisión a los saldos producto de los cuales se realizan ajustes. Cuando aún no se ha cerrado el periodo el ajuste se realiza directamente en el serial origen, cuando se detecta inconsistencia en periodos que ya fueron cerrados, se realiza nota de ajuste (Se procederá a escanear algunas de las notas realizadas)                                                                    4.En el mes de octubre se presento al comité de sostenibilidad contable  ficha de depuración  (Se adjunta ficha). 
5. Se esta haciendo revisión de la parametrización de las deducciones de nómina para unificar los códigos contables y los terceros, tanto en la liquidación, como en la interfaz y en el pago. (Se adjunta archivo en excel)     </t>
  </si>
  <si>
    <t>La Univesidad del Tolima en fecha 19 de junio de 2019, celebró el convenio No. 002 con el Centro de Prospectiva de la Universidad del Valle.                   
Para el 25 de junio de expidieron las polizas .                                  En fecha 26 de junio de 2019 de firmó acta de inicio del presenta convenio 
El supervisor del contrato informa que a la fecha se han adelantado las siguientes gestiones:
*Modelo de operación por procesos, de este se realizo caracterización , levantameiento de cargas laborales, Manual especifico de funciones y estatuto organico de presupuesto
*Definición de la estructura administrativa  de la Universidad.
*Se ha adelantado en un 50% el estudio de viabilidad fiscal de la nueva planta de cargos.
*Se esta adelantando un documento integrador de todo el estudio tecnico. (50%)</t>
  </si>
  <si>
    <t xml:space="preserve">Con el sindicato ASECUT se concreto acta final, la cual contiene puntos acordados y no acordados. Dicha acta fue radicada en el Ministerio del Trabajo seccional Ibague.
A la fecha solo tenemos pendiente la firma del acta final de las negociaciones con   la asociación sindical ASPU.
</t>
  </si>
  <si>
    <t>En el Consejo Superior del 15 de Diciembre de 2019, fue aprobado.</t>
  </si>
  <si>
    <t>Se realizó presentación ante las Cooperativas del Departamento para consecusión de recursos destinados a la fase II  del  Proyecto de adecuación del Jardín Botánico, dando cumplimiento a la ley 1819 de 2016.
2. Se contactaron via correo electronico y via teletfonica diferentes organizaciones del sector cooperativo, actualemente se esta tramitando convenio con 18 organizaciones, cuyo valor en aportes asciende a 230,000,000 (Incluido ULTRAHUILCA)
3. Teniendo en cuenta el acuerdo para el pago del impuesto predial 2016, 2017 y 2018, para el mes de noviembre de 2019 se encontraban pendientes 37 cuotas de los periodos 2016 – 2017 y 42 cuotas del periodo 2018, con un valor pendiente por cancelar de $1.313.943.100. Desde la Vicerrectoría Administrativa se realiza un pago anticipado con el propósito de recoger la totalidad de la deuda, $851.376.400. Con lo anterior se evita el pago de intereses por valor de $462.566.700 y se obtiene un ahorro para la Universidad.</t>
  </si>
  <si>
    <t>Fecha de corte: 30 de Diciembre de 2019</t>
  </si>
  <si>
    <t>Fecha actualización: 30 de diciembre de 2019</t>
  </si>
  <si>
    <t>Elección democratica para la elección del Representante Profesoral, estudiantil y Directivas académicas al Consejo Superior</t>
  </si>
  <si>
    <t>Obesrvaciones auditorias del MEN- Acreditación y hallazgos auditorias de calidad de ICONTEC</t>
  </si>
  <si>
    <t>Se tienen en construcción seis (6) documentos de trabajo: Política Editorial; Política de investigación; Politica de Educación Mediada; Politica de Desarrollo Humano; Politica de Graduados; Politica de Regionalización; Politica Ambiental; Politica de Educación a Distancia</t>
  </si>
  <si>
    <t>Las Bases de Datos adquiridas se pueden consultar en la página web de la Biblioteca, en el link http://administrativos.ut.edu.co/bases-de-datos/bases-de-datos-adquiridas.html. Cumplimiento del 50% y 12,5% de medio físicos</t>
  </si>
  <si>
    <r>
      <t xml:space="preserve">SEM-A: 2378 Odontología
1999 Psicología, 1813 Medicina                    1173 Primeros Aux.    </t>
    </r>
    <r>
      <rPr>
        <i/>
        <sz val="11"/>
        <rFont val="Arial"/>
        <family val="2"/>
      </rPr>
      <t xml:space="preserve">    
SEM-B: 871 odontologia
1024 Psicología, 645  Medicina
1065 Primeros Auxilios
Datos sin eliminar duplicado
El semestre B, se vió afectado por la reubicación de la PSS</t>
    </r>
  </si>
  <si>
    <t>SE tiene un avance de gestión del 157%</t>
  </si>
  <si>
    <t xml:space="preserve">SEM B
1430  becas SemA  1350 SemB,    30 Fondo de legados                                                          225 Asistentes Administrativ                                     195 Monitores Académicos                                             149 Convenciones Colectivas
SEM A
A la fecha No se han asignado las becas                 0  Fondo de legados                                                         232 Asistentes Administrativos                                    199 Monitores Académicos                                             59  Convenciones Colectivas
</t>
  </si>
  <si>
    <t>EL documento fue presentado ante la Comision Tecnica Nacional en el marco de los Juegos Universitarios Nacionales version 2019 en la Ciudad de Barranquilla. Quedamos a la espera de la contestacio oficial .</t>
  </si>
  <si>
    <t>la practioca deportiva de representacion tanto de estudiantes como de funcionarios repunto en cuanto la asistencia logrando sobrepasar  la meta gracias al apoyo de la vicerectoria con las disciplinas formales y con las altternativas que garantizan un espacio a utilizar en bien de la comunidad universitaria nuestras cifra fueron de 2461 usuarios para el sem A y de 1863 para el sem B</t>
  </si>
  <si>
    <t>697 participantes cursos nivelatorios A 2019;           1033 A 2019 y B 2019  754 Semana de Inducción Presencial          900  A 2019 y  B 2019 547  Semana de Inducción Distancia         2052 A 2019 Y 2000 B 2019 Estudiantes Monitoreados</t>
  </si>
  <si>
    <t>carpeta en físico Proyecto bulevar cultural</t>
  </si>
  <si>
    <t>Estudiantes de programa que matriculan la cátedra</t>
  </si>
  <si>
    <t>Existe acuerdo de creación de la catedra.</t>
  </si>
  <si>
    <t>Se realiza en el semestre B. No se pudo realizar debido a que las cargas academicas de los docentes vinculados no les permitio ofrecer las horas requeridas para el diplomado en pensamineto ambiental.</t>
  </si>
  <si>
    <t>Certificados, planillas de inscripcion, registro fotografico</t>
  </si>
  <si>
    <t>El Diplomado termina en el mes de Julio
900 inscritos en Ibagué y Ortega. Al finalizar el año se realizo la actividad de clausura.</t>
  </si>
  <si>
    <t>Articulos en proceso de publicación</t>
  </si>
  <si>
    <t>Los articulos en meción se encuentran el proceso de publicacion con el sello editorial de la Universidad del Tolima.</t>
  </si>
  <si>
    <r>
      <t>Contrato</t>
    </r>
    <r>
      <rPr>
        <b/>
        <sz val="11"/>
        <rFont val="Arial"/>
        <family val="2"/>
      </rPr>
      <t xml:space="preserve"> No. 204/2019</t>
    </r>
    <r>
      <rPr>
        <sz val="11"/>
        <rFont val="Arial"/>
        <family val="2"/>
      </rPr>
      <t xml:space="preserve"> con gestor Externo aprobado por CORTOLIMA - CDP No. 1423 y RP No. 1833
ACTA DE VISITA DE LA SECRETARIA DE SALUD  16 MAYO 2019
Acta ad-394 del 19 Nov Inspección sanitaria Restaurante UT - concepto favorable
Acta ac-0402019 vitsia Sec. Salud al HVUT, concepto favorable 100%</t>
    </r>
  </si>
  <si>
    <t>Dos (2) laboratorios con implementación completa (LASEREX, BIOLOGIA)
El cierre no permitio vita técnica del Ing. Químico
ACTA DE ASISTENCIA  FECHA   18 DE FEBRERO 2019
CTA DE ASISTENCIA  FECHA 19 DE FEBRERO 2019
DISEÑO EN CORRECCIÓN  TARJETA DE EMERGENCIA - OFICINA DE COMUNICACIONES E IMAGEN  
con un avance de gestión del 30%</t>
  </si>
  <si>
    <t>Entrega de 100 arboles por intercambio de papel
Actividades Semillero Educación Ambiental y Videos Educativos</t>
  </si>
  <si>
    <t>Estrategia papel  solidario UT
Estrategia Porta tu vaso</t>
  </si>
  <si>
    <t>ODI/RODRIGUEZ J.C/Nubia B./Ramiro Q.G</t>
  </si>
  <si>
    <t>Movilidad académica internacional del profesor Jairo García Lozano y la profesora Jeny Fernanda Urrego al Instituto ….</t>
  </si>
  <si>
    <t>lista de asistencia  reposa en el Centro de Idiomas (Gloria Yolanda)</t>
  </si>
  <si>
    <t>ESCALA BSC</t>
  </si>
  <si>
    <t>76-100 %</t>
  </si>
  <si>
    <t>34-75 %</t>
  </si>
  <si>
    <t>0-33 %</t>
  </si>
  <si>
    <t>Sistema General de Regalias - SGR
con el proyecto de diseño arquitectónico de la entrada principal de la UT sede central. Prestadora de Servicio de Salud (Con recursos de destinación especifica) y Bloque de 15 Aulas (SGR)</t>
  </si>
  <si>
    <t>Resolución de vinculación No.  1014 del 30 de julio de 2019, 
Resolución de vinculación No. 1801   del 13 de Diciembre de 2019
Archivados en la Oficina de Personal.</t>
  </si>
  <si>
    <r>
      <rPr>
        <b/>
        <sz val="10"/>
        <rFont val="Arial"/>
        <family val="2"/>
      </rPr>
      <t>FAC. AGRONOMIA</t>
    </r>
    <r>
      <rPr>
        <sz val="10"/>
        <rFont val="Arial"/>
        <family val="2"/>
      </rPr>
      <t xml:space="preserve"> 
1. MONICA OBANDO  CHAVEZ (fecha de grado 29 SEPTIEMBRE DE 2017, convailidación 23 de marzo de 2019)
2. MARIO JAVIERGÓMEZ MARTÍNEZ 
 (Fecha de Grado 18 feb-2019, </t>
    </r>
    <r>
      <rPr>
        <i/>
        <u/>
        <sz val="10"/>
        <rFont val="Arial"/>
        <family val="2"/>
      </rPr>
      <t>pendiente convalidar)</t>
    </r>
    <r>
      <rPr>
        <sz val="10"/>
        <rFont val="Arial"/>
        <family val="2"/>
      </rPr>
      <t xml:space="preserve">
</t>
    </r>
    <r>
      <rPr>
        <b/>
        <sz val="10"/>
        <rFont val="Arial"/>
        <family val="2"/>
      </rPr>
      <t>FACEA</t>
    </r>
    <r>
      <rPr>
        <sz val="10"/>
        <rFont val="Arial"/>
        <family val="2"/>
      </rPr>
      <t xml:space="preserve">
3. OSCAR HERNAN LOPEZ MONTOYA
(Fecha de Grado 23 may-2019)
</t>
    </r>
    <r>
      <rPr>
        <b/>
        <sz val="10"/>
        <rFont val="Arial"/>
        <family val="2"/>
      </rPr>
      <t>CIENCIAS DE LA EDUCACION</t>
    </r>
    <r>
      <rPr>
        <sz val="10"/>
        <rFont val="Arial"/>
        <family val="2"/>
      </rPr>
      <t xml:space="preserve">
4. MIGUEL ERNETO VILLARRAGA
(11 DE ABRIL DE 2019, </t>
    </r>
    <r>
      <rPr>
        <i/>
        <u/>
        <sz val="10"/>
        <rFont val="Arial"/>
        <family val="2"/>
      </rPr>
      <t>pendiente convalidación</t>
    </r>
    <r>
      <rPr>
        <sz val="10"/>
        <rFont val="Arial"/>
        <family val="2"/>
      </rPr>
      <t xml:space="preserve">)
</t>
    </r>
    <r>
      <rPr>
        <b/>
        <sz val="10"/>
        <rFont val="Arial"/>
        <family val="2"/>
      </rPr>
      <t>FAC. CIENCIAS</t>
    </r>
    <r>
      <rPr>
        <sz val="10"/>
        <rFont val="Arial"/>
        <family val="2"/>
      </rPr>
      <t xml:space="preserve">
5. DANIEL ALFONSO URREA MONTES (fecha de grado 6 de agosto de 2019)
CIENCIAS HUMANAS Y ARTES
6. ARLOVICH CORREA MANCHOLA
(Fecha de grado 7 de octubre de 2019)
</t>
    </r>
    <r>
      <rPr>
        <b/>
        <sz val="10"/>
        <rFont val="Arial"/>
        <family val="2"/>
      </rPr>
      <t xml:space="preserve"> IDEAD</t>
    </r>
    <r>
      <rPr>
        <sz val="10"/>
        <rFont val="Arial"/>
        <family val="2"/>
      </rPr>
      <t xml:space="preserve">
7. ALDEMAR SEGURA, (fecha de grado 26Julio de 2019). Recursos propios
8. LUIS HERNANDO AMADOR PINEDA, ( Fecha de grado  19 de julio de 2019, </t>
    </r>
    <r>
      <rPr>
        <i/>
        <u/>
        <sz val="10"/>
        <rFont val="Arial"/>
        <family val="2"/>
      </rPr>
      <t>título convalidado  el 19 de noviembre de 2019) Con recursos propios</t>
    </r>
    <r>
      <rPr>
        <sz val="10"/>
        <rFont val="Arial"/>
        <family val="2"/>
      </rPr>
      <t xml:space="preserve">
</t>
    </r>
    <r>
      <rPr>
        <b/>
        <sz val="10"/>
        <rFont val="Arial"/>
        <family val="2"/>
      </rPr>
      <t>FORESTAL
9.</t>
    </r>
    <r>
      <rPr>
        <sz val="10"/>
        <rFont val="Arial"/>
        <family val="2"/>
      </rPr>
      <t>FERNANDO FERNANDEZ MENDEZ
(Fecha de grado 21 diciembre de 2018,</t>
    </r>
    <r>
      <rPr>
        <i/>
        <u/>
        <sz val="10"/>
        <rFont val="Arial"/>
        <family val="2"/>
      </rPr>
      <t xml:space="preserve"> título convalidado 3 de diciembre de 2019)
</t>
    </r>
    <r>
      <rPr>
        <u/>
        <sz val="10"/>
        <rFont val="Arial"/>
        <family val="2"/>
      </rPr>
      <t>10. ALF</t>
    </r>
    <r>
      <rPr>
        <sz val="10"/>
        <rFont val="Arial"/>
        <family val="2"/>
      </rPr>
      <t>ONSO BARRIOS TRILLERAS (Fecha de grado   21 diciembre DE 2018,</t>
    </r>
    <r>
      <rPr>
        <i/>
        <u/>
        <sz val="10"/>
        <rFont val="Arial"/>
        <family val="2"/>
      </rPr>
      <t xml:space="preserve"> título convalidado   5 julio de 2019.</t>
    </r>
    <r>
      <rPr>
        <sz val="10"/>
        <rFont val="Arial"/>
        <family val="2"/>
      </rPr>
      <t xml:space="preserve">
</t>
    </r>
  </si>
  <si>
    <t>90 docentes: capacitados en manejo de la plataforma TU AULA,
25 docentes:  El programa de Administración Financiera realizó el seminario en SOFTWARE SPSS.
5 profesores participaron en el congreso internacional en curriculo, didáctica, evaluación e inclusión
 Participación ponentes en el Festival del Maiz en Girardot.</t>
  </si>
  <si>
    <t>Plataforma Tu-aula</t>
  </si>
  <si>
    <t>Taller virtual de actualización docentes de las Licenciaturas en el IDEAD</t>
  </si>
  <si>
    <r>
      <rPr>
        <b/>
        <u/>
        <sz val="10"/>
        <rFont val="Arial"/>
        <family val="2"/>
      </rPr>
      <t xml:space="preserve">Número y nombres de los programas con renovación de registros calificados: </t>
    </r>
    <r>
      <rPr>
        <sz val="10"/>
        <rFont val="Arial"/>
        <family val="2"/>
      </rPr>
      <t xml:space="preserve">
1. Especialización en Pedagogía R 014211 de 10 Dic 2019
2. Licenciatura en ciencias naturales y educación ambiental R 014209 de 10 Dic 2019.   
3. Matemáticas con Énfasis en Estadística 014477 13 de dic 2019
4. Medicina veterinaria y zootecnia  R 8939 de 27 Ago 2019
5. Especialización en gestión ambiental y evaluación del impacto ambiental R6994 de 04 de Jul 2019 (Proyección de Resolución)
6. Tecnología en Topografía (Proyección de Resolución) 
7. Maestría en ciencias biológicas R 8889 de 27 Ago 2019  (R/Corr).
</t>
    </r>
    <r>
      <rPr>
        <u/>
        <sz val="10"/>
        <rFont val="Arial"/>
        <family val="2"/>
      </rPr>
      <t xml:space="preserve">
</t>
    </r>
    <r>
      <rPr>
        <b/>
        <u/>
        <sz val="10"/>
        <rFont val="Arial"/>
        <family val="2"/>
      </rPr>
      <t xml:space="preserve">  Registros nuevos:</t>
    </r>
    <r>
      <rPr>
        <u/>
        <sz val="10"/>
        <rFont val="Arial"/>
        <family val="2"/>
      </rPr>
      <t xml:space="preserve">
</t>
    </r>
    <r>
      <rPr>
        <sz val="10"/>
        <rFont val="Arial"/>
        <family val="2"/>
      </rPr>
      <t xml:space="preserve">1. Especialización en derecho administrativo. R/9348 de 02-Sep-2019
2. Especialización en extensión rural  R/9072 de 28-Aug-2019
3.Especialización en educación para la diversidad en la niñez R/8938 de 27-Aug-2019
</t>
    </r>
    <r>
      <rPr>
        <b/>
        <u/>
        <sz val="10"/>
        <rFont val="Arial"/>
        <family val="2"/>
      </rPr>
      <t>Solicitudes de registro de programas nuevos al MEN:</t>
    </r>
    <r>
      <rPr>
        <sz val="10"/>
        <rFont val="Arial"/>
        <family val="2"/>
      </rPr>
      <t xml:space="preserve">
1. Maestría en Pedagogía de la Literatura. (Estado SACES “Proyección y generación de resolución”)
2. Maestría en derechos humanos y ciudadanía (Estado SACES “Radicado”).
3.Maestría en urbanismo (Estado SACES “Radicado”).
4. Especialización en medicina crítica y cuidado intensivo (Estado SACES “Completitud”).
·          Especialización en ecología política. (Estado SACES “Completitud”)
Programa de química, (Estado SACES “En espera de Observaciones de las IES). 
</t>
    </r>
  </si>
  <si>
    <t>Articulo Tercero del Acuerdo 0163 del 1 de octibre de 2019 y acuerdo 164 del 1 de octubre de 2019</t>
  </si>
  <si>
    <t>Se aprobó mediante acuerdo lNo 0163  y 0164 oferta académica de los programas de la modalidad presencial y  en la modalidad a Distancia, adicionando el artículo Tercero del Acuerdo 0163 y 0164, que los aspirantes que se inscriban con condición especial de discapacidad, certificad, mediante pruebas saber once, contaran con un promedio ponderado de las áreas del conocimienti, excpeto el área de Inglés.</t>
  </si>
  <si>
    <t>Plataforma Academisof</t>
  </si>
  <si>
    <t xml:space="preserve">La evaluación profesoral de los 321,  se realizó a  268 doccentes de planta y los 53 docentes que no se les realizó, por encontratse en diferentes situaciones administrativas.
Nota: los instrumentos de  selección, permanencia, promoción y evaluación profesoral, no se ha dado la orientación para su construcción y aplicación.
</t>
  </si>
  <si>
    <t>Se presentó al comité central de curriculo nuevas propuestas de programas de pregrado y posgrado:
1. Especialización en Ecología Política. (Registro Calificado)
2. Maestría de la Pedagogia en la Literatura visita del 3. Especialización en educación para la diversidad en la niñez y fue aprobada por el  MEN, mediante  Resolución 8938 de 27-Aug-2019.</t>
  </si>
  <si>
    <t xml:space="preserve">Se tienen registrados en la UGCP convenios suscritos entre la UT y diferentes entidades. </t>
  </si>
  <si>
    <t>Nombrar los proyectos (6)</t>
  </si>
  <si>
    <t>Fotografías de la sala de exposión</t>
  </si>
  <si>
    <t>Sala polivalentse como espacio  en la sede centre de la UT con el fin de promocionar las distintas conlecciones con que cuenta la universidad.</t>
  </si>
  <si>
    <t>Informe del proyecto - Ministerio de Educación de reconocimiento de saberes</t>
  </si>
  <si>
    <t>Informe del proyecto reposa en la oficina de Investigaciones</t>
  </si>
  <si>
    <t>Los informes de los proyectos reposan en la Oficina de  Investigaciones</t>
  </si>
  <si>
    <t xml:space="preserve">Proyecto desarrollo venjas competitivas de ocho cadenas productivas del sector Agropecuario, Fondo de Ciencia Tecnología e Innovación Sistema General de Regalias.
</t>
  </si>
  <si>
    <t>La propuesta reposa en la oficina de Investigaciones</t>
  </si>
  <si>
    <t>Se formuló una propuesta para la realización de una convocatoria para la distinción  al mérito investigativo</t>
  </si>
  <si>
    <t xml:space="preserve">Proyecto reposa en Facultad de Agronomia </t>
  </si>
  <si>
    <t>Proyecto de Investigación elaborado por el Semillero de Investigación de Edafología, Coordinado por el docente Edgar Avila.</t>
  </si>
  <si>
    <t>1. Participación internacional del libro universitario del 5 al 14 de abril de 2019
2. Participación activa de la Universidad del Tolima en la 32a Feria Internacional del Libro de Bogotá, del 25 de abril hasta el 6 de mayo de 2019.
3. Feria de libro Institucional en la Biblioteca de la Universidad del Tolima.</t>
  </si>
  <si>
    <t>1. Especialización en derecho administrativo. R/9348 de 02-Sep-2019
2. Especialización en extensión rural  R/9072 de 28-Aug-2019
3.Especialización en educación para la diversidad en la niñez R/8938 de 27-Aug-2019</t>
  </si>
  <si>
    <t>Resoluciones del MEN</t>
  </si>
  <si>
    <t>Lista de profesores reposan en la oficina de ORI</t>
  </si>
  <si>
    <r>
      <rPr>
        <u/>
        <sz val="10"/>
        <rFont val="Arial"/>
        <family val="2"/>
      </rPr>
      <t>Facultad  e Instituto</t>
    </r>
    <r>
      <rPr>
        <sz val="10"/>
        <rFont val="Arial"/>
        <family val="2"/>
      </rPr>
      <t xml:space="preserve">
Medicina Veterinaria y Zoootecnía: 10
Ingeniería Forestal: 5
Ingeniería Agronómica: 5
Ciencias Económicas y Administrativas: 4
Ciencias de la Educación:10
Ciencias: 18
Ciencias de la Salud:3
Ciencias Humanas y Artes: 12
IDEAD: 12</t>
    </r>
  </si>
  <si>
    <t xml:space="preserve">Estudio comparativo de la investigación de la Universidad del Tolima, donde se muestra el impacto de la Universidad del Tolima en la Región Centro Sur, Nacional e Internacional </t>
  </si>
  <si>
    <t xml:space="preserve">Estrategia de acercamiento y comunicación con los graduados, se creó un programa radial "CONEXIÓN UT", el cuál tiene el objetivo de mostrar lo que están haciendo los graduados de la Universidad del Tolima.  </t>
  </si>
  <si>
    <t xml:space="preserve">v </t>
  </si>
  <si>
    <t>Documento en construcción</t>
  </si>
  <si>
    <t>Se presentan (12) Planes Mensualizados de Caja de enero a diciembre de 2019</t>
  </si>
  <si>
    <t xml:space="preserve">ELABORACIÓN DE ANTEPROYECTO DE DISEÑO DEL CUARTO FRIO </t>
  </si>
  <si>
    <t xml:space="preserve">Elaborar  anteproyecto </t>
  </si>
  <si>
    <t>Se tiene elaborado el presupuesto de obra</t>
  </si>
  <si>
    <t>Presupuesto de obra</t>
  </si>
  <si>
    <t>Diseño arquitectónico y estudio de demanda y oferta</t>
  </si>
  <si>
    <t>Número de predios actualizados</t>
  </si>
  <si>
    <t>Se apropiaron recursos e inició la fase que consiste en estudios y diseños para la adecuación.
Se realizó presentación ante las Cooperativas del Departamento para consecusión de recursos destinados a la fase II</t>
  </si>
  <si>
    <t>22 docentes capacitados en manejo de la plataforma TU AULA.
Eventos:
Primer congreso nacional de seguridad y salud en el trabajo - CAT Medellin.
Foro nacional de investigación formativa en todo el país (22 CAT)
Primer rally por la seguridad y salud en el trabajo - Ibagué 
Primer seminario de seguridad y salud en el trabajo - CAT Neiva
Taller de plastilina - CAT de Ibagué
Taller de oratoria y escritura creativa - CAT Suba
Tercer simposión turistico y regional - CAT Ibagué
Jornada de salud, integración de autoestima - CAT Chaparral
Taller técnicas de reanimación básica primero auxilios &amp; DEA - CAT Chaparral
Seminario temas y reflexiones financiera - CAT Tunal 
Festival de la canción - CAT Kenedy
Primera feria empresarial - CAT Neiva
La U te canta 2019 - MESU - CAT Uraba
Segundo simposio regional de investgigación en educación y ciencias sociales "una mirada interdisciplicar del concepto de mediación"</t>
  </si>
  <si>
    <t>Documento presentado
Documento publicado denominado "Herramientas para un modelo pedagógico de investigación formativa" reposa en el IDEAD</t>
  </si>
  <si>
    <t>Actividad lúdicas, recreativas y culturales - CAT: Planadas, Rio Blanco, Kenedy e Ibagué</t>
  </si>
  <si>
    <t>Audios de los programas realizados. Facebook Live "Graduados UT".
Link: https://www.facebook.com/Graduados-UT-1048940458469081/
programa radial "CONEXIÓN UT"
Fane page de los 23 CAT
Redes sociales para IDEAD
Programa radial de TU IDEAD</t>
  </si>
  <si>
    <t>conferencias habilidades blandas y desafios regionales 
talleres de contexto regional
recursos CREE (1854 personas)
se apoya el programa de conexión UT -enlace con graduados</t>
  </si>
  <si>
    <t>14 practicas incluyentes recursos cree
14 estudiantes convenio 2286 del 2018
21 convenio 2143 alcaldia de Ibagué
19 convenio 001 de Gobernación 
2 practicantes del programa para la paz</t>
  </si>
  <si>
    <t>Documento de trabajo</t>
  </si>
  <si>
    <t>El avance fue de 350 ciudadanos orientados y capacitados.
Talleres de emprendimiento, rutas hacia la innovación y ferias empresariales
mesas regionales de trabajo 257 pesonas
actividades con sectpres productivos 244 personas</t>
  </si>
  <si>
    <t>Proyectos</t>
  </si>
  <si>
    <t>Foro del Día del Idioma en el CAT Cali, promoviendo la lectura.
Tercer simposio de estudios literarios y segundo coloquio de la enseñanza de la literatura infantil. 
cuento que somos,(Alex silgado- IDEAD) Biblioteca itonerantes (Clara pradilla) Fac de Ciencias</t>
  </si>
  <si>
    <t xml:space="preserve">Proyectos: Fac Ciencias Humanas y Artes1, El Tolima Milenario, un viaje por la diversidad. Exposición arqueológica temporal (en pendones)2.“Encuentros Artísticos en Ambalema” 
Fac Educacion: 1, programa de asesoria en lectura y escritura 2, proyeccion social en la asignatura de ambiente y desarrollo 3, resignificacion de PRAE 4, Catedra itinerante de evaluacion educativa. 4, yo juego limpio, porque juego en paz” 5, Diplomado de formacion ambiental ciudadana
</t>
  </si>
  <si>
    <t>El 15 de agosto de 2019 fue aprobado por parte del Consejo Academico el Acuerdo numero 0112 de 2019 por medio del cual se crea la politica de paz 
83 participantes en la construcción de la política.</t>
  </si>
  <si>
    <t>PLANILLAS, REGISTRO FOTOGRAFICO, EVENTOS, VOLUNTARIADO, PROYECTOS</t>
  </si>
  <si>
    <t xml:space="preserve">35 directores de programa de pregrado y de posgrado de presencial y distancia.
250 conservatorio "Sentido y valor de la verdad para el Tolima". 
2 wowen for peace ( 1 docente y 1 profesor)
Taller “Construyendo Paz, Territorio y Vida” ( 60 participantes)
Debate público con candidatos a la alcaldía de Ibagué 400 personas
Proyecto de Pedagogía para la Paz (150 estudiantes IES)
Congreso Internacional de Educación para la Paz (150 personas aprox )
Grupo cultura de paz y seminario El desafío de construir proyectos de cultura en tiempos de Cólera” -  19 de septiembre
 ( 20 estudiantes)
Conmemoración a Nivel Internacional el Día de las Víctimas de Desaparición forzada (60 personas)
Debate Público- Candidatos a la Gobernación del Tolima (200 personas)
Debate Público- Construcción de Paz Candidatos a la gobernación en Chaparral (150 personas aprox)
el evento Sonidos y Tejidos por la Paz (150 personas aprox)
Voluntarios Vinculados en el Año 2019 (41 personas)
</t>
  </si>
  <si>
    <t>IDEAD
Diseño del curso de actualización docente, se integró en la plataforma TU AULA como taller virtual de actualización docente como prueba piloto con los Directores de Programa y Coordindores de CAT. DOCENTES BENEFICIADOS 90</t>
  </si>
  <si>
    <t>Actas</t>
  </si>
  <si>
    <t xml:space="preserve">La Politica esta en proceso de construcción, participacion de la mesa de comité de regionalización </t>
  </si>
  <si>
    <t>Propuesta mesa de trabajo y sugerencias para el proyecto ley " por medio del cual se establece la politica de atencion a los jovenes rurales y otras disposiciones"</t>
  </si>
  <si>
    <t>Reglamento firmado y procedimientos del sistema de Gestión Integrado actualizados del apoyo económico estudiantil Con un estado de avance de gestión del 50%
Mesa colectiva con la División contable. Pendiente.                   Proyecto Modificación acuerdo 0027 de 2005
Mediante Res. 0977 y 1151 de 2019 apoyos estudiantiles</t>
  </si>
  <si>
    <t>1 proyecto wowen for peace  y se presentaron los siguientes proyectos a convocatorias internacionales. 
 taller de verano de innovación en la embajada de Washington Est de Neg Inter- Tiendas universitarias
Se acompaño en la formulacion y presentacion de los proyecto siguientes a convocatorias internacionales: 1,PROYECTO “CULTURE, LAND AND BEING”
2,“Creation subjects of social change among the youth of post-conflict Tolima through the decolonization of knowledge and political communication” 
se suscribieron los siguientes convenios:
1,Corporación S.O.S Ambiental
 2,Comisión Esclarecimiento de la verdad,  la convivencia y la no repetición
3, Fundación Escuela de paz
4, Corporacion San Jorge
 5,se ganó convocatoria de INNPULSA - Fortalecimiento cluster turismo en Alianza con Camara de Comercio
6, partiicipacion convocatoria clustetr salud  (en proceso).
13 convenios con cooperativas para la inversión para los siguientes proyectos:1. Aula inclusiva. 2. Sala de Sistemas (fortalecimiento de infraestructura tecnológica). 3. Becas estudiantiles (matriculas)</t>
  </si>
  <si>
    <t>1. Se presentan  dos informes de avance del proyecto, de los meses de febrero y marzo de 2019.  emitidos por la supervisión.                                                 2. adicionalmente se envía el informe de finalización de la primera fase del proyecto, emitido por el proveedor al corte del mes de abril de 2019, que corresponde al levantamiento de información y verificación de requisitos.
En el mes de noviembre se inicio la fase de parametrización de modulos de: presupuesto e inventarios</t>
  </si>
  <si>
    <t>Registros de Consulta - RIPS   Registro Asistencia Talleres (Archivo PSS)</t>
  </si>
  <si>
    <t>1. Documento Borrador Proyecto “Por medio de la cual se actualiza el Acuerdo No. 004 de 1965, sobre la prestación del Servicio de Residencias Estudiantiles y su reglamentación”           2. Documento Borrador Proyecto  “Por medio de la cual se crea y reglamenta el Subsidio de Vivienda  para residencias estudiantiles femeninas” (Carpeta medio magnético Coordinación Sección Asistencial)</t>
  </si>
  <si>
    <t>Formatos de control y seguimiento de los procesos de calidad.(Archivos en Restaurante)
Calidad e inocuidad alimentaria</t>
  </si>
  <si>
    <t>proceso de cotización
Construcción de Estudios previos (Archivos en medio físico y magnetico de SSST)</t>
  </si>
  <si>
    <t>Capacitaciones, Proceso de cotización, Construcción de estudios previos(Archivos en medio físico y magnetico de SSST)</t>
  </si>
  <si>
    <t>actas y Resoluciones de Rectoría (Archivos Bienestar Universitario- Sección Asistencial - Permanencia)</t>
  </si>
  <si>
    <t>Avance del proyecto de resolucion que reglamenta los apoyos económicos estudiantiles.   Documento borrador proyecto modificación (Archivo VDH-Apoyos Estudiantiles)</t>
  </si>
  <si>
    <t>Contrato de prestación de servicios N°184 y documento en magnetico de la estructura de la política. Acta de suspensión N°001, oficio de reserva presupuesto dirigido a la División Contable. ( Arcivo carpeta VDH-PICA/Contratación)</t>
  </si>
  <si>
    <t>Memorias de los zonales por parte de la organización de los diferentes zonales. Plataforma Hercules - Ascun. Registros fotograficos. Noticias institucionales (E-mail ,archivo Secc. Deportes)</t>
  </si>
  <si>
    <t>Oficio de solicitud ante Ascun deportes Regional Centro (Archivo Secc. Deportes)</t>
  </si>
  <si>
    <t>Planillas de asistencia, planillas de inscripcion, planillas de juego. Plataforma Hercules Ascun. Informes de cada organización, informes tecnicos, reportes de radio y prensa (Archivo Secc. Deportes)</t>
  </si>
  <si>
    <t>Planillas control monitorias;  Formato control asistencia Semana Inducción  Inscripción https://docs.google.com/forms/d/1t7euwTsbcGv2ftCRofpw9wffdi6YrDIw3RGcwavWNx4/edit (Archivo VDH-permanencia)</t>
  </si>
  <si>
    <t>Avances de propuesta de ajustes al reglamento. Instrumentos dieseñados y o actualizados.Matriz FODA, SPIN y 4P  aplicados y con información cruzada. Soportes de adquisicoin d ebienes y servicios las  cuales están soportadas en las Actas del Comité de Funcionamiento y actas de inspección (Archivo VDH-Tiendas)</t>
  </si>
  <si>
    <t>avances del Proyecto formulado en alianza con la practicante de la asignatura Practica Empresarial del programa Admon de Empresas (documento) Avance propuestas de diseño (Archivo VDH-Bulevar)</t>
  </si>
  <si>
    <t xml:space="preserve">Registro Asistencia (Archivo Secc. Asistencial- Trabajo Social) </t>
  </si>
  <si>
    <t>Proyecto de Apropiación Social del Conocimiento del Sistema General de Regalias.
Proyecto Ministerio de Educación Nacional de reconocimiento de saberes</t>
  </si>
  <si>
    <t>Politica de juventides actualizada</t>
  </si>
  <si>
    <t>Informe del proyecto reposa en la Oficina de Investigaciones, la cual contien el documento de trabajo del modelo</t>
  </si>
  <si>
    <t>Se vincula Becario como docente de planta de la Facultad de Ciencias Humanas y Artes MARIA ALEJANDRA ESPINOSA MORENO.
Se vincula Becario como docente de planta de la Facultad de Ciencias Económicas y Administrativas CAMILO ANDRES ARCINIEGAS PRADILLA.</t>
  </si>
  <si>
    <t xml:space="preserve">
Se desarrollo el diplomado en derecho de las victimas y construcción de paz en cooperación con el observatorio de paz y derechos humanos de la UT y CODHES 
Seminario "Testimonio de las Violencias en Colombia: relatos personales"
Seminario-Taller Didacticas del Lenguaje y la literatura de perspectiva etnográfica"
Conferencia: "Didacticas del Lenguaje y la literatura de perspectiva etnográfica"</t>
  </si>
  <si>
    <t>Se realizaron dos Convocatorias para docentes  por sede educativa beneficiada del proyecto,</t>
  </si>
  <si>
    <t>listadode asistentes reposa en el archivo del Museo Antropologico (850 estudiantes ) (1,800 Est) (136 est), (Fotografias que reposan en el Museo)</t>
  </si>
  <si>
    <t>Institución Educativa Francisco Urtado(Venadillo)
Escuela Normal Superior  (Ibagué)
Instoticón Educativa Doima (Piedras)
Exposición sala interactiva sede centro  (expoacademía)</t>
  </si>
  <si>
    <r>
      <rPr>
        <b/>
        <sz val="10"/>
        <rFont val="Arial"/>
        <family val="2"/>
      </rPr>
      <t xml:space="preserve">
12 Estudiantes recibieron Apoyo Económico por parte de la ORI.
9 Estudiantes de Doctorado y 5 estudiantes de Maestría.
IDEAD: PASANTIA EN MEXICO J</t>
    </r>
    <r>
      <rPr>
        <sz val="10"/>
        <rFont val="Arial"/>
        <family val="2"/>
      </rPr>
      <t xml:space="preserve">ENNIFER AFANADOR CUBILLOS,  estudiante del programa de Administración Financiera realizó pasantia en Mexico A-19
</t>
    </r>
  </si>
  <si>
    <t xml:space="preserve">14 convenios suscritos que reposan en la Oficina de Contratación y base de datos en la ORI.        </t>
  </si>
  <si>
    <t>FORESTAL, Alianza para parametrizar en el Sistema de Gestión Virtual de Aprendizaje el programa de Ingeniería Forestal para realizar pasantías por contratos de apredizaje
Pendiente el nombre de los comvenios</t>
  </si>
  <si>
    <t xml:space="preserve">Estudio comparativo de la investigación de la Universidad del Tolima, reposa en la Oficina de Investigaciones </t>
  </si>
  <si>
    <t>Diplomando en sistemas de gestión de seguridad y salud en el trabajo desde el enfoque de calidad - CAT Medellín</t>
  </si>
  <si>
    <r>
      <rPr>
        <b/>
        <sz val="10"/>
        <rFont val="Arial"/>
        <family val="2"/>
      </rPr>
      <t>FAC. AGRONOMIA</t>
    </r>
    <r>
      <rPr>
        <sz val="10"/>
        <rFont val="Arial"/>
        <family val="2"/>
      </rPr>
      <t xml:space="preserve"> 
1. MARIO JAVIERGÓMEZ MARTÍNEZ 
 (Fecha de Grado 18 feb-2019, </t>
    </r>
    <r>
      <rPr>
        <i/>
        <u/>
        <sz val="10"/>
        <rFont val="Arial"/>
        <family val="2"/>
      </rPr>
      <t>pendiente convalidar)</t>
    </r>
    <r>
      <rPr>
        <sz val="10"/>
        <rFont val="Arial"/>
        <family val="2"/>
      </rPr>
      <t xml:space="preserve">
</t>
    </r>
    <r>
      <rPr>
        <b/>
        <sz val="10"/>
        <rFont val="Arial"/>
        <family val="2"/>
      </rPr>
      <t>FACEA</t>
    </r>
    <r>
      <rPr>
        <sz val="10"/>
        <rFont val="Arial"/>
        <family val="2"/>
      </rPr>
      <t xml:space="preserve">
2. OSCAR HERNAN LOPEZ MONTOYA
(Fecha de Grado 23 may-2019)
</t>
    </r>
    <r>
      <rPr>
        <b/>
        <sz val="10"/>
        <rFont val="Arial"/>
        <family val="2"/>
      </rPr>
      <t>CIENCIAS DE LA EDUCACION</t>
    </r>
    <r>
      <rPr>
        <sz val="10"/>
        <rFont val="Arial"/>
        <family val="2"/>
      </rPr>
      <t xml:space="preserve">
3. MIGUEL ERNETO VILLARRAGA
(11 DE ABRIL DE 2019, </t>
    </r>
    <r>
      <rPr>
        <i/>
        <u/>
        <sz val="10"/>
        <rFont val="Arial"/>
        <family val="2"/>
      </rPr>
      <t>pendiente convalidación</t>
    </r>
    <r>
      <rPr>
        <sz val="10"/>
        <rFont val="Arial"/>
        <family val="2"/>
      </rPr>
      <t xml:space="preserve">)
</t>
    </r>
    <r>
      <rPr>
        <b/>
        <sz val="10"/>
        <rFont val="Arial"/>
        <family val="2"/>
      </rPr>
      <t>FAC. CIENCIAS</t>
    </r>
    <r>
      <rPr>
        <sz val="10"/>
        <rFont val="Arial"/>
        <family val="2"/>
      </rPr>
      <t xml:space="preserve">
4. DANIEL ALFONSO URREA MONTES (fecha de grado 6 de agosto de 2019)
CIENCIAS HUMANAS Y ARTES
5. ARLOVICH CORREA MANCHOLA
(Fecha de grado 7 de octubre de 2019)
</t>
    </r>
    <r>
      <rPr>
        <b/>
        <sz val="10"/>
        <rFont val="Arial"/>
        <family val="2"/>
      </rPr>
      <t xml:space="preserve"> IDEAD</t>
    </r>
    <r>
      <rPr>
        <sz val="10"/>
        <rFont val="Arial"/>
        <family val="2"/>
      </rPr>
      <t xml:space="preserve">
6. ALDEMAR SEGURA, (fecha de grado 26Julio de 2019). Recursos propios
</t>
    </r>
  </si>
  <si>
    <t xml:space="preserve">16 Microcurriculos nuevos integrados a TU AULA.
3 Guías de Aprendizaje integrados a TU AULA.
68 Objetos Virtuales de Aprendizaje integrados a TU AULA par la Modalidad a distancia y presencial </t>
  </si>
  <si>
    <t xml:space="preserve">Con recursos del Fondo de Ciencia Tecnología e Innovación  Sistema General de Regalías. Se han financiado 50 proyectos de tesis de doctorado que apuntan a la solución de problemáticas ambientales, culturales  y sociales.
</t>
  </si>
  <si>
    <t>Los trabajos de grado pueden ser consultadas en la páginas web de la Biblioteca 
http://repository.ut.edu.co/.</t>
  </si>
  <si>
    <t>La promoción del evento se puede visualizar a través de la página de Facebook de la Vicerrectoría de desarrollo Humano y en el Boletín Institucional.
Registros de asistencia, planillas, fotografias IDEAD</t>
  </si>
  <si>
    <t xml:space="preserve">Para el desarrollo de los eventos académicos y culturales, se organizó un cronograma de actividades: donde se iniciará con el evento "Café Literario", el cual se realizará el día 30 de mayo a las 5:00pm. 
Para la realización de los eventos se contará con el apoyo de los monitores académicos vinculados a la biblioteca para este fin.
Congreso de bioinformatica-Facultad de Ciencias 
Académicos: 1) Primera Nacional, Segunda y Tercera internacional de conferencias del Programa de Ingeniería en Agrocología. 
2)Conferencia - Taller en Seguridad y Salud en el Trabajo en el CAT Tunal.
3)Socialización de los avances de practicas pedagógica del Programa de Licenciaturas.
4)Feria Multidisciplinar en el CAT Chaparral.  
Culturales: Reinado en CAT Neiva. Académico/cultura: Vive la UT CAT Medellín2
</t>
  </si>
  <si>
    <t>Se contrato un profesional (OPS) que certificó experiencia relacionada en política pública de drogas para desarrollar las acciones de construcción del documento de política .  Se esta ejecutando la fase de revisión bibliográfica de documentos relacionados, la identificación y vinculación de los documentos que registran las acciones  desarrolladas previamente desde el programa para el abordaje integral de consumos adictivos-PICA, se viene realizando la redacción de la estructura de la política. Se firmó acta de suspensión del contrato N°184, el pasado 20 de noviembre por causa del cierre de la sede de Santa Elena por el Estamento Estudiantil, lo que ocasionó que no se puediera culminar con las obligaciones contractuales relacionadas con la viabilidad jurídica del documento de política, la socialización a la comunidad universitaria y a los organos directivos (Consejo Aacadémico, Consejo Superior) y su liquidación, este contrato se reanuda el proximo año con la intención de cumplir con el objeto contractual
A la fecha se ha avanzado en la definición del enfoque de la politica institucional, el cual esta soportado en "Desarrollo Humano y Derechos Humanos".  Se gestionó la vinculación del grupo de investigación Indaguemos-Salud de la Facultad de Ciencias de la Salud, la conformación de un semillero para la elaboración del documento de política institucional. También, se proyectó la propuesta de resolución “Por medio del cual se crea el Comité de Salud Mental y Manejo de Situaciones Asociadas al Consumo de Sustancias Psicoactivas de la Universidad del Tolima”, la cual está siendo revisada por un equipo de profesores vinculados al grupo de investigación.</t>
  </si>
  <si>
    <t>Se mantiene la oferta de diplomados de años anteriores para los graduados.
Diplomando en sistemas de gestión de seguridad y salud en el trabajo desde el enfoque de calidad - CAT Medellín</t>
  </si>
  <si>
    <t>Rectoría
Equipo Directivo
Vicerrector Administrativo
Jefe Oficina de Desarrollo Institucional</t>
  </si>
  <si>
    <t xml:space="preserve">Oficina de Desarrollo Institucional
Vicerrector Académico
Vicerrector de Desarrollo Humano
Vicerrector Administrativo
Secretaria General
Asesora Jurídica
</t>
  </si>
  <si>
    <t xml:space="preserve">Vicerrector Académico
Oficina de Gestión Tecnológica
Vicerrector Administrativo
Vicerrector de Desarrollo Humano
Oficina de Desarrollo Institucional
</t>
  </si>
  <si>
    <t xml:space="preserve">Vicerrector Administrativo
Secretaria General
Asesor Jurídico
Consejo Superior
</t>
  </si>
  <si>
    <t>Vicerrector Administrativo
Jefe División Contable y Financiera</t>
  </si>
  <si>
    <t>Vicerrector Administrativo
Vicerrector Académico
Vicerrector de Desarrollo Humano
Jefe División Contable y Financiera
Asesor Jurídico</t>
  </si>
  <si>
    <t xml:space="preserve">
Jefe Oficina de Desarrollo Institucional
Vicerrector Administrativo
Jefe Oficina de Relaciones Laborales y Prestacionales
Vicerrector de Desarrollo Humano
Vicerrector Académico
Secretaria General 
Jefe Oficina de Control de Gestión
</t>
  </si>
  <si>
    <t xml:space="preserve">Jefe Oficina de Desarrollo Institucional
Vicerrector Académico
Vicerrector de Desarrollo Humano
Vicerrector Administrativo
Jefe Oficina de Relaciones Laborales y Prestacionales
Jefe Control de Gestión
Secretaria General 
</t>
  </si>
  <si>
    <t xml:space="preserve">Vicerrector Administrativo
Jefe Oficina de Desarrollo Institucional
Jefe División de Relaciones Laborales y Prestacionales
Equipo de rediseño
</t>
  </si>
  <si>
    <t>Secretaria General
Vicerrector Administrativo
Vicerrector Académico
Vicerrector de Desarrollo Humano
Jefe Oficina de Desarrollo Institucional</t>
  </si>
  <si>
    <t xml:space="preserve">Jefe Oficina de Desarrollo Institucional
Vicerrector Administrativo
Jefe Oficina de Contratación
Facultad de Medicina Veterniario y Zootecnia
</t>
  </si>
  <si>
    <t>Jefe Oficina de Desarrollo Institucional
Vicerrector Administrativo
Jefe Oficina de Contratación
Decano Facultad de Ciencias</t>
  </si>
  <si>
    <t>Jefe Oficina de Desarrollo Institucional
Vicerrector Administrativo
Jefe Oficina de Contratación
Decano de la Facultad de Ingeniería Agronómica</t>
  </si>
  <si>
    <t xml:space="preserve">Jefe Oficina de Desarrollo Institucional
Vicerrector Administrativo
Decano Facultad de Medicina Veterinaria y Zootecnia
Jefe Oficina de Contratación
Director Granja
</t>
  </si>
  <si>
    <t xml:space="preserve">Jefe Oficina de Desarrollo Institucional
Vicerrector Administrativo
Jefe División Contable y Financiera
</t>
  </si>
  <si>
    <t>Vicerrector Administrativo, 
Jefe División Contable y Financiera</t>
  </si>
  <si>
    <t xml:space="preserve">
Vicerrector Administrativo
Jefe División Contable y Financiera
Director IDEAD
Decanos
Director de Investigaciones y Desarrollo Cientifico.
</t>
  </si>
  <si>
    <t>Vicerrector administrativo
Jefe División Contable y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</si>
</sst>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 #,##0.00_);_(&quot;$&quot;\ * \(#,##0.00\);_(&quot;$&quot;\ * &quot;-&quot;??_);_(@_)"/>
    <numFmt numFmtId="43" formatCode="_(* #,##0.00_);_(* \(#,##0.00\);_(* &quot;-&quot;??_);_(@_)"/>
    <numFmt numFmtId="164" formatCode="_-* #,##0_-;\-* #,##0_-;_-* &quot;-&quot;_-;_-@_-"/>
    <numFmt numFmtId="165" formatCode="_(&quot;$&quot;\ * #,##0_);_(&quot;$&quot;\ * \(#,##0\);_(&quot;$&quot;\ * &quot;-&quot;??_);_(@_)"/>
    <numFmt numFmtId="166" formatCode="_(* #,##0_);_(* \(#,##0\);_(* &quot;-&quot;??_);_(@_)"/>
    <numFmt numFmtId="167" formatCode="0.000"/>
    <numFmt numFmtId="168" formatCode="0.0%"/>
    <numFmt numFmtId="169" formatCode="0.0"/>
  </numFmts>
  <fonts count="4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indexed="17"/>
      <name val="Arial"/>
      <family val="2"/>
    </font>
    <font>
      <sz val="11"/>
      <color indexed="8"/>
      <name val="Helvetica Neue"/>
      <charset val="1"/>
    </font>
    <font>
      <sz val="12"/>
      <name val="Arial"/>
      <family val="2"/>
      <charset val="1"/>
    </font>
    <font>
      <b/>
      <sz val="12"/>
      <color indexed="10"/>
      <name val="Arial"/>
      <family val="2"/>
    </font>
    <font>
      <sz val="10"/>
      <name val="Calibri"/>
      <family val="2"/>
      <scheme val="minor"/>
    </font>
    <font>
      <b/>
      <sz val="10"/>
      <name val="Arial"/>
      <family val="2"/>
      <charset val="1"/>
    </font>
    <font>
      <b/>
      <sz val="12"/>
      <name val="Arial"/>
      <family val="2"/>
    </font>
    <font>
      <sz val="10"/>
      <color theme="1"/>
      <name val="Calibri"/>
      <family val="2"/>
      <scheme val="minor"/>
    </font>
    <font>
      <b/>
      <sz val="11"/>
      <name val="Arial"/>
      <family val="2"/>
    </font>
    <font>
      <sz val="48"/>
      <name val="Arial"/>
      <family val="2"/>
    </font>
    <font>
      <b/>
      <sz val="16"/>
      <name val="Arial"/>
      <family val="2"/>
    </font>
    <font>
      <b/>
      <sz val="10"/>
      <name val="Arial"/>
      <family val="2"/>
    </font>
    <font>
      <b/>
      <sz val="11"/>
      <name val="Arial"/>
      <family val="2"/>
      <charset val="1"/>
    </font>
    <font>
      <sz val="10"/>
      <color rgb="FFFF0000"/>
      <name val="Arial"/>
      <family val="2"/>
    </font>
    <font>
      <sz val="11"/>
      <name val="Arial"/>
      <family val="2"/>
    </font>
    <font>
      <b/>
      <sz val="20"/>
      <name val="Arial"/>
      <family val="2"/>
    </font>
    <font>
      <sz val="10"/>
      <color indexed="8"/>
      <name val="Arial"/>
      <family val="2"/>
      <charset val="1"/>
    </font>
    <font>
      <b/>
      <sz val="10"/>
      <color indexed="8"/>
      <name val="Arial"/>
      <family val="2"/>
      <charset val="1"/>
    </font>
    <font>
      <sz val="10"/>
      <name val="Arial"/>
      <family val="2"/>
      <charset val="1"/>
    </font>
    <font>
      <sz val="11"/>
      <color indexed="8"/>
      <name val="Arial"/>
      <family val="2"/>
      <charset val="1"/>
    </font>
    <font>
      <b/>
      <sz val="24"/>
      <name val="Arial"/>
      <family val="2"/>
      <charset val="1"/>
    </font>
    <font>
      <sz val="11"/>
      <name val="Arial"/>
      <family val="2"/>
      <charset val="1"/>
    </font>
    <font>
      <b/>
      <sz val="11"/>
      <color indexed="8"/>
      <name val="Arial"/>
      <family val="2"/>
      <charset val="1"/>
    </font>
    <font>
      <sz val="10"/>
      <color rgb="FFFFFF00"/>
      <name val="Arial"/>
      <family val="2"/>
    </font>
    <font>
      <b/>
      <sz val="36"/>
      <name val="Arial"/>
      <family val="2"/>
      <charset val="1"/>
    </font>
    <font>
      <sz val="9"/>
      <color theme="1"/>
      <name val="Calibri"/>
      <family val="2"/>
      <scheme val="minor"/>
    </font>
    <font>
      <i/>
      <sz val="11"/>
      <name val="Arial"/>
      <family val="2"/>
    </font>
    <font>
      <sz val="9"/>
      <name val="Arial"/>
      <family val="2"/>
    </font>
    <font>
      <u/>
      <sz val="11"/>
      <color theme="10"/>
      <name val="Calibri"/>
      <family val="2"/>
      <scheme val="minor"/>
    </font>
    <font>
      <sz val="8"/>
      <name val="Arial"/>
      <family val="2"/>
    </font>
    <font>
      <b/>
      <sz val="11"/>
      <color theme="0"/>
      <name val="Arial"/>
      <family val="2"/>
    </font>
    <font>
      <sz val="11"/>
      <name val="Calibri"/>
      <family val="2"/>
      <scheme val="minor"/>
    </font>
    <font>
      <b/>
      <sz val="9"/>
      <name val="Arial"/>
      <family val="2"/>
      <charset val="1"/>
    </font>
    <font>
      <b/>
      <sz val="11"/>
      <color theme="0"/>
      <name val="Calibri"/>
      <family val="2"/>
      <scheme val="minor"/>
    </font>
    <font>
      <i/>
      <u/>
      <sz val="10"/>
      <name val="Arial"/>
      <family val="2"/>
    </font>
    <font>
      <u/>
      <sz val="10"/>
      <name val="Arial"/>
      <family val="2"/>
    </font>
    <font>
      <b/>
      <u/>
      <sz val="10"/>
      <name val="Arial"/>
      <family val="2"/>
    </font>
    <font>
      <b/>
      <sz val="14"/>
      <name val="Arial"/>
      <family val="2"/>
    </font>
    <font>
      <u/>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499984740745262"/>
        <bgColor indexed="64"/>
      </patternFill>
    </fill>
    <fill>
      <patternFill patternType="solid">
        <fgColor rgb="FFFF0000"/>
        <bgColor indexed="64"/>
      </patternFill>
    </fill>
    <fill>
      <patternFill patternType="solid">
        <fgColor rgb="FF00B050"/>
        <bgColor indexed="64"/>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ck">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lignment vertical="top"/>
    </xf>
    <xf numFmtId="0" fontId="32" fillId="0" borderId="0" applyNumberFormat="0" applyFill="0" applyBorder="0" applyAlignment="0" applyProtection="0"/>
    <xf numFmtId="9" fontId="3" fillId="0" borderId="0" applyFont="0" applyFill="0" applyBorder="0" applyAlignment="0" applyProtection="0"/>
  </cellStyleXfs>
  <cellXfs count="439">
    <xf numFmtId="0" fontId="0" fillId="0" borderId="0" xfId="0"/>
    <xf numFmtId="0" fontId="8" fillId="0" borderId="11" xfId="0" applyFont="1" applyBorder="1"/>
    <xf numFmtId="0" fontId="11" fillId="0" borderId="0" xfId="0" applyFont="1"/>
    <xf numFmtId="0" fontId="8" fillId="0" borderId="13" xfId="0" applyFont="1" applyBorder="1"/>
    <xf numFmtId="0" fontId="12" fillId="0" borderId="12" xfId="6" applyNumberFormat="1" applyFont="1" applyFill="1" applyBorder="1" applyAlignment="1">
      <alignment horizontal="center" vertical="center" wrapText="1"/>
    </xf>
    <xf numFmtId="0" fontId="8" fillId="0" borderId="7" xfId="0" applyFont="1" applyBorder="1" applyAlignment="1">
      <alignment horizontal="center" vertical="center"/>
    </xf>
    <xf numFmtId="0" fontId="3" fillId="0" borderId="17" xfId="6" applyNumberFormat="1" applyFont="1" applyFill="1" applyBorder="1" applyAlignment="1">
      <alignment vertical="center" wrapText="1"/>
    </xf>
    <xf numFmtId="14" fontId="3" fillId="0" borderId="17" xfId="6" applyNumberFormat="1" applyFont="1" applyFill="1" applyBorder="1" applyAlignment="1">
      <alignment vertical="center" wrapText="1"/>
    </xf>
    <xf numFmtId="0" fontId="15" fillId="0" borderId="17" xfId="6" applyNumberFormat="1" applyFont="1" applyFill="1" applyBorder="1" applyAlignment="1">
      <alignment vertical="center" wrapText="1"/>
    </xf>
    <xf numFmtId="0" fontId="3" fillId="0" borderId="18" xfId="6" applyNumberFormat="1" applyFont="1" applyFill="1" applyBorder="1" applyAlignment="1">
      <alignment vertical="center" wrapText="1"/>
    </xf>
    <xf numFmtId="0" fontId="17" fillId="0" borderId="17" xfId="0" applyFont="1" applyFill="1" applyBorder="1" applyAlignment="1">
      <alignment horizontal="center" vertical="center" wrapText="1"/>
    </xf>
    <xf numFmtId="0" fontId="15" fillId="0" borderId="12" xfId="6" applyNumberFormat="1" applyFont="1" applyFill="1" applyBorder="1" applyAlignment="1">
      <alignment horizontal="center" vertical="center" wrapText="1"/>
    </xf>
    <xf numFmtId="0" fontId="3" fillId="0" borderId="12" xfId="6" applyNumberFormat="1" applyFont="1" applyFill="1" applyBorder="1" applyAlignment="1">
      <alignment vertical="center" wrapText="1"/>
    </xf>
    <xf numFmtId="9" fontId="3" fillId="0" borderId="12" xfId="6" applyNumberFormat="1" applyFont="1" applyFill="1" applyBorder="1" applyAlignment="1">
      <alignment horizontal="center" vertical="center" wrapText="1"/>
    </xf>
    <xf numFmtId="0" fontId="3" fillId="0" borderId="12" xfId="6" applyNumberFormat="1" applyFont="1" applyFill="1" applyBorder="1" applyAlignment="1">
      <alignment horizontal="center" vertical="center" wrapText="1"/>
    </xf>
    <xf numFmtId="14" fontId="3" fillId="0" borderId="12" xfId="6" applyNumberFormat="1" applyFont="1" applyFill="1" applyBorder="1" applyAlignment="1">
      <alignment vertical="center" wrapText="1"/>
    </xf>
    <xf numFmtId="41" fontId="15" fillId="0" borderId="12" xfId="2" applyFont="1" applyFill="1" applyBorder="1" applyAlignment="1">
      <alignment vertical="center" wrapText="1"/>
    </xf>
    <xf numFmtId="0" fontId="15" fillId="0" borderId="12" xfId="6" applyNumberFormat="1" applyFont="1" applyFill="1" applyBorder="1" applyAlignment="1">
      <alignment vertical="center" wrapText="1"/>
    </xf>
    <xf numFmtId="0" fontId="15" fillId="0" borderId="8" xfId="6" applyNumberFormat="1" applyFont="1" applyFill="1" applyBorder="1" applyAlignment="1">
      <alignment vertical="center" wrapText="1"/>
    </xf>
    <xf numFmtId="0" fontId="3" fillId="0" borderId="21" xfId="6" applyNumberFormat="1" applyFont="1" applyFill="1" applyBorder="1" applyAlignment="1">
      <alignment vertical="center" wrapText="1"/>
    </xf>
    <xf numFmtId="0" fontId="16" fillId="0" borderId="22" xfId="6" applyNumberFormat="1" applyFont="1" applyFill="1" applyBorder="1" applyAlignment="1">
      <alignment vertical="center" wrapText="1"/>
    </xf>
    <xf numFmtId="0" fontId="17" fillId="0" borderId="12" xfId="0" applyFont="1" applyFill="1" applyBorder="1" applyAlignment="1">
      <alignment horizontal="center" vertical="center" wrapText="1"/>
    </xf>
    <xf numFmtId="0" fontId="3" fillId="0" borderId="25" xfId="6" applyNumberFormat="1" applyFont="1" applyFill="1" applyBorder="1" applyAlignment="1">
      <alignment vertical="center" wrapText="1"/>
    </xf>
    <xf numFmtId="0" fontId="3" fillId="0" borderId="25" xfId="6" applyNumberFormat="1" applyFont="1" applyFill="1" applyBorder="1" applyAlignment="1">
      <alignment horizontal="center" vertical="center" wrapText="1"/>
    </xf>
    <xf numFmtId="14" fontId="3" fillId="0" borderId="25" xfId="6" applyNumberFormat="1" applyFont="1" applyFill="1" applyBorder="1" applyAlignment="1">
      <alignment vertical="center" wrapText="1"/>
    </xf>
    <xf numFmtId="0" fontId="15" fillId="0" borderId="25" xfId="6" applyNumberFormat="1" applyFont="1" applyFill="1" applyBorder="1" applyAlignment="1">
      <alignment vertical="center" wrapText="1"/>
    </xf>
    <xf numFmtId="0" fontId="3" fillId="0" borderId="26" xfId="6" applyNumberFormat="1" applyFont="1" applyFill="1" applyBorder="1" applyAlignment="1">
      <alignment vertical="center" wrapText="1"/>
    </xf>
    <xf numFmtId="0" fontId="15" fillId="0" borderId="22" xfId="6" applyNumberFormat="1" applyFont="1" applyFill="1" applyBorder="1" applyAlignment="1">
      <alignment horizontal="center" vertical="center" wrapText="1"/>
    </xf>
    <xf numFmtId="0" fontId="3" fillId="0" borderId="22" xfId="6" applyNumberFormat="1" applyFont="1" applyFill="1" applyBorder="1" applyAlignment="1">
      <alignment vertical="center" wrapText="1"/>
    </xf>
    <xf numFmtId="0" fontId="3" fillId="0" borderId="22" xfId="6" applyNumberFormat="1" applyFont="1" applyFill="1" applyBorder="1" applyAlignment="1">
      <alignment horizontal="center" vertical="center" wrapText="1"/>
    </xf>
    <xf numFmtId="14" fontId="3" fillId="0" borderId="22" xfId="6" applyNumberFormat="1" applyFont="1" applyFill="1" applyBorder="1" applyAlignment="1">
      <alignment vertical="center" wrapText="1"/>
    </xf>
    <xf numFmtId="0" fontId="3" fillId="0" borderId="5" xfId="6" applyNumberFormat="1" applyFont="1" applyFill="1" applyBorder="1" applyAlignment="1">
      <alignment horizontal="center" vertical="center" wrapText="1"/>
    </xf>
    <xf numFmtId="0" fontId="3" fillId="0" borderId="8" xfId="6" applyNumberFormat="1" applyFont="1" applyFill="1" applyBorder="1" applyAlignment="1">
      <alignment horizontal="center" vertical="center" wrapText="1"/>
    </xf>
    <xf numFmtId="0" fontId="18" fillId="0" borderId="12" xfId="6" applyNumberFormat="1" applyFont="1" applyFill="1" applyBorder="1" applyAlignment="1">
      <alignment vertical="center" wrapText="1"/>
    </xf>
    <xf numFmtId="0" fontId="3" fillId="0" borderId="26" xfId="6" applyNumberFormat="1" applyFont="1" applyFill="1" applyBorder="1" applyAlignment="1">
      <alignment horizontal="center" vertical="center" wrapText="1"/>
    </xf>
    <xf numFmtId="0" fontId="3" fillId="0" borderId="18" xfId="6" applyNumberFormat="1" applyFont="1" applyFill="1" applyBorder="1" applyAlignment="1">
      <alignment horizontal="center" vertical="center" wrapText="1"/>
    </xf>
    <xf numFmtId="0" fontId="3" fillId="0" borderId="8" xfId="6" applyNumberFormat="1" applyFont="1" applyFill="1" applyBorder="1" applyAlignment="1">
      <alignment vertical="center" wrapText="1"/>
    </xf>
    <xf numFmtId="41" fontId="15" fillId="0" borderId="10" xfId="2" applyFont="1" applyFill="1" applyBorder="1" applyAlignment="1">
      <alignment horizontal="center" vertical="center" wrapText="1"/>
    </xf>
    <xf numFmtId="41" fontId="3" fillId="0" borderId="16" xfId="2" applyFont="1" applyFill="1" applyBorder="1" applyAlignment="1">
      <alignment horizontal="center" vertical="center" wrapText="1"/>
    </xf>
    <xf numFmtId="41" fontId="3" fillId="0" borderId="28" xfId="2" applyFont="1" applyFill="1" applyBorder="1" applyAlignment="1">
      <alignment horizontal="center" vertical="center" wrapText="1"/>
    </xf>
    <xf numFmtId="41" fontId="3" fillId="0" borderId="17" xfId="2" applyFont="1" applyFill="1" applyBorder="1" applyAlignment="1">
      <alignment horizontal="center" vertical="center" wrapText="1"/>
    </xf>
    <xf numFmtId="41" fontId="3" fillId="0" borderId="18" xfId="2" applyFont="1" applyFill="1" applyBorder="1" applyAlignment="1">
      <alignment horizontal="center" vertical="center" wrapText="1"/>
    </xf>
    <xf numFmtId="165" fontId="15" fillId="0" borderId="12" xfId="3" applyNumberFormat="1" applyFont="1" applyFill="1" applyBorder="1" applyAlignment="1">
      <alignment vertical="center" wrapText="1"/>
    </xf>
    <xf numFmtId="166" fontId="11" fillId="0" borderId="0" xfId="0" applyNumberFormat="1" applyFont="1"/>
    <xf numFmtId="0" fontId="15" fillId="0" borderId="22" xfId="6" applyNumberFormat="1" applyFont="1" applyFill="1" applyBorder="1" applyAlignment="1">
      <alignment vertical="center" wrapText="1"/>
    </xf>
    <xf numFmtId="0" fontId="3" fillId="0" borderId="31" xfId="6" applyNumberFormat="1" applyFont="1" applyFill="1" applyBorder="1" applyAlignment="1">
      <alignment horizontal="center" vertical="center" wrapText="1"/>
    </xf>
    <xf numFmtId="0" fontId="3" fillId="0" borderId="5" xfId="6" applyNumberFormat="1" applyFont="1" applyFill="1" applyBorder="1" applyAlignment="1">
      <alignment vertical="center" wrapText="1"/>
    </xf>
    <xf numFmtId="0" fontId="3" fillId="0" borderId="21" xfId="6" applyNumberFormat="1" applyFont="1" applyFill="1" applyBorder="1" applyAlignment="1">
      <alignment horizontal="center" vertical="center" wrapText="1"/>
    </xf>
    <xf numFmtId="0" fontId="8" fillId="0" borderId="32" xfId="0" applyFont="1" applyBorder="1" applyAlignment="1">
      <alignment horizontal="center" vertical="center"/>
    </xf>
    <xf numFmtId="0" fontId="15" fillId="0" borderId="26" xfId="6" applyNumberFormat="1" applyFont="1" applyFill="1" applyBorder="1" applyAlignment="1">
      <alignment vertical="center" wrapText="1"/>
    </xf>
    <xf numFmtId="0" fontId="20" fillId="0" borderId="0" xfId="6" applyNumberFormat="1" applyFont="1" applyFill="1" applyAlignment="1"/>
    <xf numFmtId="0" fontId="3" fillId="0" borderId="0" xfId="6" applyNumberFormat="1" applyFont="1" applyFill="1" applyBorder="1" applyAlignment="1">
      <alignment vertical="center" wrapText="1"/>
    </xf>
    <xf numFmtId="0" fontId="3" fillId="0" borderId="0" xfId="6" applyNumberFormat="1" applyFont="1" applyFill="1" applyBorder="1" applyAlignment="1">
      <alignment horizontal="center" vertical="center" wrapText="1"/>
    </xf>
    <xf numFmtId="0" fontId="21" fillId="0" borderId="0" xfId="6" applyNumberFormat="1" applyFont="1" applyFill="1" applyAlignment="1">
      <alignment horizontal="left" vertical="center"/>
    </xf>
    <xf numFmtId="0" fontId="22" fillId="0" borderId="0" xfId="6" applyNumberFormat="1" applyFont="1" applyFill="1" applyAlignment="1"/>
    <xf numFmtId="0" fontId="23" fillId="0" borderId="0" xfId="6" applyNumberFormat="1" applyFont="1" applyFill="1" applyAlignment="1"/>
    <xf numFmtId="0" fontId="0" fillId="0" borderId="35" xfId="0" applyBorder="1"/>
    <xf numFmtId="0" fontId="0" fillId="0" borderId="12" xfId="0" applyBorder="1" applyAlignment="1">
      <alignment horizontal="center" vertical="center"/>
    </xf>
    <xf numFmtId="0" fontId="25" fillId="0" borderId="12" xfId="6" applyNumberFormat="1" applyFont="1" applyFill="1" applyBorder="1" applyAlignment="1">
      <alignment horizontal="center" vertical="center" wrapText="1"/>
    </xf>
    <xf numFmtId="0" fontId="12" fillId="0" borderId="19" xfId="6" applyNumberFormat="1" applyFont="1" applyFill="1" applyBorder="1" applyAlignment="1">
      <alignment horizontal="center" vertical="center" wrapText="1"/>
    </xf>
    <xf numFmtId="0" fontId="18" fillId="0" borderId="17" xfId="6" applyNumberFormat="1" applyFont="1" applyFill="1" applyBorder="1" applyAlignment="1">
      <alignment vertical="center" wrapText="1"/>
    </xf>
    <xf numFmtId="0" fontId="25" fillId="0" borderId="12" xfId="6" applyNumberFormat="1" applyFont="1" applyFill="1" applyBorder="1" applyAlignment="1">
      <alignment vertical="center" wrapText="1"/>
    </xf>
    <xf numFmtId="0" fontId="16" fillId="0" borderId="8" xfId="6" applyNumberFormat="1" applyFont="1" applyFill="1" applyBorder="1" applyAlignment="1">
      <alignment vertical="center" wrapText="1"/>
    </xf>
    <xf numFmtId="0" fontId="18" fillId="0" borderId="21" xfId="6" applyNumberFormat="1" applyFont="1" applyFill="1" applyBorder="1" applyAlignment="1">
      <alignment horizontal="right" vertical="center" wrapText="1"/>
    </xf>
    <xf numFmtId="0" fontId="18" fillId="0" borderId="12" xfId="6" applyNumberFormat="1" applyFont="1" applyFill="1" applyBorder="1" applyAlignment="1">
      <alignment horizontal="center" vertical="center" wrapText="1"/>
    </xf>
    <xf numFmtId="0" fontId="25" fillId="0" borderId="22" xfId="6" applyNumberFormat="1" applyFont="1" applyFill="1" applyBorder="1" applyAlignment="1">
      <alignment vertical="center" wrapText="1"/>
    </xf>
    <xf numFmtId="0" fontId="25" fillId="0" borderId="17" xfId="6" applyNumberFormat="1" applyFont="1" applyFill="1" applyBorder="1" applyAlignment="1">
      <alignment vertical="center" wrapText="1"/>
    </xf>
    <xf numFmtId="0" fontId="18" fillId="0" borderId="20" xfId="6" applyNumberFormat="1" applyFont="1" applyFill="1" applyBorder="1" applyAlignment="1">
      <alignment vertical="center" wrapText="1"/>
    </xf>
    <xf numFmtId="0" fontId="18" fillId="0" borderId="22" xfId="6" applyNumberFormat="1" applyFont="1" applyFill="1" applyBorder="1" applyAlignment="1">
      <alignment vertical="center" wrapText="1"/>
    </xf>
    <xf numFmtId="0" fontId="16" fillId="0" borderId="12" xfId="6" applyNumberFormat="1" applyFont="1" applyFill="1" applyBorder="1" applyAlignment="1">
      <alignment vertical="center" wrapText="1"/>
    </xf>
    <xf numFmtId="0" fontId="18" fillId="0" borderId="12" xfId="6" applyNumberFormat="1" applyFont="1" applyFill="1" applyBorder="1" applyAlignment="1">
      <alignment horizontal="right" vertical="center" wrapText="1"/>
    </xf>
    <xf numFmtId="0" fontId="16" fillId="0" borderId="25" xfId="6" applyNumberFormat="1" applyFont="1" applyFill="1" applyBorder="1" applyAlignment="1">
      <alignment vertical="center" wrapText="1"/>
    </xf>
    <xf numFmtId="0" fontId="18" fillId="0" borderId="25" xfId="6" applyNumberFormat="1" applyFont="1" applyFill="1" applyBorder="1" applyAlignment="1">
      <alignment horizontal="right" vertical="center" wrapText="1"/>
    </xf>
    <xf numFmtId="0" fontId="18" fillId="0" borderId="25" xfId="6" applyNumberFormat="1" applyFont="1" applyFill="1" applyBorder="1" applyAlignment="1">
      <alignment vertical="center" wrapText="1"/>
    </xf>
    <xf numFmtId="0" fontId="10" fillId="0" borderId="37" xfId="6" applyNumberFormat="1" applyFont="1" applyFill="1" applyBorder="1" applyAlignment="1">
      <alignment vertical="center" textRotation="90"/>
    </xf>
    <xf numFmtId="0" fontId="10" fillId="0" borderId="0" xfId="6" applyNumberFormat="1" applyFont="1" applyFill="1" applyBorder="1" applyAlignment="1">
      <alignment vertical="center" textRotation="90"/>
    </xf>
    <xf numFmtId="0" fontId="26" fillId="0" borderId="0" xfId="6" applyNumberFormat="1" applyFont="1" applyFill="1" applyAlignment="1">
      <alignment horizontal="left" vertical="center"/>
    </xf>
    <xf numFmtId="0" fontId="25" fillId="0" borderId="0" xfId="6" applyNumberFormat="1" applyFont="1" applyFill="1" applyAlignment="1"/>
    <xf numFmtId="0" fontId="0" fillId="0" borderId="35" xfId="0" applyBorder="1" applyAlignment="1">
      <alignment horizontal="center" vertical="center"/>
    </xf>
    <xf numFmtId="0" fontId="18" fillId="0" borderId="22" xfId="6" applyNumberFormat="1" applyFont="1" applyFill="1" applyBorder="1" applyAlignment="1">
      <alignment horizontal="left" vertical="center" wrapText="1"/>
    </xf>
    <xf numFmtId="0" fontId="18" fillId="0" borderId="22" xfId="6" applyNumberFormat="1" applyFont="1" applyFill="1" applyBorder="1" applyAlignment="1">
      <alignment horizontal="center" vertical="center" wrapText="1"/>
    </xf>
    <xf numFmtId="165" fontId="12" fillId="0" borderId="22" xfId="3" applyNumberFormat="1" applyFont="1" applyFill="1" applyBorder="1" applyAlignment="1">
      <alignment horizontal="center" vertical="center" wrapText="1"/>
    </xf>
    <xf numFmtId="0" fontId="18" fillId="0" borderId="5" xfId="6" applyNumberFormat="1" applyFont="1" applyFill="1" applyBorder="1" applyAlignment="1">
      <alignment vertical="center" wrapText="1"/>
    </xf>
    <xf numFmtId="165" fontId="12" fillId="0" borderId="12" xfId="3" applyNumberFormat="1" applyFont="1" applyFill="1" applyBorder="1" applyAlignment="1">
      <alignment vertical="center" wrapText="1"/>
    </xf>
    <xf numFmtId="0" fontId="12" fillId="0" borderId="12" xfId="6" applyNumberFormat="1" applyFont="1" applyFill="1" applyBorder="1" applyAlignment="1">
      <alignment vertical="center" wrapText="1"/>
    </xf>
    <xf numFmtId="0" fontId="18" fillId="0" borderId="8" xfId="6" applyNumberFormat="1" applyFont="1" applyFill="1" applyBorder="1" applyAlignment="1">
      <alignment vertical="center" wrapText="1"/>
    </xf>
    <xf numFmtId="0" fontId="12" fillId="0" borderId="25" xfId="6" applyNumberFormat="1" applyFont="1" applyFill="1" applyBorder="1" applyAlignment="1">
      <alignment horizontal="center" vertical="center" wrapText="1"/>
    </xf>
    <xf numFmtId="0" fontId="18" fillId="0" borderId="25" xfId="6" applyNumberFormat="1" applyFont="1" applyFill="1" applyBorder="1" applyAlignment="1">
      <alignment horizontal="center" vertical="center" wrapText="1"/>
    </xf>
    <xf numFmtId="0" fontId="18" fillId="0" borderId="26" xfId="6" applyNumberFormat="1" applyFont="1" applyFill="1" applyBorder="1" applyAlignment="1">
      <alignment vertical="center" wrapText="1"/>
    </xf>
    <xf numFmtId="165" fontId="12" fillId="0" borderId="22" xfId="3" applyNumberFormat="1" applyFont="1" applyFill="1" applyBorder="1" applyAlignment="1">
      <alignment vertical="center" wrapText="1"/>
    </xf>
    <xf numFmtId="0" fontId="12" fillId="0" borderId="22" xfId="6" applyNumberFormat="1" applyFont="1" applyFill="1" applyBorder="1" applyAlignment="1">
      <alignment vertical="center" wrapText="1"/>
    </xf>
    <xf numFmtId="165" fontId="12" fillId="0" borderId="25" xfId="3" applyNumberFormat="1" applyFont="1" applyFill="1" applyBorder="1" applyAlignment="1">
      <alignment vertical="center" wrapText="1"/>
    </xf>
    <xf numFmtId="0" fontId="12" fillId="0" borderId="25" xfId="6" applyNumberFormat="1" applyFont="1" applyFill="1" applyBorder="1" applyAlignment="1">
      <alignment vertical="center" wrapText="1"/>
    </xf>
    <xf numFmtId="0" fontId="18" fillId="0" borderId="0" xfId="6" applyNumberFormat="1" applyFont="1" applyFill="1" applyBorder="1" applyAlignment="1">
      <alignment horizontal="center" vertical="center" wrapText="1"/>
    </xf>
    <xf numFmtId="14" fontId="18" fillId="0" borderId="0" xfId="6" applyNumberFormat="1" applyFont="1" applyFill="1" applyBorder="1" applyAlignment="1">
      <alignment vertical="center" wrapText="1"/>
    </xf>
    <xf numFmtId="165" fontId="12" fillId="0" borderId="0" xfId="6" applyNumberFormat="1" applyFont="1" applyFill="1" applyBorder="1" applyAlignment="1">
      <alignment vertical="center" wrapText="1"/>
    </xf>
    <xf numFmtId="0" fontId="12" fillId="0" borderId="0" xfId="6" applyNumberFormat="1" applyFont="1" applyFill="1" applyBorder="1" applyAlignment="1">
      <alignment vertical="center" wrapText="1"/>
    </xf>
    <xf numFmtId="0" fontId="18" fillId="0" borderId="0" xfId="6" applyNumberFormat="1" applyFont="1" applyFill="1" applyBorder="1" applyAlignment="1">
      <alignment vertical="center" wrapText="1"/>
    </xf>
    <xf numFmtId="0" fontId="27" fillId="0" borderId="0" xfId="0" applyFont="1" applyFill="1" applyBorder="1" applyAlignment="1">
      <alignment horizontal="center" vertical="center" wrapText="1"/>
    </xf>
    <xf numFmtId="3" fontId="16" fillId="0" borderId="22" xfId="6" applyNumberFormat="1" applyFont="1" applyFill="1" applyBorder="1" applyAlignment="1">
      <alignment vertical="center" wrapText="1"/>
    </xf>
    <xf numFmtId="0" fontId="25" fillId="0" borderId="5" xfId="6" applyNumberFormat="1" applyFont="1" applyFill="1" applyBorder="1" applyAlignment="1">
      <alignment horizontal="center" vertical="center" wrapText="1"/>
    </xf>
    <xf numFmtId="0" fontId="25" fillId="0" borderId="21" xfId="6" applyNumberFormat="1" applyFont="1" applyFill="1" applyBorder="1" applyAlignment="1">
      <alignment vertical="center" wrapText="1"/>
    </xf>
    <xf numFmtId="0" fontId="25" fillId="0" borderId="8" xfId="6" applyNumberFormat="1" applyFont="1" applyFill="1" applyBorder="1" applyAlignment="1">
      <alignment horizontal="center" vertical="center" wrapText="1"/>
    </xf>
    <xf numFmtId="0" fontId="16" fillId="0" borderId="25" xfId="6" applyNumberFormat="1" applyFont="1" applyFill="1" applyBorder="1" applyAlignment="1">
      <alignment horizontal="center" vertical="center" wrapText="1"/>
    </xf>
    <xf numFmtId="0" fontId="25" fillId="0" borderId="26" xfId="6" applyNumberFormat="1" applyFont="1" applyFill="1" applyBorder="1" applyAlignment="1">
      <alignment horizontal="center" vertical="center" wrapText="1"/>
    </xf>
    <xf numFmtId="0" fontId="25" fillId="0" borderId="42" xfId="6" applyNumberFormat="1" applyFont="1" applyFill="1" applyBorder="1" applyAlignment="1">
      <alignment vertical="center" wrapText="1"/>
    </xf>
    <xf numFmtId="166" fontId="16" fillId="0" borderId="43" xfId="1" applyNumberFormat="1" applyFont="1" applyFill="1" applyBorder="1" applyAlignment="1">
      <alignment vertical="center" wrapText="1"/>
    </xf>
    <xf numFmtId="0" fontId="16" fillId="0" borderId="43" xfId="6" applyNumberFormat="1" applyFont="1" applyFill="1" applyBorder="1" applyAlignment="1">
      <alignment vertical="center" wrapText="1"/>
    </xf>
    <xf numFmtId="0" fontId="25" fillId="0" borderId="44" xfId="6" applyNumberFormat="1" applyFont="1" applyFill="1" applyBorder="1" applyAlignment="1">
      <alignment vertical="center" wrapText="1"/>
    </xf>
    <xf numFmtId="0" fontId="25" fillId="0" borderId="43" xfId="6" applyNumberFormat="1" applyFont="1" applyFill="1" applyBorder="1" applyAlignment="1">
      <alignment vertical="center" wrapText="1"/>
    </xf>
    <xf numFmtId="166" fontId="9" fillId="0" borderId="16" xfId="1" applyNumberFormat="1" applyFont="1" applyFill="1" applyBorder="1" applyAlignment="1">
      <alignment vertical="center" wrapText="1"/>
    </xf>
    <xf numFmtId="0" fontId="16" fillId="0" borderId="16" xfId="6" applyNumberFormat="1" applyFont="1" applyFill="1" applyBorder="1" applyAlignment="1">
      <alignment vertical="center" wrapText="1"/>
    </xf>
    <xf numFmtId="0" fontId="16" fillId="0" borderId="28" xfId="6" applyNumberFormat="1" applyFont="1" applyFill="1" applyBorder="1" applyAlignment="1">
      <alignment vertical="center" wrapText="1"/>
    </xf>
    <xf numFmtId="0" fontId="25" fillId="0" borderId="18" xfId="6" applyNumberFormat="1" applyFont="1" applyFill="1" applyBorder="1" applyAlignment="1">
      <alignment horizontal="center" vertical="center" wrapText="1"/>
    </xf>
    <xf numFmtId="164" fontId="16" fillId="0" borderId="12" xfId="6" applyNumberFormat="1" applyFont="1" applyFill="1" applyBorder="1" applyAlignment="1">
      <alignment vertical="center" wrapText="1"/>
    </xf>
    <xf numFmtId="165" fontId="16" fillId="0" borderId="12" xfId="3" applyNumberFormat="1" applyFont="1" applyFill="1" applyBorder="1" applyAlignment="1">
      <alignment horizontal="center" vertical="center" wrapText="1"/>
    </xf>
    <xf numFmtId="166" fontId="16" fillId="0" borderId="22" xfId="1" applyNumberFormat="1" applyFont="1" applyFill="1" applyBorder="1" applyAlignment="1">
      <alignment vertical="center" wrapText="1"/>
    </xf>
    <xf numFmtId="0" fontId="16" fillId="0" borderId="5" xfId="6" applyNumberFormat="1" applyFont="1" applyFill="1" applyBorder="1" applyAlignment="1">
      <alignment vertical="center" wrapText="1"/>
    </xf>
    <xf numFmtId="3" fontId="16" fillId="0" borderId="12" xfId="6" applyNumberFormat="1" applyFont="1" applyFill="1" applyBorder="1" applyAlignment="1">
      <alignment vertical="center" wrapText="1"/>
    </xf>
    <xf numFmtId="3" fontId="16" fillId="0" borderId="0" xfId="6" applyNumberFormat="1" applyFont="1" applyFill="1" applyBorder="1" applyAlignment="1"/>
    <xf numFmtId="41" fontId="16" fillId="0" borderId="12" xfId="2" applyFont="1" applyFill="1" applyBorder="1" applyAlignment="1">
      <alignment vertical="center" wrapText="1"/>
    </xf>
    <xf numFmtId="166" fontId="25" fillId="0" borderId="12" xfId="1" applyNumberFormat="1" applyFont="1" applyFill="1" applyBorder="1" applyAlignment="1">
      <alignment horizontal="center" vertical="center" wrapText="1"/>
    </xf>
    <xf numFmtId="0" fontId="2" fillId="0" borderId="0" xfId="0" applyFont="1"/>
    <xf numFmtId="0" fontId="0" fillId="0" borderId="12" xfId="0" applyFill="1" applyBorder="1"/>
    <xf numFmtId="0" fontId="0" fillId="0" borderId="12" xfId="0" applyBorder="1"/>
    <xf numFmtId="0" fontId="0" fillId="0" borderId="0" xfId="0" applyFill="1"/>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0" fillId="0" borderId="50" xfId="0" applyBorder="1" applyAlignment="1">
      <alignment horizontal="center" vertical="center"/>
    </xf>
    <xf numFmtId="0" fontId="0" fillId="0" borderId="50" xfId="0" applyBorder="1" applyAlignment="1">
      <alignment horizontal="center" vertical="center" wrapText="1"/>
    </xf>
    <xf numFmtId="0" fontId="0" fillId="0" borderId="13" xfId="0" applyBorder="1" applyAlignment="1">
      <alignment horizontal="center" vertical="center"/>
    </xf>
    <xf numFmtId="9" fontId="0" fillId="0" borderId="13" xfId="4" applyFont="1" applyBorder="1" applyAlignment="1">
      <alignment horizontal="center" vertical="center"/>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9" fontId="0" fillId="0" borderId="47" xfId="0" applyNumberFormat="1" applyBorder="1" applyAlignment="1">
      <alignment horizontal="center" vertical="center"/>
    </xf>
    <xf numFmtId="0" fontId="0" fillId="0" borderId="49" xfId="0" applyBorder="1" applyAlignment="1">
      <alignment horizontal="center" vertical="center"/>
    </xf>
    <xf numFmtId="0" fontId="0" fillId="0" borderId="0"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55" xfId="0" applyFill="1" applyBorder="1" applyAlignment="1">
      <alignment horizont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3" xfId="0" applyFill="1" applyBorder="1" applyAlignment="1">
      <alignment horizontal="center" vertical="center"/>
    </xf>
    <xf numFmtId="0" fontId="0" fillId="0" borderId="0" xfId="0" applyFill="1" applyAlignment="1">
      <alignment horizontal="center" vertical="center"/>
    </xf>
    <xf numFmtId="0" fontId="11" fillId="0" borderId="0" xfId="0" applyFont="1" applyFill="1"/>
    <xf numFmtId="0" fontId="11" fillId="0" borderId="0" xfId="0" applyFont="1" applyFill="1" applyAlignment="1">
      <alignment horizontal="center" vertical="center"/>
    </xf>
    <xf numFmtId="0" fontId="11" fillId="0" borderId="14" xfId="0" applyFont="1" applyFill="1" applyBorder="1" applyAlignment="1">
      <alignment wrapText="1"/>
    </xf>
    <xf numFmtId="0" fontId="18" fillId="0" borderId="17" xfId="6" applyNumberFormat="1" applyFont="1" applyFill="1" applyBorder="1" applyAlignment="1">
      <alignment horizontal="center" vertical="center" wrapText="1"/>
    </xf>
    <xf numFmtId="1" fontId="18" fillId="0" borderId="21" xfId="4" applyNumberFormat="1" applyFont="1" applyFill="1" applyBorder="1" applyAlignment="1">
      <alignment horizontal="center" vertical="center" wrapText="1"/>
    </xf>
    <xf numFmtId="0" fontId="18" fillId="0" borderId="21" xfId="6" applyNumberFormat="1" applyFont="1" applyFill="1" applyBorder="1" applyAlignment="1">
      <alignment horizontal="center" vertical="center" wrapText="1"/>
    </xf>
    <xf numFmtId="9" fontId="16" fillId="0" borderId="17" xfId="6" applyNumberFormat="1" applyFont="1" applyFill="1" applyBorder="1" applyAlignment="1">
      <alignment horizontal="center" vertical="center" wrapText="1"/>
    </xf>
    <xf numFmtId="0" fontId="18" fillId="0" borderId="36" xfId="6" applyNumberFormat="1" applyFont="1" applyFill="1" applyBorder="1" applyAlignment="1">
      <alignment horizontal="center" vertical="center" wrapText="1"/>
    </xf>
    <xf numFmtId="0" fontId="18" fillId="0" borderId="8" xfId="6" applyNumberFormat="1" applyFont="1" applyFill="1" applyBorder="1" applyAlignment="1">
      <alignment horizontal="center" vertical="center" wrapText="1"/>
    </xf>
    <xf numFmtId="0" fontId="18" fillId="0" borderId="8" xfId="6" applyNumberFormat="1" applyFont="1" applyFill="1" applyBorder="1" applyAlignment="1">
      <alignment horizontal="left" vertical="center" wrapText="1"/>
    </xf>
    <xf numFmtId="1" fontId="25" fillId="0" borderId="21" xfId="6" applyNumberFormat="1" applyFont="1" applyFill="1" applyBorder="1" applyAlignment="1">
      <alignment horizontal="center" vertical="center" wrapText="1"/>
    </xf>
    <xf numFmtId="9" fontId="25" fillId="0" borderId="21" xfId="6" applyNumberFormat="1" applyFont="1" applyFill="1" applyBorder="1" applyAlignment="1">
      <alignment vertical="center" wrapText="1"/>
    </xf>
    <xf numFmtId="0" fontId="3" fillId="0" borderId="12" xfId="5" applyBorder="1" applyAlignment="1">
      <alignment horizontal="center"/>
    </xf>
    <xf numFmtId="9" fontId="16" fillId="0" borderId="17" xfId="4" applyFont="1" applyFill="1" applyBorder="1" applyAlignment="1">
      <alignment horizontal="center" vertical="center" wrapText="1"/>
    </xf>
    <xf numFmtId="167" fontId="3" fillId="0" borderId="21" xfId="6" applyNumberFormat="1" applyFont="1" applyFill="1" applyBorder="1" applyAlignment="1">
      <alignment horizontal="center" vertical="center" wrapText="1"/>
    </xf>
    <xf numFmtId="0" fontId="3" fillId="0" borderId="28" xfId="6" applyNumberFormat="1" applyFont="1" applyFill="1" applyBorder="1" applyAlignment="1">
      <alignment vertical="center" wrapText="1"/>
    </xf>
    <xf numFmtId="0" fontId="3" fillId="0" borderId="37" xfId="6" applyNumberFormat="1" applyFont="1" applyFill="1" applyBorder="1" applyAlignment="1">
      <alignment vertical="center" wrapText="1"/>
    </xf>
    <xf numFmtId="0" fontId="31" fillId="0" borderId="12" xfId="6" applyNumberFormat="1" applyFont="1" applyFill="1" applyBorder="1" applyAlignment="1">
      <alignment vertical="center" wrapText="1"/>
    </xf>
    <xf numFmtId="0" fontId="3" fillId="0" borderId="25" xfId="6" applyNumberFormat="1" applyFont="1" applyFill="1" applyBorder="1" applyAlignment="1">
      <alignment horizontal="justify" vertical="top" wrapText="1"/>
    </xf>
    <xf numFmtId="16" fontId="18" fillId="0" borderId="17" xfId="6" applyNumberFormat="1" applyFont="1" applyFill="1" applyBorder="1" applyAlignment="1">
      <alignment vertical="center" wrapText="1"/>
    </xf>
    <xf numFmtId="9" fontId="18" fillId="0" borderId="21" xfId="6" applyNumberFormat="1" applyFont="1" applyFill="1" applyBorder="1" applyAlignment="1">
      <alignment horizontal="right" vertical="center" wrapText="1"/>
    </xf>
    <xf numFmtId="9" fontId="18" fillId="0" borderId="22" xfId="6" applyNumberFormat="1" applyFont="1" applyFill="1" applyBorder="1" applyAlignment="1">
      <alignment vertical="center" wrapText="1"/>
    </xf>
    <xf numFmtId="9" fontId="25" fillId="0" borderId="19" xfId="6" applyNumberFormat="1" applyFont="1" applyFill="1" applyBorder="1" applyAlignment="1">
      <alignment vertical="center" wrapText="1"/>
    </xf>
    <xf numFmtId="9" fontId="25" fillId="0" borderId="12" xfId="6" applyNumberFormat="1" applyFont="1" applyFill="1" applyBorder="1" applyAlignment="1">
      <alignment vertical="center" wrapText="1"/>
    </xf>
    <xf numFmtId="0" fontId="3" fillId="0" borderId="0" xfId="5"/>
    <xf numFmtId="0" fontId="3" fillId="0" borderId="12" xfId="5" applyBorder="1"/>
    <xf numFmtId="9" fontId="3" fillId="0" borderId="12" xfId="5" applyNumberFormat="1" applyBorder="1" applyAlignment="1">
      <alignment horizontal="center"/>
    </xf>
    <xf numFmtId="0" fontId="27" fillId="0" borderId="12" xfId="5" applyFont="1" applyBorder="1" applyAlignment="1">
      <alignment horizontal="center" vertical="center" wrapText="1"/>
    </xf>
    <xf numFmtId="9" fontId="0" fillId="0" borderId="12" xfId="8" applyFont="1" applyBorder="1" applyAlignment="1">
      <alignment horizontal="center"/>
    </xf>
    <xf numFmtId="0" fontId="27" fillId="5" borderId="12" xfId="5" applyFont="1" applyFill="1" applyBorder="1" applyAlignment="1">
      <alignment horizontal="center" vertical="center" wrapText="1"/>
    </xf>
    <xf numFmtId="0" fontId="3" fillId="0" borderId="0" xfId="5" applyBorder="1"/>
    <xf numFmtId="0" fontId="15" fillId="0" borderId="12" xfId="5" applyFont="1" applyBorder="1" applyAlignment="1">
      <alignment horizontal="center"/>
    </xf>
    <xf numFmtId="9" fontId="15" fillId="0" borderId="12" xfId="5" applyNumberFormat="1" applyFont="1" applyBorder="1" applyAlignment="1">
      <alignment horizontal="center"/>
    </xf>
    <xf numFmtId="0" fontId="33" fillId="0" borderId="14" xfId="5" applyFont="1" applyFill="1" applyBorder="1"/>
    <xf numFmtId="9" fontId="3" fillId="0" borderId="0" xfId="5" applyNumberFormat="1"/>
    <xf numFmtId="0" fontId="31" fillId="0" borderId="0" xfId="5" applyFont="1"/>
    <xf numFmtId="0" fontId="34" fillId="6" borderId="12" xfId="6" applyNumberFormat="1" applyFont="1" applyFill="1" applyBorder="1" applyAlignment="1">
      <alignment horizontal="center" vertical="center" wrapText="1"/>
    </xf>
    <xf numFmtId="0" fontId="34" fillId="6" borderId="12" xfId="6" applyNumberFormat="1" applyFont="1" applyFill="1" applyBorder="1" applyAlignment="1">
      <alignment horizontal="center"/>
    </xf>
    <xf numFmtId="0" fontId="25" fillId="0" borderId="14" xfId="6" applyNumberFormat="1" applyFont="1" applyFill="1" applyBorder="1" applyAlignment="1">
      <alignment vertical="center" wrapText="1"/>
    </xf>
    <xf numFmtId="3" fontId="16" fillId="0" borderId="0" xfId="6" applyNumberFormat="1"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3" fontId="16" fillId="0" borderId="46" xfId="6" applyNumberFormat="1" applyFont="1" applyFill="1" applyBorder="1" applyAlignment="1"/>
    <xf numFmtId="0" fontId="36" fillId="0" borderId="26" xfId="6" applyNumberFormat="1" applyFont="1" applyFill="1" applyBorder="1" applyAlignment="1">
      <alignment vertical="center" wrapText="1"/>
    </xf>
    <xf numFmtId="0" fontId="18" fillId="0" borderId="12" xfId="6" applyNumberFormat="1" applyFont="1" applyFill="1" applyBorder="1" applyAlignment="1">
      <alignment horizontal="center" wrapText="1"/>
    </xf>
    <xf numFmtId="0" fontId="25" fillId="0" borderId="12" xfId="6" applyNumberFormat="1" applyFont="1" applyFill="1" applyBorder="1" applyAlignment="1">
      <alignment horizontal="justify" vertical="justify" wrapText="1"/>
    </xf>
    <xf numFmtId="0" fontId="25" fillId="0" borderId="17" xfId="6" applyNumberFormat="1" applyFont="1" applyFill="1" applyBorder="1" applyAlignment="1">
      <alignment horizontal="justify" vertical="justify" wrapText="1"/>
    </xf>
    <xf numFmtId="0" fontId="18" fillId="0" borderId="20" xfId="6" applyNumberFormat="1" applyFont="1" applyFill="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wrapText="1"/>
    </xf>
    <xf numFmtId="0" fontId="2" fillId="0" borderId="62" xfId="0" applyFont="1" applyBorder="1" applyAlignment="1">
      <alignment horizontal="center" vertical="center"/>
    </xf>
    <xf numFmtId="0" fontId="0" fillId="4" borderId="39" xfId="0" applyFill="1" applyBorder="1" applyAlignment="1">
      <alignment horizontal="center" vertical="center"/>
    </xf>
    <xf numFmtId="0" fontId="0" fillId="4" borderId="41" xfId="0" applyFill="1" applyBorder="1" applyAlignment="1">
      <alignment horizontal="center" vertical="center"/>
    </xf>
    <xf numFmtId="9" fontId="0" fillId="5" borderId="50" xfId="4" applyFont="1" applyFill="1" applyBorder="1" applyAlignment="1">
      <alignment horizontal="center" vertical="center"/>
    </xf>
    <xf numFmtId="0" fontId="0" fillId="4" borderId="7" xfId="2" applyNumberFormat="1" applyFont="1" applyFill="1" applyBorder="1" applyAlignment="1">
      <alignment horizontal="center" vertical="center"/>
    </xf>
    <xf numFmtId="9" fontId="37" fillId="6" borderId="64" xfId="4" applyFont="1" applyFill="1" applyBorder="1" applyAlignment="1">
      <alignment horizontal="center" vertical="center"/>
    </xf>
    <xf numFmtId="0" fontId="0" fillId="4" borderId="21" xfId="2" applyNumberFormat="1" applyFont="1" applyFill="1" applyBorder="1" applyAlignment="1">
      <alignment horizontal="center" vertical="center"/>
    </xf>
    <xf numFmtId="0" fontId="0" fillId="4" borderId="0" xfId="0" applyFill="1" applyBorder="1" applyAlignment="1">
      <alignment horizontal="center"/>
    </xf>
    <xf numFmtId="0" fontId="2" fillId="0" borderId="40" xfId="0" applyFont="1" applyBorder="1" applyAlignment="1">
      <alignment horizontal="center" vertical="center"/>
    </xf>
    <xf numFmtId="9" fontId="18" fillId="0" borderId="0" xfId="6" applyNumberFormat="1" applyFont="1" applyFill="1" applyBorder="1" applyAlignment="1">
      <alignment horizontal="center" vertical="center" wrapText="1"/>
    </xf>
    <xf numFmtId="0" fontId="3" fillId="0" borderId="19" xfId="6" applyNumberFormat="1" applyFont="1" applyFill="1" applyBorder="1" applyAlignment="1">
      <alignment horizontal="center" vertical="center" wrapText="1"/>
    </xf>
    <xf numFmtId="0" fontId="11" fillId="0" borderId="14" xfId="0" applyFont="1" applyFill="1" applyBorder="1" applyAlignment="1">
      <alignment vertical="center"/>
    </xf>
    <xf numFmtId="0" fontId="2" fillId="0" borderId="0" xfId="0" applyFont="1" applyBorder="1" applyAlignment="1">
      <alignment horizontal="center"/>
    </xf>
    <xf numFmtId="9" fontId="0" fillId="7" borderId="13" xfId="4" applyFont="1" applyFill="1"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2" fillId="0" borderId="38" xfId="0" applyFont="1" applyBorder="1" applyAlignment="1">
      <alignment horizontal="center" vertical="center"/>
    </xf>
    <xf numFmtId="9" fontId="0" fillId="7" borderId="12" xfId="4" applyFont="1" applyFill="1" applyBorder="1" applyAlignment="1">
      <alignment horizontal="center" vertical="center"/>
    </xf>
    <xf numFmtId="9" fontId="0" fillId="0" borderId="0" xfId="0" applyNumberFormat="1" applyFill="1" applyBorder="1" applyAlignment="1">
      <alignment horizontal="center"/>
    </xf>
    <xf numFmtId="0" fontId="17" fillId="8" borderId="12" xfId="0" applyFont="1" applyFill="1" applyBorder="1" applyAlignment="1">
      <alignment horizontal="center" vertical="center" wrapText="1"/>
    </xf>
    <xf numFmtId="168" fontId="37" fillId="6" borderId="64" xfId="4" applyNumberFormat="1" applyFont="1" applyFill="1" applyBorder="1" applyAlignment="1">
      <alignment horizontal="center" vertical="center"/>
    </xf>
    <xf numFmtId="168" fontId="0" fillId="5" borderId="50" xfId="4" applyNumberFormat="1" applyFont="1" applyFill="1" applyBorder="1" applyAlignment="1">
      <alignment horizontal="center" vertical="center"/>
    </xf>
    <xf numFmtId="168" fontId="0" fillId="7" borderId="13" xfId="4" applyNumberFormat="1" applyFont="1" applyFill="1" applyBorder="1" applyAlignment="1">
      <alignment horizontal="center" vertical="center"/>
    </xf>
    <xf numFmtId="169" fontId="18" fillId="0" borderId="21" xfId="4" applyNumberFormat="1" applyFont="1" applyFill="1" applyBorder="1" applyAlignment="1">
      <alignment horizontal="center" vertical="center" wrapText="1"/>
    </xf>
    <xf numFmtId="0" fontId="3" fillId="0" borderId="17" xfId="6" applyNumberFormat="1" applyFont="1" applyFill="1" applyBorder="1" applyAlignment="1">
      <alignment horizontal="center" vertical="center" wrapText="1"/>
    </xf>
    <xf numFmtId="41" fontId="15" fillId="0" borderId="17" xfId="2" applyFont="1" applyFill="1" applyBorder="1" applyAlignment="1">
      <alignment horizontal="center" vertical="center" wrapText="1"/>
    </xf>
    <xf numFmtId="0" fontId="15" fillId="0" borderId="18" xfId="6" applyNumberFormat="1" applyFont="1" applyFill="1" applyBorder="1" applyAlignment="1">
      <alignment horizontal="center" vertical="center" wrapText="1"/>
    </xf>
    <xf numFmtId="0" fontId="15" fillId="0" borderId="20" xfId="6" applyNumberFormat="1" applyFont="1" applyFill="1" applyBorder="1" applyAlignment="1">
      <alignment horizontal="center" vertical="center" wrapText="1"/>
    </xf>
    <xf numFmtId="0" fontId="15" fillId="0" borderId="17" xfId="6" applyNumberFormat="1" applyFont="1" applyFill="1" applyBorder="1" applyAlignment="1">
      <alignment horizontal="center" vertical="center" wrapText="1"/>
    </xf>
    <xf numFmtId="0" fontId="15" fillId="0" borderId="16" xfId="6" applyNumberFormat="1" applyFont="1" applyFill="1" applyBorder="1" applyAlignment="1">
      <alignment horizontal="center" vertical="center" wrapText="1"/>
    </xf>
    <xf numFmtId="0" fontId="3" fillId="0" borderId="17" xfId="6" applyNumberFormat="1" applyFont="1" applyFill="1" applyBorder="1" applyAlignment="1">
      <alignment horizontal="left" vertical="center" wrapText="1"/>
    </xf>
    <xf numFmtId="41" fontId="15" fillId="0" borderId="20" xfId="2" applyFont="1" applyFill="1" applyBorder="1" applyAlignment="1">
      <alignment horizontal="center" vertical="center" wrapText="1"/>
    </xf>
    <xf numFmtId="165" fontId="16" fillId="0" borderId="17" xfId="3" applyNumberFormat="1" applyFont="1" applyFill="1" applyBorder="1" applyAlignment="1">
      <alignment horizontal="center" vertical="center" wrapText="1"/>
    </xf>
    <xf numFmtId="0" fontId="16" fillId="0" borderId="12" xfId="6" applyNumberFormat="1" applyFont="1" applyFill="1" applyBorder="1" applyAlignment="1">
      <alignment horizontal="center" vertical="center" wrapText="1"/>
    </xf>
    <xf numFmtId="0" fontId="16" fillId="0" borderId="17" xfId="6" applyNumberFormat="1" applyFont="1" applyFill="1" applyBorder="1" applyAlignment="1">
      <alignment horizontal="center" vertical="center" wrapText="1"/>
    </xf>
    <xf numFmtId="0" fontId="25" fillId="0" borderId="17" xfId="6" applyNumberFormat="1" applyFont="1" applyFill="1" applyBorder="1" applyAlignment="1">
      <alignment horizontal="center" vertical="center" wrapText="1"/>
    </xf>
    <xf numFmtId="0" fontId="15" fillId="0" borderId="25" xfId="6" applyNumberFormat="1" applyFont="1" applyFill="1" applyBorder="1" applyAlignment="1">
      <alignment horizontal="center" vertical="center" wrapText="1"/>
    </xf>
    <xf numFmtId="0" fontId="10" fillId="0" borderId="12" xfId="6" applyNumberFormat="1" applyFont="1" applyFill="1" applyBorder="1" applyAlignment="1">
      <alignment horizontal="center" vertical="center" wrapText="1"/>
    </xf>
    <xf numFmtId="0" fontId="35" fillId="0" borderId="58" xfId="0" applyFont="1" applyFill="1" applyBorder="1" applyAlignment="1">
      <alignment horizontal="center" vertical="center" wrapText="1"/>
    </xf>
    <xf numFmtId="0" fontId="3" fillId="0" borderId="34" xfId="6"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7" xfId="0" applyFont="1" applyFill="1" applyBorder="1" applyAlignment="1">
      <alignment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vertical="center" wrapText="1"/>
    </xf>
    <xf numFmtId="0" fontId="15" fillId="0" borderId="0" xfId="6" applyNumberFormat="1" applyFont="1" applyFill="1" applyAlignment="1">
      <alignment horizontal="center" vertical="center"/>
    </xf>
    <xf numFmtId="0" fontId="3" fillId="0" borderId="0" xfId="6" applyNumberFormat="1" applyFont="1" applyFill="1" applyAlignment="1"/>
    <xf numFmtId="0" fontId="3" fillId="0" borderId="0" xfId="6" applyNumberFormat="1" applyFont="1" applyFill="1" applyAlignment="1">
      <alignment horizontal="center" vertical="center"/>
    </xf>
    <xf numFmtId="0" fontId="3" fillId="0" borderId="0" xfId="6" applyNumberFormat="1" applyFont="1" applyFill="1" applyBorder="1" applyAlignment="1">
      <alignment horizontal="center" vertical="center"/>
    </xf>
    <xf numFmtId="0" fontId="3" fillId="0" borderId="0" xfId="6" applyNumberFormat="1" applyFont="1" applyFill="1" applyBorder="1" applyAlignment="1"/>
    <xf numFmtId="43" fontId="3" fillId="0" borderId="0" xfId="1" applyFont="1" applyFill="1" applyAlignment="1"/>
    <xf numFmtId="0" fontId="0" fillId="0" borderId="0" xfId="0" applyBorder="1"/>
    <xf numFmtId="0" fontId="0" fillId="4" borderId="0" xfId="2" applyNumberFormat="1" applyFont="1" applyFill="1" applyBorder="1" applyAlignment="1">
      <alignment horizontal="center" vertical="center"/>
    </xf>
    <xf numFmtId="9" fontId="0" fillId="0" borderId="0" xfId="0" applyNumberFormat="1" applyBorder="1"/>
    <xf numFmtId="9" fontId="0" fillId="0" borderId="0" xfId="4" applyFont="1" applyBorder="1"/>
    <xf numFmtId="0" fontId="0" fillId="0" borderId="0" xfId="0" applyBorder="1" applyAlignment="1">
      <alignment horizontal="center"/>
    </xf>
    <xf numFmtId="0" fontId="18" fillId="0" borderId="12" xfId="6" applyNumberFormat="1" applyFont="1" applyFill="1" applyBorder="1" applyAlignment="1">
      <alignment horizontal="left" wrapText="1"/>
    </xf>
    <xf numFmtId="0" fontId="18" fillId="0" borderId="12" xfId="6" applyNumberFormat="1" applyFont="1" applyFill="1" applyBorder="1" applyAlignment="1">
      <alignment horizontal="left" vertical="center" wrapText="1"/>
    </xf>
    <xf numFmtId="0" fontId="10" fillId="0" borderId="12" xfId="6" applyNumberFormat="1" applyFont="1" applyFill="1" applyBorder="1" applyAlignment="1">
      <alignment horizontal="center" vertical="center" textRotation="90" wrapText="1"/>
    </xf>
    <xf numFmtId="0" fontId="18" fillId="0" borderId="0" xfId="6" applyNumberFormat="1" applyFont="1" applyFill="1" applyBorder="1" applyAlignment="1"/>
    <xf numFmtId="0" fontId="12" fillId="0" borderId="0" xfId="6" applyNumberFormat="1" applyFont="1" applyFill="1" applyAlignment="1">
      <alignment horizontal="center" vertical="center"/>
    </xf>
    <xf numFmtId="0" fontId="18" fillId="0" borderId="0" xfId="6" applyNumberFormat="1" applyFont="1" applyFill="1" applyAlignment="1">
      <alignment horizontal="center" vertical="center"/>
    </xf>
    <xf numFmtId="0" fontId="18" fillId="0" borderId="0" xfId="6" applyNumberFormat="1" applyFont="1" applyFill="1" applyAlignment="1"/>
    <xf numFmtId="0" fontId="18" fillId="0" borderId="0" xfId="6" applyNumberFormat="1" applyFont="1" applyFill="1" applyBorder="1" applyAlignment="1">
      <alignment horizontal="center" vertical="center"/>
    </xf>
    <xf numFmtId="43" fontId="12" fillId="0" borderId="17" xfId="1" applyFont="1" applyFill="1" applyBorder="1" applyAlignment="1">
      <alignment horizontal="center" vertical="center" wrapText="1"/>
    </xf>
    <xf numFmtId="165" fontId="12" fillId="0" borderId="17" xfId="3" applyNumberFormat="1" applyFont="1" applyFill="1" applyBorder="1" applyAlignment="1">
      <alignment horizontal="center" vertical="center" wrapText="1"/>
    </xf>
    <xf numFmtId="165" fontId="18" fillId="0" borderId="0" xfId="3" applyNumberFormat="1" applyFont="1" applyFill="1" applyBorder="1" applyAlignment="1"/>
    <xf numFmtId="9" fontId="3" fillId="0" borderId="12" xfId="6" applyNumberFormat="1" applyFont="1" applyFill="1" applyBorder="1" applyAlignment="1">
      <alignment vertical="center" wrapText="1"/>
    </xf>
    <xf numFmtId="165" fontId="12" fillId="0" borderId="17" xfId="3" applyNumberFormat="1" applyFont="1" applyFill="1" applyBorder="1" applyAlignment="1">
      <alignment vertical="center" wrapText="1"/>
    </xf>
    <xf numFmtId="3" fontId="12" fillId="0" borderId="17" xfId="6" applyNumberFormat="1" applyFont="1" applyFill="1" applyBorder="1" applyAlignment="1">
      <alignment horizontal="center" vertical="center" wrapText="1"/>
    </xf>
    <xf numFmtId="0" fontId="12" fillId="0" borderId="17" xfId="6" applyNumberFormat="1" applyFont="1" applyFill="1" applyBorder="1" applyAlignment="1">
      <alignment vertical="center" wrapText="1"/>
    </xf>
    <xf numFmtId="14" fontId="3" fillId="0" borderId="20" xfId="6" applyNumberFormat="1" applyFont="1" applyFill="1" applyBorder="1" applyAlignment="1">
      <alignment vertical="center" wrapText="1"/>
    </xf>
    <xf numFmtId="0" fontId="12" fillId="0" borderId="20" xfId="6" applyNumberFormat="1" applyFont="1" applyFill="1" applyBorder="1" applyAlignment="1">
      <alignment vertical="center" wrapText="1"/>
    </xf>
    <xf numFmtId="14" fontId="3" fillId="0" borderId="18" xfId="6" applyNumberFormat="1" applyFont="1" applyFill="1" applyBorder="1" applyAlignment="1">
      <alignment vertical="center" wrapText="1"/>
    </xf>
    <xf numFmtId="14" fontId="3" fillId="0" borderId="10" xfId="6" applyNumberFormat="1" applyFont="1" applyFill="1" applyBorder="1" applyAlignment="1">
      <alignment vertical="center" wrapText="1"/>
    </xf>
    <xf numFmtId="43" fontId="18" fillId="0" borderId="0" xfId="6" applyNumberFormat="1" applyFont="1" applyFill="1" applyAlignment="1"/>
    <xf numFmtId="165" fontId="18" fillId="0" borderId="0" xfId="3" applyNumberFormat="1" applyFont="1" applyFill="1" applyAlignment="1"/>
    <xf numFmtId="0" fontId="18" fillId="0" borderId="60" xfId="0" applyFont="1" applyFill="1" applyBorder="1" applyAlignment="1">
      <alignment horizontal="center" vertical="center" wrapText="1"/>
    </xf>
    <xf numFmtId="0" fontId="18" fillId="0" borderId="61" xfId="0" applyFont="1" applyFill="1" applyBorder="1" applyAlignment="1">
      <alignment vertical="center" wrapText="1"/>
    </xf>
    <xf numFmtId="9" fontId="12" fillId="0" borderId="61" xfId="4" applyFont="1" applyFill="1" applyBorder="1" applyAlignment="1">
      <alignment vertical="center" wrapText="1"/>
    </xf>
    <xf numFmtId="0" fontId="18" fillId="0" borderId="16" xfId="6" applyNumberFormat="1" applyFont="1" applyFill="1" applyBorder="1" applyAlignment="1">
      <alignment vertical="center" wrapText="1"/>
    </xf>
    <xf numFmtId="0" fontId="31" fillId="0" borderId="17" xfId="6" applyNumberFormat="1" applyFont="1" applyFill="1" applyBorder="1" applyAlignment="1">
      <alignment vertical="center" wrapText="1"/>
    </xf>
    <xf numFmtId="0" fontId="12" fillId="0" borderId="18" xfId="6" applyNumberFormat="1" applyFont="1" applyFill="1" applyBorder="1" applyAlignment="1">
      <alignment horizontal="center" vertical="center" wrapText="1"/>
    </xf>
    <xf numFmtId="9" fontId="12" fillId="0" borderId="17" xfId="4" applyFont="1" applyFill="1" applyBorder="1" applyAlignment="1">
      <alignment vertical="center" wrapText="1"/>
    </xf>
    <xf numFmtId="0" fontId="12" fillId="0" borderId="8" xfId="6" applyNumberFormat="1" applyFont="1" applyFill="1" applyBorder="1" applyAlignment="1">
      <alignment vertical="center" wrapText="1"/>
    </xf>
    <xf numFmtId="9" fontId="12" fillId="0" borderId="17" xfId="6" applyNumberFormat="1" applyFont="1" applyFill="1" applyBorder="1" applyAlignment="1">
      <alignment vertical="center" wrapText="1"/>
    </xf>
    <xf numFmtId="0" fontId="12" fillId="0" borderId="26" xfId="6" applyNumberFormat="1" applyFont="1" applyFill="1" applyBorder="1" applyAlignment="1">
      <alignment vertical="center" wrapText="1"/>
    </xf>
    <xf numFmtId="0" fontId="18" fillId="0" borderId="0" xfId="0" applyFont="1" applyFill="1" applyAlignment="1">
      <alignment wrapText="1"/>
    </xf>
    <xf numFmtId="0" fontId="12" fillId="0" borderId="18" xfId="6" applyNumberFormat="1" applyFont="1" applyFill="1" applyBorder="1" applyAlignment="1">
      <alignment vertical="center" wrapText="1"/>
    </xf>
    <xf numFmtId="9" fontId="12" fillId="0" borderId="17" xfId="4" applyFont="1" applyFill="1" applyBorder="1" applyAlignment="1">
      <alignment horizontal="center" vertical="center" wrapText="1"/>
    </xf>
    <xf numFmtId="0" fontId="12" fillId="0" borderId="0" xfId="6" applyNumberFormat="1" applyFont="1" applyFill="1" applyAlignment="1">
      <alignment horizontal="center"/>
    </xf>
    <xf numFmtId="0" fontId="12" fillId="0" borderId="22" xfId="6" applyNumberFormat="1" applyFont="1" applyFill="1" applyBorder="1" applyAlignment="1">
      <alignment horizontal="center" vertical="center" wrapText="1"/>
    </xf>
    <xf numFmtId="9" fontId="12" fillId="0" borderId="17" xfId="6" applyNumberFormat="1" applyFont="1" applyFill="1" applyBorder="1" applyAlignment="1">
      <alignment horizontal="center" vertical="center" wrapText="1"/>
    </xf>
    <xf numFmtId="0" fontId="18" fillId="0" borderId="0" xfId="6" applyNumberFormat="1" applyFont="1" applyFill="1" applyAlignment="1">
      <alignment horizontal="center"/>
    </xf>
    <xf numFmtId="0" fontId="3" fillId="0" borderId="22" xfId="6" applyFont="1" applyFill="1" applyBorder="1" applyAlignment="1">
      <alignment horizontal="justify" vertical="center" wrapText="1"/>
    </xf>
    <xf numFmtId="0" fontId="3" fillId="0" borderId="22" xfId="6" applyFont="1" applyFill="1" applyBorder="1" applyAlignment="1">
      <alignment horizontal="center" vertical="center" wrapText="1"/>
    </xf>
    <xf numFmtId="0" fontId="3" fillId="0" borderId="12" xfId="6" applyFont="1" applyFill="1" applyBorder="1" applyAlignment="1">
      <alignment horizontal="justify" vertical="center" wrapText="1"/>
    </xf>
    <xf numFmtId="0" fontId="3" fillId="0" borderId="12" xfId="6" applyFont="1" applyFill="1" applyBorder="1" applyAlignment="1">
      <alignment horizontal="center" vertical="center" wrapText="1"/>
    </xf>
    <xf numFmtId="0" fontId="3" fillId="0" borderId="25" xfId="6" applyFont="1" applyFill="1" applyBorder="1" applyAlignment="1">
      <alignment horizontal="justify" vertical="center"/>
    </xf>
    <xf numFmtId="0" fontId="3" fillId="0" borderId="25" xfId="6" applyFont="1" applyFill="1" applyBorder="1" applyAlignment="1">
      <alignment horizontal="center" vertical="center" wrapText="1"/>
    </xf>
    <xf numFmtId="0" fontId="15" fillId="0" borderId="41" xfId="6" applyNumberFormat="1" applyFont="1" applyFill="1" applyBorder="1" applyAlignment="1">
      <alignment horizontal="center" vertical="center" wrapText="1"/>
    </xf>
    <xf numFmtId="0" fontId="3" fillId="0" borderId="43" xfId="6" applyFont="1" applyFill="1" applyBorder="1" applyAlignment="1">
      <alignment horizontal="justify" vertical="center"/>
    </xf>
    <xf numFmtId="0" fontId="3" fillId="0" borderId="43" xfId="6" applyFont="1" applyFill="1" applyBorder="1" applyAlignment="1">
      <alignment horizontal="justify" vertical="center" wrapText="1"/>
    </xf>
    <xf numFmtId="0" fontId="18" fillId="0" borderId="43" xfId="6" applyNumberFormat="1" applyFont="1" applyFill="1" applyBorder="1" applyAlignment="1">
      <alignment horizontal="center" vertical="center" wrapText="1"/>
    </xf>
    <xf numFmtId="0" fontId="15" fillId="0" borderId="6" xfId="6" applyNumberFormat="1" applyFont="1" applyFill="1" applyBorder="1" applyAlignment="1">
      <alignment horizontal="center" vertical="center" wrapText="1"/>
    </xf>
    <xf numFmtId="0" fontId="3" fillId="0" borderId="16" xfId="6" applyFont="1" applyFill="1" applyBorder="1" applyAlignment="1">
      <alignment horizontal="justify" vertical="center"/>
    </xf>
    <xf numFmtId="0" fontId="3" fillId="0" borderId="16" xfId="6" applyFont="1" applyFill="1" applyBorder="1" applyAlignment="1">
      <alignment horizontal="justify" vertical="center" wrapText="1"/>
    </xf>
    <xf numFmtId="0" fontId="18" fillId="0" borderId="16" xfId="6" applyNumberFormat="1" applyFont="1" applyFill="1" applyBorder="1" applyAlignment="1">
      <alignment horizontal="center" vertical="center" wrapText="1"/>
    </xf>
    <xf numFmtId="0" fontId="3" fillId="0" borderId="16" xfId="6" applyFont="1" applyFill="1" applyBorder="1" applyAlignment="1">
      <alignment horizontal="center" vertical="center" wrapText="1"/>
    </xf>
    <xf numFmtId="9" fontId="18" fillId="0" borderId="12" xfId="6" applyNumberFormat="1"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18" fillId="0" borderId="42" xfId="6" applyNumberFormat="1" applyFont="1" applyFill="1" applyBorder="1" applyAlignment="1">
      <alignment vertical="center" wrapText="1"/>
    </xf>
    <xf numFmtId="0" fontId="18" fillId="0" borderId="37" xfId="6" applyNumberFormat="1" applyFont="1" applyFill="1" applyBorder="1" applyAlignment="1">
      <alignment horizontal="center" vertical="center" wrapText="1"/>
    </xf>
    <xf numFmtId="0" fontId="18" fillId="0" borderId="34" xfId="6" applyNumberFormat="1" applyFont="1" applyFill="1" applyBorder="1" applyAlignment="1">
      <alignment horizontal="center" vertical="center" wrapText="1"/>
    </xf>
    <xf numFmtId="0" fontId="18" fillId="0" borderId="21" xfId="6" applyNumberFormat="1" applyFont="1" applyFill="1" applyBorder="1" applyAlignment="1">
      <alignment vertical="center" wrapText="1"/>
    </xf>
    <xf numFmtId="0" fontId="18" fillId="0" borderId="19" xfId="6" applyNumberFormat="1" applyFont="1" applyFill="1" applyBorder="1" applyAlignment="1">
      <alignment vertical="center" wrapText="1"/>
    </xf>
    <xf numFmtId="0" fontId="18" fillId="0" borderId="31" xfId="6" applyNumberFormat="1" applyFont="1" applyFill="1" applyBorder="1" applyAlignment="1">
      <alignment horizontal="center" vertical="center" wrapText="1"/>
    </xf>
    <xf numFmtId="0" fontId="18" fillId="0" borderId="34" xfId="6" applyNumberFormat="1" applyFont="1" applyFill="1" applyBorder="1" applyAlignment="1">
      <alignment vertical="center" wrapText="1"/>
    </xf>
    <xf numFmtId="0" fontId="18" fillId="0" borderId="21" xfId="6" applyNumberFormat="1" applyFont="1" applyFill="1" applyBorder="1" applyAlignment="1">
      <alignment horizontal="left" vertical="center" wrapText="1"/>
    </xf>
    <xf numFmtId="0" fontId="18" fillId="0" borderId="36" xfId="6" applyNumberFormat="1" applyFont="1" applyFill="1" applyBorder="1" applyAlignment="1">
      <alignment vertical="center" wrapText="1"/>
    </xf>
    <xf numFmtId="0" fontId="18" fillId="0" borderId="25" xfId="6" applyNumberFormat="1" applyFont="1" applyFill="1" applyBorder="1" applyAlignment="1">
      <alignment horizontal="left" vertical="center" wrapText="1"/>
    </xf>
    <xf numFmtId="0" fontId="3" fillId="0" borderId="43" xfId="6" applyFont="1" applyFill="1" applyBorder="1" applyAlignment="1">
      <alignment horizontal="center" vertical="center" wrapText="1"/>
    </xf>
    <xf numFmtId="14" fontId="3" fillId="0" borderId="43" xfId="6" applyNumberFormat="1" applyFont="1" applyFill="1" applyBorder="1" applyAlignment="1">
      <alignment vertical="center" wrapText="1"/>
    </xf>
    <xf numFmtId="14" fontId="3" fillId="0" borderId="16" xfId="6" applyNumberFormat="1" applyFont="1" applyFill="1" applyBorder="1" applyAlignment="1">
      <alignment vertical="center" wrapText="1"/>
    </xf>
    <xf numFmtId="0" fontId="41" fillId="0" borderId="12" xfId="5" applyFont="1" applyFill="1" applyBorder="1" applyAlignment="1">
      <alignment horizontal="center" vertical="center" wrapText="1"/>
    </xf>
    <xf numFmtId="0" fontId="10" fillId="0" borderId="12" xfId="5" applyFont="1" applyFill="1" applyBorder="1" applyAlignment="1">
      <alignment horizontal="center" vertical="center" wrapText="1"/>
    </xf>
    <xf numFmtId="0" fontId="42" fillId="0" borderId="0" xfId="7" applyFont="1" applyFill="1" applyAlignment="1">
      <alignment vertical="top" wrapText="1"/>
    </xf>
    <xf numFmtId="0" fontId="3" fillId="0" borderId="12" xfId="0" applyFont="1" applyFill="1" applyBorder="1" applyAlignment="1">
      <alignment horizontal="justify" vertical="center" wrapText="1"/>
    </xf>
    <xf numFmtId="0" fontId="3" fillId="0" borderId="17" xfId="0" applyFont="1" applyFill="1" applyBorder="1" applyAlignment="1">
      <alignment horizontal="justify" vertical="center" wrapText="1"/>
    </xf>
    <xf numFmtId="166" fontId="25" fillId="0" borderId="0" xfId="6" applyNumberFormat="1" applyFont="1" applyFill="1" applyAlignment="1"/>
    <xf numFmtId="0" fontId="25" fillId="0" borderId="0" xfId="6" applyNumberFormat="1" applyFont="1" applyFill="1" applyAlignment="1">
      <alignment horizontal="center"/>
    </xf>
    <xf numFmtId="3" fontId="25" fillId="0" borderId="0" xfId="6" applyNumberFormat="1" applyFont="1" applyFill="1" applyAlignment="1"/>
    <xf numFmtId="0" fontId="15" fillId="0" borderId="0" xfId="5" applyFont="1" applyAlignment="1">
      <alignment horizontal="center"/>
    </xf>
    <xf numFmtId="0" fontId="3" fillId="0" borderId="29" xfId="6" applyNumberFormat="1" applyFont="1" applyFill="1" applyBorder="1" applyAlignment="1">
      <alignment horizontal="center" vertical="center" wrapText="1"/>
    </xf>
    <xf numFmtId="0" fontId="3" fillId="0" borderId="17" xfId="6" applyNumberFormat="1" applyFont="1" applyFill="1" applyBorder="1" applyAlignment="1">
      <alignment horizontal="center" vertical="center" wrapText="1"/>
    </xf>
    <xf numFmtId="41" fontId="15" fillId="0" borderId="29" xfId="2" applyFont="1" applyFill="1" applyBorder="1" applyAlignment="1">
      <alignment horizontal="center" vertical="center" wrapText="1"/>
    </xf>
    <xf numFmtId="41" fontId="15" fillId="0" borderId="16" xfId="2" applyFont="1" applyFill="1" applyBorder="1" applyAlignment="1">
      <alignment horizontal="center" vertical="center" wrapText="1"/>
    </xf>
    <xf numFmtId="41" fontId="15" fillId="0" borderId="17" xfId="2" applyFont="1" applyFill="1" applyBorder="1" applyAlignment="1">
      <alignment horizontal="center" vertical="center" wrapText="1"/>
    </xf>
    <xf numFmtId="0" fontId="15" fillId="0" borderId="30" xfId="6" applyNumberFormat="1" applyFont="1" applyFill="1" applyBorder="1" applyAlignment="1">
      <alignment horizontal="center" vertical="center" wrapText="1"/>
    </xf>
    <xf numFmtId="0" fontId="15" fillId="0" borderId="28" xfId="6" applyNumberFormat="1" applyFont="1" applyFill="1" applyBorder="1" applyAlignment="1">
      <alignment horizontal="center" vertical="center" wrapText="1"/>
    </xf>
    <xf numFmtId="0" fontId="15" fillId="0" borderId="18" xfId="6" applyNumberFormat="1" applyFont="1" applyFill="1" applyBorder="1" applyAlignment="1">
      <alignment horizontal="center" vertical="center" wrapText="1"/>
    </xf>
    <xf numFmtId="0" fontId="15" fillId="0" borderId="20" xfId="6" applyNumberFormat="1" applyFont="1" applyFill="1" applyBorder="1" applyAlignment="1">
      <alignment horizontal="center" vertical="center" wrapText="1"/>
    </xf>
    <xf numFmtId="0" fontId="15" fillId="0" borderId="24" xfId="6" applyNumberFormat="1" applyFont="1" applyFill="1" applyBorder="1" applyAlignment="1">
      <alignment horizontal="center" vertical="center" wrapText="1"/>
    </xf>
    <xf numFmtId="0" fontId="3" fillId="0" borderId="20" xfId="6" applyNumberFormat="1" applyFont="1" applyFill="1" applyBorder="1" applyAlignment="1">
      <alignment horizontal="center" vertical="center" wrapText="1"/>
    </xf>
    <xf numFmtId="0" fontId="3" fillId="0" borderId="24" xfId="6" applyNumberFormat="1" applyFont="1" applyFill="1" applyBorder="1" applyAlignment="1">
      <alignment horizontal="center" vertical="center" wrapText="1"/>
    </xf>
    <xf numFmtId="0" fontId="15" fillId="0" borderId="17" xfId="6" applyNumberFormat="1" applyFont="1" applyFill="1" applyBorder="1" applyAlignment="1">
      <alignment horizontal="center" vertical="center" wrapText="1"/>
    </xf>
    <xf numFmtId="0" fontId="14" fillId="0" borderId="27" xfId="6" applyNumberFormat="1" applyFont="1" applyFill="1" applyBorder="1" applyAlignment="1">
      <alignment horizontal="center" vertical="center" textRotation="90" wrapText="1"/>
    </xf>
    <xf numFmtId="0" fontId="14" fillId="0" borderId="15" xfId="6" applyNumberFormat="1" applyFont="1" applyFill="1" applyBorder="1" applyAlignment="1">
      <alignment horizontal="center" vertical="center" textRotation="90" wrapText="1"/>
    </xf>
    <xf numFmtId="0" fontId="14" fillId="0" borderId="23" xfId="6" applyNumberFormat="1" applyFont="1" applyFill="1" applyBorder="1" applyAlignment="1">
      <alignment horizontal="center" vertical="center" textRotation="90" wrapText="1"/>
    </xf>
    <xf numFmtId="0" fontId="15" fillId="0" borderId="29" xfId="6" applyNumberFormat="1" applyFont="1" applyFill="1" applyBorder="1" applyAlignment="1">
      <alignment horizontal="center" vertical="center" wrapText="1"/>
    </xf>
    <xf numFmtId="0" fontId="15" fillId="0" borderId="16" xfId="6" applyNumberFormat="1" applyFont="1" applyFill="1" applyBorder="1" applyAlignment="1">
      <alignment horizontal="center" vertical="center" wrapText="1"/>
    </xf>
    <xf numFmtId="0" fontId="19" fillId="0" borderId="20" xfId="6" applyNumberFormat="1" applyFont="1" applyFill="1" applyBorder="1" applyAlignment="1">
      <alignment horizontal="center" vertical="center" textRotation="90" wrapText="1"/>
    </xf>
    <xf numFmtId="0" fontId="19" fillId="0" borderId="16" xfId="6" applyNumberFormat="1" applyFont="1" applyFill="1" applyBorder="1" applyAlignment="1">
      <alignment horizontal="center" vertical="center" textRotation="90" wrapText="1"/>
    </xf>
    <xf numFmtId="0" fontId="15" fillId="0" borderId="10" xfId="6" applyNumberFormat="1" applyFont="1" applyFill="1" applyBorder="1" applyAlignment="1">
      <alignment horizontal="center" vertical="center" wrapText="1"/>
    </xf>
    <xf numFmtId="0" fontId="3" fillId="0" borderId="20" xfId="6" applyNumberFormat="1" applyFont="1" applyFill="1" applyBorder="1" applyAlignment="1">
      <alignment horizontal="left" vertical="center" wrapText="1"/>
    </xf>
    <xf numFmtId="0" fontId="3" fillId="0" borderId="17" xfId="6" applyNumberFormat="1" applyFont="1" applyFill="1" applyBorder="1" applyAlignment="1">
      <alignment horizontal="left" vertical="center" wrapText="1"/>
    </xf>
    <xf numFmtId="0" fontId="13" fillId="0" borderId="14" xfId="6" applyNumberFormat="1" applyFont="1" applyFill="1" applyBorder="1" applyAlignment="1">
      <alignment horizontal="center" vertical="center" textRotation="90" wrapText="1"/>
    </xf>
    <xf numFmtId="0" fontId="13" fillId="0" borderId="16" xfId="6" applyNumberFormat="1" applyFont="1" applyFill="1" applyBorder="1" applyAlignment="1">
      <alignment horizontal="center" vertical="center" textRotation="90" wrapText="1"/>
    </xf>
    <xf numFmtId="0" fontId="13" fillId="0" borderId="33" xfId="6" applyNumberFormat="1" applyFont="1" applyFill="1" applyBorder="1" applyAlignment="1">
      <alignment horizontal="center" vertical="center" textRotation="90" wrapText="1"/>
    </xf>
    <xf numFmtId="0" fontId="14" fillId="0" borderId="16" xfId="6" applyNumberFormat="1" applyFont="1" applyFill="1" applyBorder="1" applyAlignment="1">
      <alignment horizontal="center" vertical="center" textRotation="90" wrapText="1"/>
    </xf>
    <xf numFmtId="0" fontId="14" fillId="0" borderId="20" xfId="6" applyNumberFormat="1" applyFont="1" applyFill="1" applyBorder="1" applyAlignment="1">
      <alignment horizontal="center" vertical="center" textRotation="90" wrapText="1"/>
    </xf>
    <xf numFmtId="0" fontId="14" fillId="0" borderId="17" xfId="6" applyNumberFormat="1" applyFont="1" applyFill="1" applyBorder="1" applyAlignment="1">
      <alignment horizontal="center" vertical="center" textRotation="90" wrapText="1"/>
    </xf>
    <xf numFmtId="41" fontId="15" fillId="0" borderId="20" xfId="2" applyFont="1" applyFill="1" applyBorder="1" applyAlignment="1">
      <alignment horizontal="center" vertical="center" wrapText="1"/>
    </xf>
    <xf numFmtId="0" fontId="15" fillId="0" borderId="12" xfId="6" applyNumberFormat="1" applyFont="1" applyFill="1" applyBorder="1" applyAlignment="1">
      <alignment horizontal="center" vertical="center" wrapText="1"/>
    </xf>
    <xf numFmtId="0" fontId="9" fillId="0" borderId="12" xfId="6" applyNumberFormat="1" applyFont="1" applyFill="1" applyBorder="1" applyAlignment="1">
      <alignment horizontal="center" vertical="center" wrapText="1"/>
    </xf>
    <xf numFmtId="0" fontId="3" fillId="0" borderId="1" xfId="5" applyBorder="1" applyAlignment="1">
      <alignment horizontal="center"/>
    </xf>
    <xf numFmtId="0" fontId="3" fillId="0" borderId="6" xfId="5" applyBorder="1" applyAlignment="1">
      <alignment horizontal="center"/>
    </xf>
    <xf numFmtId="0" fontId="4" fillId="0" borderId="2" xfId="5" applyFont="1" applyBorder="1" applyAlignment="1">
      <alignment horizontal="center" vertical="center" wrapText="1"/>
    </xf>
    <xf numFmtId="0" fontId="4" fillId="0" borderId="0" xfId="5" applyFont="1" applyBorder="1" applyAlignment="1">
      <alignment horizontal="center" vertical="center" wrapText="1"/>
    </xf>
    <xf numFmtId="0" fontId="4" fillId="0" borderId="3" xfId="5" applyFont="1" applyBorder="1" applyAlignment="1">
      <alignment horizontal="center" vertical="center" wrapText="1"/>
    </xf>
    <xf numFmtId="0" fontId="6" fillId="0" borderId="4" xfId="6" applyNumberFormat="1" applyFont="1" applyFill="1" applyBorder="1" applyAlignment="1">
      <alignment horizontal="center" vertical="center"/>
    </xf>
    <xf numFmtId="0" fontId="6" fillId="0" borderId="5" xfId="6" applyNumberFormat="1" applyFont="1" applyFill="1" applyBorder="1" applyAlignment="1">
      <alignment horizontal="center" vertical="center"/>
    </xf>
    <xf numFmtId="0" fontId="6" fillId="0" borderId="7" xfId="5" applyFont="1" applyBorder="1" applyAlignment="1">
      <alignment horizontal="center" vertical="center" wrapText="1"/>
    </xf>
    <xf numFmtId="0" fontId="6" fillId="0" borderId="8" xfId="5" applyFont="1" applyBorder="1" applyAlignment="1">
      <alignment horizontal="center" vertical="center" wrapText="1"/>
    </xf>
    <xf numFmtId="0" fontId="7" fillId="0" borderId="2" xfId="5" applyFont="1" applyBorder="1" applyAlignment="1">
      <alignment horizontal="center" vertical="center" wrapText="1"/>
    </xf>
    <xf numFmtId="0" fontId="7" fillId="0" borderId="0" xfId="5" applyFont="1" applyBorder="1" applyAlignment="1">
      <alignment horizontal="center" vertical="center" wrapText="1"/>
    </xf>
    <xf numFmtId="0" fontId="7" fillId="0" borderId="3" xfId="5" applyFont="1" applyBorder="1" applyAlignment="1">
      <alignment horizontal="center" vertical="center" wrapText="1"/>
    </xf>
    <xf numFmtId="0" fontId="6" fillId="0" borderId="9" xfId="5" applyFont="1" applyBorder="1" applyAlignment="1">
      <alignment horizontal="center" vertical="center" wrapText="1"/>
    </xf>
    <xf numFmtId="0" fontId="6" fillId="0" borderId="10" xfId="5" applyFont="1" applyBorder="1" applyAlignment="1">
      <alignment horizontal="center" vertical="center" wrapText="1"/>
    </xf>
    <xf numFmtId="0" fontId="10" fillId="2" borderId="12" xfId="5" applyFont="1" applyFill="1" applyBorder="1" applyAlignment="1">
      <alignment horizontal="center" vertical="center" wrapText="1"/>
    </xf>
    <xf numFmtId="0" fontId="0" fillId="0" borderId="14" xfId="0" applyFill="1" applyBorder="1" applyAlignment="1">
      <alignment horizontal="center" vertical="center"/>
    </xf>
    <xf numFmtId="165" fontId="12" fillId="0" borderId="16" xfId="3" applyNumberFormat="1" applyFont="1" applyFill="1" applyBorder="1" applyAlignment="1">
      <alignment horizontal="center" vertical="center" wrapText="1"/>
    </xf>
    <xf numFmtId="165" fontId="12" fillId="0" borderId="17" xfId="3" applyNumberFormat="1" applyFont="1" applyFill="1" applyBorder="1" applyAlignment="1">
      <alignment horizontal="center" vertical="center" wrapText="1"/>
    </xf>
    <xf numFmtId="0" fontId="12" fillId="0" borderId="12" xfId="6" applyNumberFormat="1" applyFont="1" applyFill="1" applyBorder="1" applyAlignment="1">
      <alignment horizontal="center" vertical="center" wrapText="1"/>
    </xf>
    <xf numFmtId="0" fontId="10" fillId="0" borderId="12" xfId="6" applyNumberFormat="1" applyFont="1" applyFill="1" applyBorder="1" applyAlignment="1">
      <alignment horizontal="center" vertical="center" textRotation="90" wrapText="1"/>
    </xf>
    <xf numFmtId="0" fontId="14" fillId="0" borderId="12" xfId="6" applyNumberFormat="1" applyFont="1" applyFill="1" applyBorder="1" applyAlignment="1">
      <alignment horizontal="center" vertical="center" textRotation="90" wrapText="1"/>
    </xf>
    <xf numFmtId="0" fontId="12" fillId="0" borderId="16" xfId="6" applyNumberFormat="1" applyFont="1" applyFill="1" applyBorder="1" applyAlignment="1">
      <alignment horizontal="center" vertical="center" wrapText="1"/>
    </xf>
    <xf numFmtId="0" fontId="12" fillId="0" borderId="17" xfId="6" applyNumberFormat="1" applyFont="1" applyFill="1" applyBorder="1" applyAlignment="1">
      <alignment horizontal="center" vertical="center" wrapText="1"/>
    </xf>
    <xf numFmtId="0" fontId="18" fillId="0" borderId="29" xfId="6" applyNumberFormat="1" applyFont="1" applyFill="1" applyBorder="1" applyAlignment="1">
      <alignment horizontal="left" vertical="center" wrapText="1"/>
    </xf>
    <xf numFmtId="0" fontId="18" fillId="0" borderId="24" xfId="6" applyNumberFormat="1" applyFont="1" applyFill="1" applyBorder="1" applyAlignment="1">
      <alignment horizontal="left" vertical="center" wrapText="1"/>
    </xf>
    <xf numFmtId="43" fontId="12" fillId="0" borderId="37" xfId="1" applyFont="1" applyFill="1" applyBorder="1" applyAlignment="1">
      <alignment horizontal="center" vertical="center" wrapText="1"/>
    </xf>
    <xf numFmtId="43" fontId="12" fillId="0" borderId="17" xfId="1" applyFont="1" applyFill="1" applyBorder="1" applyAlignment="1">
      <alignment horizontal="center" vertical="center" wrapText="1"/>
    </xf>
    <xf numFmtId="0" fontId="24" fillId="0" borderId="12" xfId="6" applyNumberFormat="1" applyFont="1" applyFill="1" applyBorder="1" applyAlignment="1">
      <alignment horizontal="center" vertical="center" textRotation="90" wrapText="1"/>
    </xf>
    <xf numFmtId="0" fontId="10" fillId="0" borderId="1" xfId="6" applyNumberFormat="1" applyFont="1" applyFill="1" applyBorder="1" applyAlignment="1">
      <alignment horizontal="center" vertical="center" textRotation="90" wrapText="1"/>
    </xf>
    <xf numFmtId="0" fontId="10" fillId="0" borderId="6" xfId="6" applyNumberFormat="1" applyFont="1" applyFill="1" applyBorder="1" applyAlignment="1">
      <alignment horizontal="center" vertical="center" textRotation="90" wrapText="1"/>
    </xf>
    <xf numFmtId="0" fontId="10" fillId="0" borderId="40" xfId="6" applyNumberFormat="1" applyFont="1" applyFill="1" applyBorder="1" applyAlignment="1">
      <alignment horizontal="center" vertical="center" textRotation="90" wrapText="1"/>
    </xf>
    <xf numFmtId="0" fontId="10" fillId="0" borderId="38" xfId="6" applyNumberFormat="1" applyFont="1" applyFill="1" applyBorder="1" applyAlignment="1">
      <alignment horizontal="center" vertical="center" textRotation="90" wrapText="1"/>
    </xf>
    <xf numFmtId="0" fontId="10" fillId="0" borderId="2" xfId="6" applyNumberFormat="1" applyFont="1" applyFill="1" applyBorder="1" applyAlignment="1">
      <alignment horizontal="center" vertical="center" textRotation="90" wrapText="1"/>
    </xf>
    <xf numFmtId="0" fontId="10" fillId="0" borderId="39" xfId="6" applyNumberFormat="1" applyFont="1" applyFill="1" applyBorder="1" applyAlignment="1">
      <alignment horizontal="center" vertical="center" textRotation="90" wrapText="1"/>
    </xf>
    <xf numFmtId="0" fontId="3" fillId="0" borderId="12" xfId="5" applyBorder="1" applyAlignment="1">
      <alignment horizontal="center"/>
    </xf>
    <xf numFmtId="0" fontId="4" fillId="0" borderId="12" xfId="5" applyFont="1" applyBorder="1" applyAlignment="1">
      <alignment horizontal="center" vertical="center" wrapText="1"/>
    </xf>
    <xf numFmtId="0" fontId="6" fillId="0" borderId="12" xfId="6" applyNumberFormat="1" applyFont="1" applyFill="1" applyBorder="1" applyAlignment="1">
      <alignment horizontal="center" vertical="center"/>
    </xf>
    <xf numFmtId="0" fontId="6" fillId="0" borderId="12" xfId="5" applyFont="1" applyBorder="1" applyAlignment="1">
      <alignment horizontal="center" vertical="center" wrapText="1"/>
    </xf>
    <xf numFmtId="0" fontId="7" fillId="0" borderId="12" xfId="5" applyFont="1" applyBorder="1" applyAlignment="1">
      <alignment horizontal="center" vertical="center" wrapText="1"/>
    </xf>
    <xf numFmtId="0" fontId="10" fillId="0" borderId="38" xfId="6" applyNumberFormat="1" applyFont="1" applyFill="1" applyBorder="1" applyAlignment="1">
      <alignment horizontal="center" vertical="center" wrapText="1"/>
    </xf>
    <xf numFmtId="0" fontId="10" fillId="0" borderId="2" xfId="6" applyNumberFormat="1" applyFont="1" applyFill="1" applyBorder="1" applyAlignment="1">
      <alignment horizontal="center" vertical="center" wrapText="1"/>
    </xf>
    <xf numFmtId="0" fontId="10" fillId="0" borderId="39" xfId="6"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0" fontId="12" fillId="0" borderId="6" xfId="6" applyNumberFormat="1" applyFont="1" applyFill="1" applyBorder="1" applyAlignment="1">
      <alignment horizontal="center" vertical="center" wrapText="1"/>
    </xf>
    <xf numFmtId="0" fontId="12" fillId="0" borderId="40" xfId="6" applyNumberFormat="1" applyFont="1" applyFill="1" applyBorder="1" applyAlignment="1">
      <alignment horizontal="center" vertical="center" wrapText="1"/>
    </xf>
    <xf numFmtId="0" fontId="14" fillId="0" borderId="45" xfId="6" applyNumberFormat="1" applyFont="1" applyFill="1" applyBorder="1" applyAlignment="1">
      <alignment horizontal="center" vertical="center" textRotation="90" wrapText="1"/>
    </xf>
    <xf numFmtId="0" fontId="14" fillId="0" borderId="37" xfId="6" applyNumberFormat="1" applyFont="1" applyFill="1" applyBorder="1" applyAlignment="1">
      <alignment horizontal="center" vertical="center" textRotation="90" wrapText="1"/>
    </xf>
    <xf numFmtId="0" fontId="18" fillId="0" borderId="29" xfId="6" applyNumberFormat="1" applyFont="1" applyFill="1" applyBorder="1" applyAlignment="1">
      <alignment horizontal="center" vertical="center" wrapText="1"/>
    </xf>
    <xf numFmtId="0" fontId="18" fillId="0" borderId="16" xfId="6" applyNumberFormat="1" applyFont="1" applyFill="1" applyBorder="1" applyAlignment="1">
      <alignment horizontal="center" vertical="center" wrapText="1"/>
    </xf>
    <xf numFmtId="0" fontId="18" fillId="0" borderId="17" xfId="6" applyNumberFormat="1" applyFont="1" applyFill="1" applyBorder="1" applyAlignment="1">
      <alignment horizontal="center" vertical="center" wrapText="1"/>
    </xf>
    <xf numFmtId="0" fontId="14" fillId="0" borderId="6" xfId="6" applyNumberFormat="1" applyFont="1" applyFill="1" applyBorder="1" applyAlignment="1">
      <alignment horizontal="center" vertical="center" textRotation="90" wrapText="1"/>
    </xf>
    <xf numFmtId="0" fontId="14" fillId="0" borderId="40" xfId="6" applyNumberFormat="1" applyFont="1" applyFill="1" applyBorder="1" applyAlignment="1">
      <alignment horizontal="center" vertical="center" textRotation="90" wrapText="1"/>
    </xf>
    <xf numFmtId="0" fontId="19" fillId="0" borderId="38" xfId="6" applyNumberFormat="1" applyFont="1" applyFill="1" applyBorder="1" applyAlignment="1">
      <alignment horizontal="center" vertical="center" textRotation="90" wrapText="1"/>
    </xf>
    <xf numFmtId="0" fontId="19" fillId="0" borderId="2" xfId="6" applyNumberFormat="1" applyFont="1" applyFill="1" applyBorder="1" applyAlignment="1">
      <alignment horizontal="center" vertical="center" textRotation="90" wrapText="1"/>
    </xf>
    <xf numFmtId="0" fontId="14" fillId="0" borderId="1" xfId="6" applyNumberFormat="1" applyFont="1" applyFill="1" applyBorder="1" applyAlignment="1">
      <alignment horizontal="center" vertical="center" textRotation="90" wrapText="1"/>
    </xf>
    <xf numFmtId="0" fontId="28" fillId="0" borderId="2" xfId="6" applyNumberFormat="1" applyFont="1" applyFill="1" applyBorder="1" applyAlignment="1">
      <alignment horizontal="center" vertical="center" textRotation="90" wrapText="1"/>
    </xf>
    <xf numFmtId="0" fontId="28" fillId="0" borderId="39" xfId="6" applyNumberFormat="1" applyFont="1" applyFill="1" applyBorder="1" applyAlignment="1">
      <alignment horizontal="center" vertical="center" textRotation="90" wrapText="1"/>
    </xf>
    <xf numFmtId="0" fontId="19" fillId="0" borderId="39" xfId="6" applyNumberFormat="1" applyFont="1" applyFill="1" applyBorder="1" applyAlignment="1">
      <alignment horizontal="center" vertical="center" textRotation="90" wrapText="1"/>
    </xf>
    <xf numFmtId="0" fontId="15" fillId="0" borderId="1" xfId="6" applyNumberFormat="1" applyFont="1" applyFill="1" applyBorder="1" applyAlignment="1">
      <alignment horizontal="center" vertical="center" wrapText="1"/>
    </xf>
    <xf numFmtId="0" fontId="15" fillId="0" borderId="6" xfId="6" applyNumberFormat="1" applyFont="1" applyFill="1" applyBorder="1" applyAlignment="1">
      <alignment horizontal="center" vertical="center" wrapText="1"/>
    </xf>
    <xf numFmtId="0" fontId="15" fillId="0" borderId="40" xfId="6" applyNumberFormat="1" applyFont="1" applyFill="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62" xfId="0" applyFont="1" applyBorder="1" applyAlignment="1">
      <alignment horizontal="center" vertical="center"/>
    </xf>
    <xf numFmtId="0" fontId="2" fillId="0" borderId="63" xfId="0" applyFont="1" applyBorder="1" applyAlignment="1">
      <alignment horizontal="center" vertical="center"/>
    </xf>
  </cellXfs>
  <cellStyles count="9">
    <cellStyle name="Excel Built-in Normal" xfId="6"/>
    <cellStyle name="Hipervínculo" xfId="7" builtinId="8"/>
    <cellStyle name="Millares" xfId="1" builtinId="3"/>
    <cellStyle name="Millares [0]" xfId="2" builtinId="6"/>
    <cellStyle name="Moneda" xfId="3" builtinId="4"/>
    <cellStyle name="Normal" xfId="0" builtinId="0"/>
    <cellStyle name="Normal 2" xfId="5"/>
    <cellStyle name="Porcentaje" xfId="4" builtinId="5"/>
    <cellStyle name="Porcentaje 2" xfId="8"/>
  </cellStyles>
  <dxfs count="45">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color rgb="FF336600"/>
      <color rgb="FF0033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6600"/>
              </a:solidFill>
              <a:ln>
                <a:noFill/>
              </a:ln>
              <a:effectLst/>
            </c:spPr>
            <c:extLst xmlns:c16r2="http://schemas.microsoft.com/office/drawing/2015/06/chart">
              <c:ext xmlns:c16="http://schemas.microsoft.com/office/drawing/2014/chart" uri="{C3380CC4-5D6E-409C-BE32-E72D297353CC}">
                <c16:uniqueId val="{00000002-11BA-4176-833D-36E0BF53D90A}"/>
              </c:ext>
            </c:extLst>
          </c:dPt>
          <c:dPt>
            <c:idx val="1"/>
            <c:invertIfNegative val="0"/>
            <c:bubble3D val="0"/>
            <c:spPr>
              <a:solidFill>
                <a:srgbClr val="006600"/>
              </a:solidFill>
              <a:ln>
                <a:noFill/>
              </a:ln>
              <a:effectLst/>
            </c:spPr>
            <c:extLst xmlns:c16r2="http://schemas.microsoft.com/office/drawing/2015/06/chart">
              <c:ext xmlns:c16="http://schemas.microsoft.com/office/drawing/2014/chart" uri="{C3380CC4-5D6E-409C-BE32-E72D297353CC}">
                <c16:uniqueId val="{00000003-11BA-4176-833D-36E0BF53D90A}"/>
              </c:ext>
            </c:extLst>
          </c:dPt>
          <c:dPt>
            <c:idx val="2"/>
            <c:invertIfNegative val="0"/>
            <c:bubble3D val="0"/>
            <c:spPr>
              <a:solidFill>
                <a:srgbClr val="006600"/>
              </a:solidFill>
              <a:ln>
                <a:noFill/>
              </a:ln>
              <a:effectLst/>
            </c:spPr>
            <c:extLst xmlns:c16r2="http://schemas.microsoft.com/office/drawing/2015/06/chart">
              <c:ext xmlns:c16="http://schemas.microsoft.com/office/drawing/2014/chart" uri="{C3380CC4-5D6E-409C-BE32-E72D297353CC}">
                <c16:uniqueId val="{00000007-11BA-4176-833D-36E0BF53D90A}"/>
              </c:ext>
            </c:extLst>
          </c:dPt>
          <c:dPt>
            <c:idx val="3"/>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A-11BA-4176-833D-36E0BF53D90A}"/>
              </c:ext>
            </c:extLst>
          </c:dPt>
          <c:dLbls>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GENERAL!$B$5:$B$8</c:f>
              <c:strCache>
                <c:ptCount val="4"/>
                <c:pt idx="0">
                  <c:v>EJE 1</c:v>
                </c:pt>
                <c:pt idx="1">
                  <c:v>EJE 2</c:v>
                </c:pt>
                <c:pt idx="2">
                  <c:v>EJE 3</c:v>
                </c:pt>
                <c:pt idx="3">
                  <c:v>EJE 4</c:v>
                </c:pt>
              </c:strCache>
            </c:strRef>
          </c:cat>
          <c:val>
            <c:numRef>
              <c:f>GENERAL!$C$5:$C$8</c:f>
              <c:numCache>
                <c:formatCode>0%</c:formatCode>
                <c:ptCount val="4"/>
                <c:pt idx="0">
                  <c:v>0.8537083333333334</c:v>
                </c:pt>
                <c:pt idx="1">
                  <c:v>0.80664791787160228</c:v>
                </c:pt>
                <c:pt idx="2">
                  <c:v>0.86156794425087113</c:v>
                </c:pt>
                <c:pt idx="3">
                  <c:v>0.69666666666666677</c:v>
                </c:pt>
              </c:numCache>
            </c:numRef>
          </c:val>
          <c:extLst xmlns:c16r2="http://schemas.microsoft.com/office/drawing/2015/06/chart">
            <c:ext xmlns:c16="http://schemas.microsoft.com/office/drawing/2014/chart" uri="{C3380CC4-5D6E-409C-BE32-E72D297353CC}">
              <c16:uniqueId val="{00000000-11BA-4176-833D-36E0BF53D90A}"/>
            </c:ext>
          </c:extLst>
        </c:ser>
        <c:dLbls>
          <c:dLblPos val="outEnd"/>
          <c:showLegendKey val="0"/>
          <c:showVal val="1"/>
          <c:showCatName val="0"/>
          <c:showSerName val="0"/>
          <c:showPercent val="0"/>
          <c:showBubbleSize val="0"/>
        </c:dLbls>
        <c:gapWidth val="199"/>
        <c:axId val="272146816"/>
        <c:axId val="272147376"/>
      </c:barChart>
      <c:catAx>
        <c:axId val="272146816"/>
        <c:scaling>
          <c:orientation val="minMax"/>
        </c:scaling>
        <c:delete val="0"/>
        <c:axPos val="b"/>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n-US"/>
                  <a:t>EJES</a:t>
                </a:r>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n-ea"/>
                <a:cs typeface="+mn-cs"/>
              </a:defRPr>
            </a:pPr>
            <a:endParaRPr lang="es-CO"/>
          </a:p>
        </c:txPr>
        <c:crossAx val="272147376"/>
        <c:crosses val="autoZero"/>
        <c:auto val="1"/>
        <c:lblAlgn val="ctr"/>
        <c:lblOffset val="100"/>
        <c:noMultiLvlLbl val="0"/>
      </c:catAx>
      <c:valAx>
        <c:axId val="27214737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27214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1557337</xdr:colOff>
      <xdr:row>11</xdr:row>
      <xdr:rowOff>152400</xdr:rowOff>
    </xdr:from>
    <xdr:to>
      <xdr:col>3</xdr:col>
      <xdr:colOff>852487</xdr:colOff>
      <xdr:row>28</xdr:row>
      <xdr:rowOff>142875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284655</xdr:colOff>
      <xdr:row>0</xdr:row>
      <xdr:rowOff>21463</xdr:rowOff>
    </xdr:from>
    <xdr:to>
      <xdr:col>1</xdr:col>
      <xdr:colOff>871155</xdr:colOff>
      <xdr:row>3</xdr:row>
      <xdr:rowOff>138420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655" y="21463"/>
          <a:ext cx="586500" cy="675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133349</xdr:colOff>
      <xdr:row>0</xdr:row>
      <xdr:rowOff>107189</xdr:rowOff>
    </xdr:from>
    <xdr:to>
      <xdr:col>1</xdr:col>
      <xdr:colOff>885824</xdr:colOff>
      <xdr:row>3</xdr:row>
      <xdr:rowOff>238125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07189"/>
          <a:ext cx="752475" cy="702436"/>
        </a:xfrm>
        <a:prstGeom prst="rect">
          <a:avLst/>
        </a:prstGeom>
      </xdr:spPr>
    </xdr:pic>
    <xdr:clientData/>
  </xdr:twoCellAnchor>
  <xdr:twoCellAnchor editAs="oneCell">
    <xdr:from>
      <xdr:col>1</xdr:col>
      <xdr:colOff>133349</xdr:colOff>
      <xdr:row>0</xdr:row>
      <xdr:rowOff>107189</xdr:rowOff>
    </xdr:from>
    <xdr:to>
      <xdr:col>1</xdr:col>
      <xdr:colOff>885824</xdr:colOff>
      <xdr:row>3</xdr:row>
      <xdr:rowOff>238125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07189"/>
          <a:ext cx="752475" cy="702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40940</xdr:colOff>
      <xdr:row>0</xdr:row>
      <xdr:rowOff>123825</xdr:rowOff>
    </xdr:from>
    <xdr:to>
      <xdr:col>1</xdr:col>
      <xdr:colOff>635000</xdr:colOff>
      <xdr:row>3</xdr:row>
      <xdr:rowOff>123825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40" y="123825"/>
          <a:ext cx="594060"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171450</xdr:rowOff>
    </xdr:from>
    <xdr:to>
      <xdr:col>0</xdr:col>
      <xdr:colOff>723317</xdr:colOff>
      <xdr:row>3</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71450"/>
          <a:ext cx="666166"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ut.edu.co/transparencia-y-acceso-a-la-informacion-public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zoomScaleSheetLayoutView="100" workbookViewId="0">
      <selection activeCell="F27" sqref="F27"/>
    </sheetView>
  </sheetViews>
  <sheetFormatPr baseColWidth="10" defaultColWidth="11.42578125" defaultRowHeight="12.75"/>
  <cols>
    <col min="1" max="1" width="45.7109375" style="174" bestFit="1" customWidth="1"/>
    <col min="2" max="2" width="19.140625" style="174" bestFit="1" customWidth="1"/>
    <col min="3" max="3" width="14.28515625" style="174" bestFit="1" customWidth="1"/>
    <col min="4" max="4" width="17.7109375" style="174" customWidth="1"/>
    <col min="5" max="5" width="7.42578125" style="174" customWidth="1"/>
    <col min="6" max="16384" width="11.42578125" style="174"/>
  </cols>
  <sheetData>
    <row r="1" spans="1:4">
      <c r="A1" s="335" t="s">
        <v>803</v>
      </c>
      <c r="B1" s="335"/>
      <c r="C1" s="335"/>
      <c r="D1" s="335"/>
    </row>
    <row r="2" spans="1:4">
      <c r="A2" s="335" t="s">
        <v>813</v>
      </c>
      <c r="B2" s="335"/>
      <c r="C2" s="335"/>
      <c r="D2" s="335"/>
    </row>
    <row r="4" spans="1:4" ht="15">
      <c r="A4" s="186" t="s">
        <v>685</v>
      </c>
      <c r="B4" s="187" t="s">
        <v>804</v>
      </c>
      <c r="C4" s="186" t="s">
        <v>27</v>
      </c>
      <c r="D4" s="186" t="s">
        <v>805</v>
      </c>
    </row>
    <row r="5" spans="1:4">
      <c r="A5" s="175" t="s">
        <v>29</v>
      </c>
      <c r="B5" s="162" t="s">
        <v>806</v>
      </c>
      <c r="C5" s="176">
        <f>AVERAGE('EXCELENCIA ACADÉMICA'!U7:U54)</f>
        <v>0.8537083333333334</v>
      </c>
      <c r="D5" s="177">
        <f>IF(C5&lt;=33%,1,IF(C5&lt;76%,3,IF(C5&lt;100%,4,IF(C5=101%,5))))</f>
        <v>4</v>
      </c>
    </row>
    <row r="6" spans="1:4">
      <c r="A6" s="175" t="s">
        <v>274</v>
      </c>
      <c r="B6" s="162" t="s">
        <v>807</v>
      </c>
      <c r="C6" s="176">
        <f>AVERAGE('COMPROMISO SOCIAL'!U7:U44)</f>
        <v>0.80664791787160228</v>
      </c>
      <c r="D6" s="177">
        <f>IF(C6&lt;=33%,1,IF(C6&lt;76%,3,IF(C6&lt;100%,4,IF(C6=101%,5))))</f>
        <v>4</v>
      </c>
    </row>
    <row r="7" spans="1:4" ht="15">
      <c r="A7" s="175" t="s">
        <v>457</v>
      </c>
      <c r="B7" s="162" t="s">
        <v>808</v>
      </c>
      <c r="C7" s="178">
        <f>AVERAGE('COMPROMISO AMBIENTAL'!U7:U13)</f>
        <v>0.86156794425087113</v>
      </c>
      <c r="D7" s="179">
        <f>IF(C7&lt;=33%,1,IF(C7&lt;76%,3,IF(C7&lt;100%,4,IF(C7=101%,5))))</f>
        <v>4</v>
      </c>
    </row>
    <row r="8" spans="1:4">
      <c r="A8" s="175" t="s">
        <v>809</v>
      </c>
      <c r="B8" s="162" t="s">
        <v>810</v>
      </c>
      <c r="C8" s="176">
        <f>AVERAGE('EJE 4 EYTA'!U7:U43)</f>
        <v>0.69666666666666677</v>
      </c>
      <c r="D8" s="177">
        <f>IF(C8&lt;=33%,1,IF(C8&lt;76%,3,IF(C8&lt;100%,4,IF(C8=101%,5))))</f>
        <v>3</v>
      </c>
    </row>
    <row r="9" spans="1:4">
      <c r="A9" s="180"/>
      <c r="B9" s="181" t="s">
        <v>811</v>
      </c>
      <c r="C9" s="182">
        <f>AVERAGE(C5:C8)</f>
        <v>0.80464771553061842</v>
      </c>
      <c r="D9" s="177">
        <f>IF(C9&lt;=33%,1,IF(C9&lt;76%,3,IF(C9&lt;100%,4,IF(C9=101%,5))))</f>
        <v>4</v>
      </c>
    </row>
    <row r="10" spans="1:4">
      <c r="A10" s="183" t="s">
        <v>812</v>
      </c>
      <c r="B10" s="180"/>
      <c r="C10" s="184"/>
    </row>
    <row r="34" spans="1:1">
      <c r="A34" s="185" t="s">
        <v>864</v>
      </c>
    </row>
    <row r="35" spans="1:1">
      <c r="A35" s="185"/>
    </row>
    <row r="36" spans="1:1">
      <c r="A36" s="185" t="s">
        <v>888</v>
      </c>
    </row>
  </sheetData>
  <mergeCells count="2">
    <mergeCell ref="A1:D1"/>
    <mergeCell ref="A2:D2"/>
  </mergeCells>
  <conditionalFormatting sqref="D7:D9">
    <cfRule type="cellIs" dxfId="44" priority="15" stopIfTrue="1" operator="between">
      <formula>3</formula>
      <formula>4</formula>
    </cfRule>
  </conditionalFormatting>
  <conditionalFormatting sqref="D7:D9">
    <cfRule type="cellIs" dxfId="43" priority="12" stopIfTrue="1" operator="greaterThan">
      <formula>3</formula>
    </cfRule>
    <cfRule type="cellIs" dxfId="42" priority="13" stopIfTrue="1" operator="between">
      <formula>1</formula>
      <formula>1</formula>
    </cfRule>
    <cfRule type="cellIs" dxfId="41" priority="14" stopIfTrue="1" operator="between">
      <formula>3</formula>
      <formula>3</formula>
    </cfRule>
  </conditionalFormatting>
  <conditionalFormatting sqref="D5">
    <cfRule type="cellIs" dxfId="40" priority="11" stopIfTrue="1" operator="between">
      <formula>3</formula>
      <formula>4</formula>
    </cfRule>
  </conditionalFormatting>
  <conditionalFormatting sqref="D5">
    <cfRule type="cellIs" dxfId="39" priority="8" stopIfTrue="1" operator="greaterThan">
      <formula>3</formula>
    </cfRule>
    <cfRule type="cellIs" dxfId="38" priority="9" stopIfTrue="1" operator="between">
      <formula>1</formula>
      <formula>1</formula>
    </cfRule>
    <cfRule type="cellIs" dxfId="37" priority="10" stopIfTrue="1" operator="between">
      <formula>3</formula>
      <formula>3</formula>
    </cfRule>
  </conditionalFormatting>
  <conditionalFormatting sqref="D6">
    <cfRule type="cellIs" dxfId="36" priority="4" stopIfTrue="1" operator="between">
      <formula>3</formula>
      <formula>4</formula>
    </cfRule>
  </conditionalFormatting>
  <conditionalFormatting sqref="D6">
    <cfRule type="cellIs" dxfId="35" priority="1" stopIfTrue="1" operator="greaterThan">
      <formula>3</formula>
    </cfRule>
    <cfRule type="cellIs" dxfId="34" priority="2" stopIfTrue="1" operator="between">
      <formula>1</formula>
      <formula>1</formula>
    </cfRule>
    <cfRule type="cellIs" dxfId="33" priority="3"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B1" zoomScale="87" zoomScaleNormal="87" zoomScaleSheetLayoutView="100" workbookViewId="0">
      <pane ySplit="6" topLeftCell="A7" activePane="bottomLeft" state="frozen"/>
      <selection activeCell="D1" sqref="D1"/>
      <selection pane="bottomLeft" activeCell="H9" sqref="H9"/>
    </sheetView>
  </sheetViews>
  <sheetFormatPr baseColWidth="10" defaultColWidth="11.42578125" defaultRowHeight="12.75"/>
  <cols>
    <col min="1" max="1" width="3.140625" style="2" hidden="1" customWidth="1"/>
    <col min="2" max="2" width="17.7109375" style="50" customWidth="1"/>
    <col min="3" max="3" width="14.28515625" style="249" customWidth="1"/>
    <col min="4" max="4" width="17.140625" style="248" customWidth="1"/>
    <col min="5" max="5" width="20.28515625" style="248" customWidth="1"/>
    <col min="6" max="6" width="23.28515625" style="250" customWidth="1"/>
    <col min="7" max="7" width="28.140625" style="250" customWidth="1"/>
    <col min="8" max="8" width="11" style="250" customWidth="1"/>
    <col min="9" max="9" width="17.5703125" style="250" customWidth="1"/>
    <col min="10" max="10" width="15.42578125" style="250" customWidth="1"/>
    <col min="11" max="11" width="17.7109375" style="250" customWidth="1"/>
    <col min="12" max="12" width="19.7109375" style="249" customWidth="1"/>
    <col min="13" max="14" width="14" style="249" customWidth="1"/>
    <col min="15" max="15" width="26.5703125" style="249" customWidth="1"/>
    <col min="16" max="16" width="21.140625" style="54" customWidth="1"/>
    <col min="17" max="17" width="14.42578125" style="54" customWidth="1"/>
    <col min="18" max="18" width="13.5703125" style="54" customWidth="1"/>
    <col min="19" max="19" width="28.28515625" style="54" customWidth="1"/>
    <col min="20" max="20" width="48" style="54" customWidth="1"/>
    <col min="21" max="21" width="15.85546875" style="54" customWidth="1"/>
    <col min="22" max="22" width="26.140625" style="50" customWidth="1"/>
    <col min="23" max="24" width="13.42578125" style="2" bestFit="1" customWidth="1"/>
    <col min="25" max="25" width="11.42578125" style="2"/>
    <col min="26" max="26" width="11.42578125" style="2" customWidth="1"/>
    <col min="27" max="16384" width="11.42578125" style="2"/>
  </cols>
  <sheetData>
    <row r="1" spans="1:26" customFormat="1" ht="15">
      <c r="B1" s="368"/>
      <c r="C1" s="370" t="s">
        <v>0</v>
      </c>
      <c r="D1" s="371"/>
      <c r="E1" s="371"/>
      <c r="F1" s="371"/>
      <c r="G1" s="371"/>
      <c r="H1" s="371"/>
      <c r="I1" s="371"/>
      <c r="J1" s="371"/>
      <c r="K1" s="371"/>
      <c r="L1" s="371"/>
      <c r="M1" s="371"/>
      <c r="N1" s="371"/>
      <c r="O1" s="371"/>
      <c r="P1" s="371"/>
      <c r="Q1" s="371"/>
      <c r="R1" s="371"/>
      <c r="S1" s="371"/>
      <c r="T1" s="372"/>
      <c r="U1" s="373" t="s">
        <v>1</v>
      </c>
      <c r="V1" s="374"/>
    </row>
    <row r="2" spans="1:26" customFormat="1" ht="15">
      <c r="B2" s="369"/>
      <c r="C2" s="370"/>
      <c r="D2" s="371"/>
      <c r="E2" s="371"/>
      <c r="F2" s="371"/>
      <c r="G2" s="371"/>
      <c r="H2" s="371"/>
      <c r="I2" s="371"/>
      <c r="J2" s="371"/>
      <c r="K2" s="371"/>
      <c r="L2" s="371"/>
      <c r="M2" s="371"/>
      <c r="N2" s="371"/>
      <c r="O2" s="371"/>
      <c r="P2" s="371"/>
      <c r="Q2" s="371"/>
      <c r="R2" s="371"/>
      <c r="S2" s="371"/>
      <c r="T2" s="372"/>
      <c r="U2" s="375" t="s">
        <v>2</v>
      </c>
      <c r="V2" s="376"/>
    </row>
    <row r="3" spans="1:26" customFormat="1" ht="15">
      <c r="B3" s="369"/>
      <c r="C3" s="377" t="s">
        <v>3</v>
      </c>
      <c r="D3" s="378"/>
      <c r="E3" s="378"/>
      <c r="F3" s="378"/>
      <c r="G3" s="378"/>
      <c r="H3" s="378"/>
      <c r="I3" s="378"/>
      <c r="J3" s="378"/>
      <c r="K3" s="378"/>
      <c r="L3" s="378"/>
      <c r="M3" s="378"/>
      <c r="N3" s="378"/>
      <c r="O3" s="378"/>
      <c r="P3" s="378"/>
      <c r="Q3" s="378"/>
      <c r="R3" s="378"/>
      <c r="S3" s="378"/>
      <c r="T3" s="379"/>
      <c r="U3" s="375" t="s">
        <v>4</v>
      </c>
      <c r="V3" s="376"/>
    </row>
    <row r="4" spans="1:26" customFormat="1" ht="15.75" thickBot="1">
      <c r="B4" s="369"/>
      <c r="C4" s="377"/>
      <c r="D4" s="378"/>
      <c r="E4" s="378"/>
      <c r="F4" s="378"/>
      <c r="G4" s="378"/>
      <c r="H4" s="378"/>
      <c r="I4" s="378"/>
      <c r="J4" s="378"/>
      <c r="K4" s="378"/>
      <c r="L4" s="378"/>
      <c r="M4" s="378"/>
      <c r="N4" s="378"/>
      <c r="O4" s="378"/>
      <c r="P4" s="378"/>
      <c r="Q4" s="378"/>
      <c r="R4" s="378"/>
      <c r="S4" s="378"/>
      <c r="T4" s="379"/>
      <c r="U4" s="380" t="s">
        <v>5</v>
      </c>
      <c r="V4" s="381"/>
    </row>
    <row r="5" spans="1:26" ht="15.75">
      <c r="A5" s="1" t="s">
        <v>6</v>
      </c>
      <c r="B5" s="367" t="s">
        <v>7</v>
      </c>
      <c r="C5" s="366" t="s">
        <v>8</v>
      </c>
      <c r="D5" s="366" t="s">
        <v>9</v>
      </c>
      <c r="E5" s="366" t="s">
        <v>10</v>
      </c>
      <c r="F5" s="366" t="s">
        <v>11</v>
      </c>
      <c r="G5" s="366" t="s">
        <v>12</v>
      </c>
      <c r="H5" s="366" t="s">
        <v>13</v>
      </c>
      <c r="I5" s="366" t="s">
        <v>14</v>
      </c>
      <c r="J5" s="366" t="s">
        <v>15</v>
      </c>
      <c r="K5" s="366" t="s">
        <v>16</v>
      </c>
      <c r="L5" s="366" t="s">
        <v>17</v>
      </c>
      <c r="M5" s="366" t="s">
        <v>18</v>
      </c>
      <c r="N5" s="366" t="s">
        <v>19</v>
      </c>
      <c r="O5" s="366" t="s">
        <v>20</v>
      </c>
      <c r="P5" s="367" t="s">
        <v>21</v>
      </c>
      <c r="Q5" s="367" t="s">
        <v>22</v>
      </c>
      <c r="R5" s="382" t="s">
        <v>23</v>
      </c>
      <c r="S5" s="382"/>
      <c r="T5" s="382"/>
      <c r="U5" s="382"/>
      <c r="V5" s="382"/>
    </row>
    <row r="6" spans="1:26" ht="30">
      <c r="A6" s="3"/>
      <c r="B6" s="367"/>
      <c r="C6" s="366"/>
      <c r="D6" s="366"/>
      <c r="E6" s="366"/>
      <c r="F6" s="366"/>
      <c r="G6" s="366"/>
      <c r="H6" s="366"/>
      <c r="I6" s="366"/>
      <c r="J6" s="366"/>
      <c r="K6" s="366"/>
      <c r="L6" s="366"/>
      <c r="M6" s="366"/>
      <c r="N6" s="366"/>
      <c r="O6" s="366"/>
      <c r="P6" s="367"/>
      <c r="Q6" s="367"/>
      <c r="R6" s="4" t="s">
        <v>24</v>
      </c>
      <c r="S6" s="4" t="s">
        <v>25</v>
      </c>
      <c r="T6" s="4" t="s">
        <v>26</v>
      </c>
      <c r="U6" s="4" t="s">
        <v>27</v>
      </c>
      <c r="V6" s="4" t="s">
        <v>28</v>
      </c>
    </row>
    <row r="7" spans="1:26" ht="89.25">
      <c r="A7" s="5">
        <v>1</v>
      </c>
      <c r="B7" s="359" t="s">
        <v>29</v>
      </c>
      <c r="C7" s="350" t="s">
        <v>30</v>
      </c>
      <c r="D7" s="231" t="s">
        <v>31</v>
      </c>
      <c r="E7" s="231" t="s">
        <v>32</v>
      </c>
      <c r="F7" s="6" t="s">
        <v>33</v>
      </c>
      <c r="G7" s="6" t="s">
        <v>34</v>
      </c>
      <c r="H7" s="226">
        <v>5</v>
      </c>
      <c r="I7" s="6"/>
      <c r="J7" s="226" t="s">
        <v>35</v>
      </c>
      <c r="K7" s="226"/>
      <c r="L7" s="226" t="s">
        <v>36</v>
      </c>
      <c r="M7" s="7">
        <v>43466</v>
      </c>
      <c r="N7" s="7">
        <v>43829</v>
      </c>
      <c r="O7" s="6" t="s">
        <v>37</v>
      </c>
      <c r="P7" s="8"/>
      <c r="Q7" s="9" t="s">
        <v>38</v>
      </c>
      <c r="R7" s="211">
        <v>2</v>
      </c>
      <c r="S7" s="232" t="s">
        <v>896</v>
      </c>
      <c r="T7" s="232" t="s">
        <v>975</v>
      </c>
      <c r="U7" s="163">
        <f>+R7/H7</f>
        <v>0.4</v>
      </c>
      <c r="V7" s="10" t="s">
        <v>926</v>
      </c>
      <c r="W7" s="151">
        <v>1</v>
      </c>
    </row>
    <row r="8" spans="1:26" ht="89.25">
      <c r="A8" s="5">
        <v>3</v>
      </c>
      <c r="B8" s="359"/>
      <c r="C8" s="350"/>
      <c r="D8" s="344" t="s">
        <v>39</v>
      </c>
      <c r="E8" s="11" t="s">
        <v>40</v>
      </c>
      <c r="F8" s="12" t="s">
        <v>41</v>
      </c>
      <c r="G8" s="12" t="s">
        <v>42</v>
      </c>
      <c r="H8" s="13">
        <v>0.25</v>
      </c>
      <c r="I8" s="14" t="s">
        <v>43</v>
      </c>
      <c r="J8" s="14"/>
      <c r="K8" s="14"/>
      <c r="L8" s="14" t="s">
        <v>44</v>
      </c>
      <c r="M8" s="15">
        <v>43466</v>
      </c>
      <c r="N8" s="15">
        <v>43829</v>
      </c>
      <c r="O8" s="16">
        <v>100000000</v>
      </c>
      <c r="P8" s="17"/>
      <c r="Q8" s="18" t="s">
        <v>820</v>
      </c>
      <c r="R8" s="164">
        <f>90/1719</f>
        <v>5.2356020942408377E-2</v>
      </c>
      <c r="S8" s="12" t="s">
        <v>748</v>
      </c>
      <c r="T8" s="12" t="s">
        <v>950</v>
      </c>
      <c r="U8" s="163">
        <v>0.21</v>
      </c>
      <c r="V8" s="21">
        <f t="shared" ref="V8:V54" si="0">IF(U8&lt;=33%,1,IF(U8&lt;76%,3,IF(U8&lt;100%,4,IF(U8=101%,5))))</f>
        <v>1</v>
      </c>
      <c r="W8" s="151">
        <v>2</v>
      </c>
    </row>
    <row r="9" spans="1:26" ht="280.5" customHeight="1">
      <c r="A9" s="5">
        <v>4</v>
      </c>
      <c r="B9" s="359"/>
      <c r="C9" s="350"/>
      <c r="D9" s="353"/>
      <c r="E9" s="344" t="s">
        <v>45</v>
      </c>
      <c r="F9" s="357" t="s">
        <v>46</v>
      </c>
      <c r="G9" s="12" t="s">
        <v>47</v>
      </c>
      <c r="H9" s="14">
        <v>5</v>
      </c>
      <c r="I9" s="14"/>
      <c r="J9" s="14" t="s">
        <v>48</v>
      </c>
      <c r="K9" s="14"/>
      <c r="L9" s="14" t="s">
        <v>49</v>
      </c>
      <c r="M9" s="15">
        <v>43466</v>
      </c>
      <c r="N9" s="15">
        <v>43829</v>
      </c>
      <c r="O9" s="16">
        <f>150000000+208931383+95918415</f>
        <v>454849798</v>
      </c>
      <c r="P9" s="17"/>
      <c r="Q9" s="18" t="s">
        <v>821</v>
      </c>
      <c r="R9" s="47">
        <v>5</v>
      </c>
      <c r="S9" s="6" t="s">
        <v>749</v>
      </c>
      <c r="T9" s="12" t="s">
        <v>985</v>
      </c>
      <c r="U9" s="163">
        <f>+R9/H9</f>
        <v>1</v>
      </c>
      <c r="V9" s="221" t="b">
        <f t="shared" si="0"/>
        <v>0</v>
      </c>
      <c r="W9" s="151">
        <v>3</v>
      </c>
      <c r="Z9" s="12" t="s">
        <v>897</v>
      </c>
    </row>
    <row r="10" spans="1:26" ht="147.75" customHeight="1">
      <c r="A10" s="5">
        <v>5</v>
      </c>
      <c r="B10" s="359"/>
      <c r="C10" s="350"/>
      <c r="D10" s="353"/>
      <c r="E10" s="348"/>
      <c r="F10" s="358"/>
      <c r="G10" s="12" t="s">
        <v>50</v>
      </c>
      <c r="H10" s="14">
        <v>250</v>
      </c>
      <c r="I10" s="12"/>
      <c r="J10" s="14" t="s">
        <v>51</v>
      </c>
      <c r="K10" s="14"/>
      <c r="L10" s="14" t="s">
        <v>52</v>
      </c>
      <c r="M10" s="15">
        <v>43466</v>
      </c>
      <c r="N10" s="15">
        <v>43829</v>
      </c>
      <c r="O10" s="16">
        <v>103483280</v>
      </c>
      <c r="P10" s="17"/>
      <c r="Q10" s="18" t="s">
        <v>237</v>
      </c>
      <c r="R10" s="47">
        <f>90+25+5+38</f>
        <v>158</v>
      </c>
      <c r="S10" s="12" t="s">
        <v>750</v>
      </c>
      <c r="T10" s="12" t="s">
        <v>898</v>
      </c>
      <c r="U10" s="163">
        <v>0.7</v>
      </c>
      <c r="V10" s="21">
        <f t="shared" si="0"/>
        <v>3</v>
      </c>
      <c r="W10" s="151">
        <v>4</v>
      </c>
    </row>
    <row r="11" spans="1:26" ht="128.25" thickBot="1">
      <c r="A11" s="5">
        <v>6</v>
      </c>
      <c r="B11" s="359"/>
      <c r="C11" s="351"/>
      <c r="D11" s="345"/>
      <c r="E11" s="238" t="s">
        <v>53</v>
      </c>
      <c r="F11" s="22" t="s">
        <v>54</v>
      </c>
      <c r="G11" s="22" t="s">
        <v>55</v>
      </c>
      <c r="H11" s="23">
        <v>50</v>
      </c>
      <c r="I11" s="22"/>
      <c r="J11" s="23" t="s">
        <v>56</v>
      </c>
      <c r="K11" s="23"/>
      <c r="L11" s="23" t="s">
        <v>57</v>
      </c>
      <c r="M11" s="24">
        <v>43466</v>
      </c>
      <c r="N11" s="24">
        <v>43829</v>
      </c>
      <c r="O11" s="22" t="s">
        <v>58</v>
      </c>
      <c r="P11" s="25"/>
      <c r="Q11" s="26" t="s">
        <v>38</v>
      </c>
      <c r="R11" s="47">
        <v>29</v>
      </c>
      <c r="S11" s="12" t="s">
        <v>899</v>
      </c>
      <c r="T11" s="14" t="s">
        <v>900</v>
      </c>
      <c r="U11" s="163">
        <v>0.6</v>
      </c>
      <c r="V11" s="21">
        <f t="shared" si="0"/>
        <v>3</v>
      </c>
      <c r="W11" s="150">
        <v>5</v>
      </c>
    </row>
    <row r="12" spans="1:26" ht="127.5">
      <c r="A12" s="5">
        <v>7</v>
      </c>
      <c r="B12" s="359"/>
      <c r="C12" s="349" t="s">
        <v>59</v>
      </c>
      <c r="D12" s="27" t="s">
        <v>60</v>
      </c>
      <c r="E12" s="27" t="s">
        <v>61</v>
      </c>
      <c r="F12" s="28" t="s">
        <v>62</v>
      </c>
      <c r="G12" s="28" t="s">
        <v>63</v>
      </c>
      <c r="H12" s="29">
        <v>5</v>
      </c>
      <c r="I12" s="28"/>
      <c r="J12" s="29" t="s">
        <v>64</v>
      </c>
      <c r="K12" s="29"/>
      <c r="L12" s="29" t="s">
        <v>65</v>
      </c>
      <c r="M12" s="30">
        <v>43466</v>
      </c>
      <c r="N12" s="30">
        <v>43829</v>
      </c>
      <c r="O12" s="29" t="s">
        <v>66</v>
      </c>
      <c r="P12" s="29"/>
      <c r="Q12" s="31" t="s">
        <v>66</v>
      </c>
      <c r="R12" s="47">
        <v>3</v>
      </c>
      <c r="S12" s="12" t="s">
        <v>840</v>
      </c>
      <c r="T12" s="12" t="s">
        <v>841</v>
      </c>
      <c r="U12" s="163">
        <v>0.7</v>
      </c>
      <c r="V12" s="21">
        <f t="shared" si="0"/>
        <v>3</v>
      </c>
      <c r="W12" s="150">
        <v>6</v>
      </c>
    </row>
    <row r="13" spans="1:26" ht="382.5">
      <c r="A13" s="5">
        <v>8</v>
      </c>
      <c r="B13" s="359"/>
      <c r="C13" s="350"/>
      <c r="D13" s="344" t="s">
        <v>67</v>
      </c>
      <c r="E13" s="11" t="s">
        <v>68</v>
      </c>
      <c r="F13" s="12" t="s">
        <v>69</v>
      </c>
      <c r="G13" s="12" t="s">
        <v>70</v>
      </c>
      <c r="H13" s="14">
        <v>5</v>
      </c>
      <c r="I13" s="12"/>
      <c r="J13" s="14"/>
      <c r="K13" s="14" t="s">
        <v>71</v>
      </c>
      <c r="L13" s="14" t="s">
        <v>72</v>
      </c>
      <c r="M13" s="15">
        <v>43466</v>
      </c>
      <c r="N13" s="15">
        <v>43829</v>
      </c>
      <c r="O13" s="14" t="s">
        <v>66</v>
      </c>
      <c r="P13" s="14"/>
      <c r="Q13" s="32" t="s">
        <v>66</v>
      </c>
      <c r="R13" s="47">
        <v>5</v>
      </c>
      <c r="S13" s="12" t="s">
        <v>840</v>
      </c>
      <c r="T13" s="12" t="s">
        <v>842</v>
      </c>
      <c r="U13" s="163">
        <f t="shared" ref="U13:U16" si="1">+R13/H13</f>
        <v>1</v>
      </c>
      <c r="V13" s="21" t="b">
        <f t="shared" si="0"/>
        <v>0</v>
      </c>
      <c r="W13" s="150">
        <v>7</v>
      </c>
    </row>
    <row r="14" spans="1:26" ht="216.75">
      <c r="A14" s="5">
        <v>9</v>
      </c>
      <c r="B14" s="359"/>
      <c r="C14" s="350"/>
      <c r="D14" s="348"/>
      <c r="E14" s="11" t="s">
        <v>73</v>
      </c>
      <c r="F14" s="12" t="s">
        <v>74</v>
      </c>
      <c r="G14" s="12" t="s">
        <v>75</v>
      </c>
      <c r="H14" s="14">
        <v>1</v>
      </c>
      <c r="I14" s="12"/>
      <c r="J14" s="12"/>
      <c r="K14" s="14" t="s">
        <v>76</v>
      </c>
      <c r="L14" s="14" t="s">
        <v>77</v>
      </c>
      <c r="M14" s="15">
        <v>43466</v>
      </c>
      <c r="N14" s="15">
        <v>43829</v>
      </c>
      <c r="O14" s="14" t="s">
        <v>66</v>
      </c>
      <c r="P14" s="14"/>
      <c r="Q14" s="32" t="s">
        <v>66</v>
      </c>
      <c r="R14" s="47">
        <v>0.2</v>
      </c>
      <c r="S14" s="12" t="s">
        <v>751</v>
      </c>
      <c r="T14" s="12" t="s">
        <v>752</v>
      </c>
      <c r="U14" s="163">
        <v>0.5</v>
      </c>
      <c r="V14" s="21">
        <f t="shared" si="0"/>
        <v>3</v>
      </c>
      <c r="W14" s="150">
        <v>8</v>
      </c>
    </row>
    <row r="15" spans="1:26" ht="409.5">
      <c r="A15" s="5">
        <v>10</v>
      </c>
      <c r="B15" s="359"/>
      <c r="C15" s="350"/>
      <c r="D15" s="11" t="s">
        <v>78</v>
      </c>
      <c r="E15" s="11" t="s">
        <v>68</v>
      </c>
      <c r="F15" s="12" t="s">
        <v>79</v>
      </c>
      <c r="G15" s="12" t="s">
        <v>80</v>
      </c>
      <c r="H15" s="14">
        <v>6</v>
      </c>
      <c r="I15" s="14"/>
      <c r="J15" s="14"/>
      <c r="K15" s="14" t="s">
        <v>81</v>
      </c>
      <c r="L15" s="14" t="s">
        <v>82</v>
      </c>
      <c r="M15" s="15">
        <v>43466</v>
      </c>
      <c r="N15" s="15">
        <v>43829</v>
      </c>
      <c r="O15" s="16">
        <f>125000000+40000000</f>
        <v>165000000</v>
      </c>
      <c r="P15" s="17"/>
      <c r="Q15" s="18" t="s">
        <v>822</v>
      </c>
      <c r="R15" s="47">
        <v>7</v>
      </c>
      <c r="S15" s="12" t="s">
        <v>753</v>
      </c>
      <c r="T15" s="12" t="s">
        <v>901</v>
      </c>
      <c r="U15" s="163">
        <v>1</v>
      </c>
      <c r="V15" s="21" t="b">
        <f t="shared" si="0"/>
        <v>0</v>
      </c>
      <c r="W15" s="150">
        <v>9</v>
      </c>
    </row>
    <row r="16" spans="1:26" ht="153">
      <c r="A16" s="5">
        <v>11</v>
      </c>
      <c r="B16" s="359"/>
      <c r="C16" s="350"/>
      <c r="D16" s="344" t="s">
        <v>83</v>
      </c>
      <c r="E16" s="344" t="s">
        <v>84</v>
      </c>
      <c r="F16" s="12" t="s">
        <v>85</v>
      </c>
      <c r="G16" s="12" t="s">
        <v>86</v>
      </c>
      <c r="H16" s="14">
        <v>1</v>
      </c>
      <c r="I16" s="14"/>
      <c r="J16" s="12"/>
      <c r="K16" s="14" t="s">
        <v>87</v>
      </c>
      <c r="L16" s="14" t="s">
        <v>88</v>
      </c>
      <c r="M16" s="15">
        <v>43466</v>
      </c>
      <c r="N16" s="15">
        <v>43829</v>
      </c>
      <c r="O16" s="16">
        <f>3928086+9286346+34200355+40000000</f>
        <v>87414787</v>
      </c>
      <c r="P16" s="17"/>
      <c r="Q16" s="18" t="s">
        <v>823</v>
      </c>
      <c r="R16" s="47">
        <v>1</v>
      </c>
      <c r="S16" s="12" t="s">
        <v>754</v>
      </c>
      <c r="T16" s="12" t="s">
        <v>755</v>
      </c>
      <c r="U16" s="163">
        <f t="shared" si="1"/>
        <v>1</v>
      </c>
      <c r="V16" s="21" t="b">
        <f t="shared" si="0"/>
        <v>0</v>
      </c>
      <c r="W16" s="150">
        <v>10</v>
      </c>
    </row>
    <row r="17" spans="1:23" ht="142.5">
      <c r="A17" s="5">
        <v>12</v>
      </c>
      <c r="B17" s="359"/>
      <c r="C17" s="350"/>
      <c r="D17" s="353"/>
      <c r="E17" s="353"/>
      <c r="F17" s="12" t="s">
        <v>89</v>
      </c>
      <c r="G17" s="12" t="s">
        <v>90</v>
      </c>
      <c r="H17" s="14">
        <v>1</v>
      </c>
      <c r="I17" s="14"/>
      <c r="J17" s="14"/>
      <c r="K17" s="14" t="s">
        <v>91</v>
      </c>
      <c r="L17" s="14" t="s">
        <v>92</v>
      </c>
      <c r="M17" s="15">
        <v>43466</v>
      </c>
      <c r="N17" s="15">
        <v>43829</v>
      </c>
      <c r="O17" s="14" t="s">
        <v>66</v>
      </c>
      <c r="P17" s="14"/>
      <c r="Q17" s="32" t="s">
        <v>66</v>
      </c>
      <c r="R17" s="47"/>
      <c r="S17" s="12" t="s">
        <v>902</v>
      </c>
      <c r="T17" s="33" t="s">
        <v>903</v>
      </c>
      <c r="U17" s="163">
        <v>0.33</v>
      </c>
      <c r="V17" s="21">
        <f t="shared" si="0"/>
        <v>1</v>
      </c>
      <c r="W17" s="151">
        <v>11</v>
      </c>
    </row>
    <row r="18" spans="1:23" ht="242.25">
      <c r="A18" s="5">
        <v>13</v>
      </c>
      <c r="B18" s="359"/>
      <c r="C18" s="350"/>
      <c r="D18" s="348"/>
      <c r="E18" s="348"/>
      <c r="F18" s="12" t="s">
        <v>93</v>
      </c>
      <c r="G18" s="12" t="s">
        <v>94</v>
      </c>
      <c r="H18" s="14">
        <v>1</v>
      </c>
      <c r="I18" s="14"/>
      <c r="J18" s="12"/>
      <c r="K18" s="14" t="s">
        <v>814</v>
      </c>
      <c r="L18" s="14" t="s">
        <v>95</v>
      </c>
      <c r="M18" s="15">
        <v>43466</v>
      </c>
      <c r="N18" s="15">
        <v>43829</v>
      </c>
      <c r="O18" s="14" t="s">
        <v>66</v>
      </c>
      <c r="P18" s="14"/>
      <c r="Q18" s="32" t="s">
        <v>66</v>
      </c>
      <c r="R18" s="19">
        <v>0.25</v>
      </c>
      <c r="S18" s="12" t="s">
        <v>904</v>
      </c>
      <c r="T18" s="33" t="s">
        <v>905</v>
      </c>
      <c r="U18" s="163">
        <v>0.3</v>
      </c>
      <c r="V18" s="21">
        <f t="shared" si="0"/>
        <v>1</v>
      </c>
      <c r="W18" s="151">
        <v>12</v>
      </c>
    </row>
    <row r="19" spans="1:23" ht="79.5" customHeight="1">
      <c r="A19" s="5">
        <v>14</v>
      </c>
      <c r="B19" s="359"/>
      <c r="C19" s="350"/>
      <c r="D19" s="344" t="s">
        <v>96</v>
      </c>
      <c r="E19" s="11" t="s">
        <v>97</v>
      </c>
      <c r="F19" s="12" t="s">
        <v>98</v>
      </c>
      <c r="G19" s="12" t="s">
        <v>99</v>
      </c>
      <c r="H19" s="14">
        <v>20</v>
      </c>
      <c r="I19" s="14" t="s">
        <v>100</v>
      </c>
      <c r="J19" s="12" t="s">
        <v>101</v>
      </c>
      <c r="K19" s="14"/>
      <c r="L19" s="14" t="s">
        <v>102</v>
      </c>
      <c r="M19" s="15">
        <v>43466</v>
      </c>
      <c r="N19" s="15">
        <v>43829</v>
      </c>
      <c r="O19" s="14" t="s">
        <v>66</v>
      </c>
      <c r="P19" s="14"/>
      <c r="Q19" s="32" t="s">
        <v>66</v>
      </c>
      <c r="R19" s="47">
        <v>20</v>
      </c>
      <c r="S19" s="12" t="s">
        <v>783</v>
      </c>
      <c r="T19" s="12" t="s">
        <v>986</v>
      </c>
      <c r="U19" s="163">
        <f>+R19/H19</f>
        <v>1</v>
      </c>
      <c r="V19" s="21" t="b">
        <f t="shared" si="0"/>
        <v>0</v>
      </c>
      <c r="W19" s="151">
        <v>13</v>
      </c>
    </row>
    <row r="20" spans="1:23" ht="102.75" thickBot="1">
      <c r="A20" s="5">
        <v>15</v>
      </c>
      <c r="B20" s="359"/>
      <c r="C20" s="351"/>
      <c r="D20" s="345"/>
      <c r="E20" s="238" t="s">
        <v>103</v>
      </c>
      <c r="F20" s="22" t="s">
        <v>104</v>
      </c>
      <c r="G20" s="22" t="s">
        <v>105</v>
      </c>
      <c r="H20" s="23">
        <v>5</v>
      </c>
      <c r="I20" s="22"/>
      <c r="J20" s="23" t="s">
        <v>106</v>
      </c>
      <c r="K20" s="23"/>
      <c r="L20" s="23" t="s">
        <v>107</v>
      </c>
      <c r="M20" s="24">
        <v>43466</v>
      </c>
      <c r="N20" s="24">
        <v>43829</v>
      </c>
      <c r="O20" s="23" t="s">
        <v>66</v>
      </c>
      <c r="P20" s="23"/>
      <c r="Q20" s="34" t="s">
        <v>66</v>
      </c>
      <c r="R20" s="47">
        <v>5</v>
      </c>
      <c r="S20" s="12" t="s">
        <v>782</v>
      </c>
      <c r="T20" s="12" t="s">
        <v>756</v>
      </c>
      <c r="U20" s="163">
        <f>+R20/H20</f>
        <v>1</v>
      </c>
      <c r="V20" s="21" t="b">
        <f t="shared" si="0"/>
        <v>0</v>
      </c>
      <c r="W20" s="151">
        <v>14</v>
      </c>
    </row>
    <row r="21" spans="1:23" ht="153">
      <c r="A21" s="5">
        <v>16</v>
      </c>
      <c r="B21" s="360"/>
      <c r="C21" s="362" t="s">
        <v>108</v>
      </c>
      <c r="D21" s="230" t="s">
        <v>109</v>
      </c>
      <c r="E21" s="353" t="s">
        <v>68</v>
      </c>
      <c r="F21" s="6" t="s">
        <v>110</v>
      </c>
      <c r="G21" s="6" t="s">
        <v>111</v>
      </c>
      <c r="H21" s="226">
        <v>1</v>
      </c>
      <c r="I21" s="6"/>
      <c r="J21" s="226"/>
      <c r="K21" s="226" t="s">
        <v>112</v>
      </c>
      <c r="L21" s="226" t="s">
        <v>113</v>
      </c>
      <c r="M21" s="7">
        <v>43466</v>
      </c>
      <c r="N21" s="7">
        <v>43829</v>
      </c>
      <c r="O21" s="226" t="s">
        <v>66</v>
      </c>
      <c r="P21" s="226"/>
      <c r="Q21" s="35" t="s">
        <v>66</v>
      </c>
      <c r="R21" s="47">
        <v>0.5</v>
      </c>
      <c r="S21" s="12" t="s">
        <v>937</v>
      </c>
      <c r="T21" s="12" t="s">
        <v>757</v>
      </c>
      <c r="U21" s="163">
        <v>1</v>
      </c>
      <c r="V21" s="21" t="b">
        <f t="shared" si="0"/>
        <v>0</v>
      </c>
      <c r="W21" s="150">
        <v>15</v>
      </c>
    </row>
    <row r="22" spans="1:23" ht="138" customHeight="1">
      <c r="A22" s="5">
        <v>17</v>
      </c>
      <c r="B22" s="360"/>
      <c r="C22" s="362"/>
      <c r="D22" s="344" t="s">
        <v>114</v>
      </c>
      <c r="E22" s="353"/>
      <c r="F22" s="12" t="s">
        <v>115</v>
      </c>
      <c r="G22" s="12" t="s">
        <v>116</v>
      </c>
      <c r="H22" s="14">
        <v>3</v>
      </c>
      <c r="I22" s="12"/>
      <c r="J22" s="12"/>
      <c r="K22" s="14" t="s">
        <v>117</v>
      </c>
      <c r="L22" s="14" t="s">
        <v>118</v>
      </c>
      <c r="M22" s="15">
        <v>43466</v>
      </c>
      <c r="N22" s="15">
        <v>43829</v>
      </c>
      <c r="O22" s="14" t="s">
        <v>66</v>
      </c>
      <c r="P22" s="14"/>
      <c r="Q22" s="32" t="s">
        <v>66</v>
      </c>
      <c r="R22" s="47">
        <v>3</v>
      </c>
      <c r="S22" s="12" t="s">
        <v>758</v>
      </c>
      <c r="T22" s="12" t="s">
        <v>906</v>
      </c>
      <c r="U22" s="163">
        <f t="shared" ref="U22:U29" si="2">+R22/H22</f>
        <v>1</v>
      </c>
      <c r="V22" s="21" t="b">
        <f t="shared" si="0"/>
        <v>0</v>
      </c>
      <c r="W22" s="150">
        <v>16</v>
      </c>
    </row>
    <row r="23" spans="1:23" ht="198.75" customHeight="1">
      <c r="A23" s="5">
        <v>18</v>
      </c>
      <c r="B23" s="360"/>
      <c r="C23" s="362"/>
      <c r="D23" s="348"/>
      <c r="E23" s="348"/>
      <c r="F23" s="12" t="s">
        <v>119</v>
      </c>
      <c r="G23" s="12" t="s">
        <v>120</v>
      </c>
      <c r="H23" s="14">
        <v>2</v>
      </c>
      <c r="I23" s="12"/>
      <c r="J23" s="14" t="s">
        <v>121</v>
      </c>
      <c r="K23" s="14"/>
      <c r="L23" s="14" t="s">
        <v>122</v>
      </c>
      <c r="M23" s="15">
        <v>43466</v>
      </c>
      <c r="N23" s="15">
        <v>43829</v>
      </c>
      <c r="O23" s="14" t="s">
        <v>66</v>
      </c>
      <c r="P23" s="14"/>
      <c r="Q23" s="32" t="s">
        <v>66</v>
      </c>
      <c r="R23" s="47">
        <v>2</v>
      </c>
      <c r="S23" s="12" t="s">
        <v>759</v>
      </c>
      <c r="T23" s="12" t="s">
        <v>976</v>
      </c>
      <c r="U23" s="163">
        <f t="shared" si="2"/>
        <v>1</v>
      </c>
      <c r="V23" s="21" t="b">
        <f t="shared" si="0"/>
        <v>0</v>
      </c>
      <c r="W23" s="151">
        <v>17</v>
      </c>
    </row>
    <row r="24" spans="1:23" ht="51">
      <c r="A24" s="5">
        <v>19</v>
      </c>
      <c r="B24" s="360"/>
      <c r="C24" s="362"/>
      <c r="D24" s="344" t="s">
        <v>123</v>
      </c>
      <c r="E24" s="344" t="s">
        <v>124</v>
      </c>
      <c r="F24" s="357" t="s">
        <v>125</v>
      </c>
      <c r="G24" s="12" t="s">
        <v>126</v>
      </c>
      <c r="H24" s="14">
        <v>5</v>
      </c>
      <c r="I24" s="12"/>
      <c r="J24" s="14" t="s">
        <v>127</v>
      </c>
      <c r="K24" s="14"/>
      <c r="L24" s="14" t="s">
        <v>128</v>
      </c>
      <c r="M24" s="15">
        <v>43466</v>
      </c>
      <c r="N24" s="15">
        <v>43829</v>
      </c>
      <c r="O24" s="12" t="s">
        <v>58</v>
      </c>
      <c r="P24" s="12" t="s">
        <v>58</v>
      </c>
      <c r="Q24" s="36" t="s">
        <v>38</v>
      </c>
      <c r="R24" s="47">
        <v>5</v>
      </c>
      <c r="S24" s="12" t="s">
        <v>760</v>
      </c>
      <c r="T24" s="12" t="s">
        <v>784</v>
      </c>
      <c r="U24" s="163">
        <f t="shared" si="2"/>
        <v>1</v>
      </c>
      <c r="V24" s="21" t="b">
        <f t="shared" si="0"/>
        <v>0</v>
      </c>
      <c r="W24" s="150">
        <v>18</v>
      </c>
    </row>
    <row r="25" spans="1:23" ht="63.75">
      <c r="A25" s="5">
        <v>20</v>
      </c>
      <c r="B25" s="360"/>
      <c r="C25" s="362"/>
      <c r="D25" s="353"/>
      <c r="E25" s="353"/>
      <c r="F25" s="358"/>
      <c r="G25" s="12" t="s">
        <v>129</v>
      </c>
      <c r="H25" s="14">
        <v>1</v>
      </c>
      <c r="I25" s="12"/>
      <c r="J25" s="14" t="s">
        <v>130</v>
      </c>
      <c r="K25" s="14"/>
      <c r="L25" s="14" t="s">
        <v>131</v>
      </c>
      <c r="M25" s="15">
        <v>43466</v>
      </c>
      <c r="N25" s="15">
        <v>43829</v>
      </c>
      <c r="O25" s="12" t="s">
        <v>58</v>
      </c>
      <c r="P25" s="17"/>
      <c r="Q25" s="36" t="s">
        <v>38</v>
      </c>
      <c r="R25" s="47"/>
      <c r="S25" s="12" t="s">
        <v>843</v>
      </c>
      <c r="T25" s="12" t="s">
        <v>844</v>
      </c>
      <c r="U25" s="163">
        <v>1</v>
      </c>
      <c r="V25" s="21" t="b">
        <f t="shared" si="0"/>
        <v>0</v>
      </c>
      <c r="W25" s="150">
        <v>19</v>
      </c>
    </row>
    <row r="26" spans="1:23" ht="76.5">
      <c r="A26" s="5">
        <v>21</v>
      </c>
      <c r="B26" s="360"/>
      <c r="C26" s="362"/>
      <c r="D26" s="348"/>
      <c r="E26" s="348"/>
      <c r="F26" s="12" t="s">
        <v>132</v>
      </c>
      <c r="G26" s="12" t="s">
        <v>133</v>
      </c>
      <c r="H26" s="14">
        <v>2</v>
      </c>
      <c r="I26" s="12"/>
      <c r="J26" s="14" t="s">
        <v>134</v>
      </c>
      <c r="K26" s="14"/>
      <c r="L26" s="14" t="s">
        <v>131</v>
      </c>
      <c r="M26" s="15">
        <v>43466</v>
      </c>
      <c r="N26" s="15">
        <v>43829</v>
      </c>
      <c r="O26" s="12" t="s">
        <v>58</v>
      </c>
      <c r="P26" s="17"/>
      <c r="Q26" s="36" t="s">
        <v>38</v>
      </c>
      <c r="R26" s="47">
        <v>2</v>
      </c>
      <c r="S26" s="12"/>
      <c r="T26" s="12" t="s">
        <v>761</v>
      </c>
      <c r="U26" s="163">
        <f>+R26/H26</f>
        <v>1</v>
      </c>
      <c r="V26" s="21" t="b">
        <f t="shared" si="0"/>
        <v>0</v>
      </c>
      <c r="W26" s="150">
        <v>20</v>
      </c>
    </row>
    <row r="27" spans="1:23" ht="204">
      <c r="A27" s="5">
        <v>22</v>
      </c>
      <c r="B27" s="360"/>
      <c r="C27" s="363" t="s">
        <v>135</v>
      </c>
      <c r="D27" s="11" t="s">
        <v>136</v>
      </c>
      <c r="E27" s="11" t="s">
        <v>137</v>
      </c>
      <c r="F27" s="12" t="s">
        <v>138</v>
      </c>
      <c r="G27" s="12" t="s">
        <v>139</v>
      </c>
      <c r="H27" s="14">
        <v>1</v>
      </c>
      <c r="I27" s="14" t="s">
        <v>140</v>
      </c>
      <c r="J27" s="12"/>
      <c r="K27" s="14"/>
      <c r="L27" s="14" t="s">
        <v>141</v>
      </c>
      <c r="M27" s="15">
        <v>43466</v>
      </c>
      <c r="N27" s="15">
        <v>43829</v>
      </c>
      <c r="O27" s="12" t="s">
        <v>58</v>
      </c>
      <c r="P27" s="17"/>
      <c r="Q27" s="36" t="s">
        <v>38</v>
      </c>
      <c r="R27" s="47">
        <v>1</v>
      </c>
      <c r="S27" s="12" t="s">
        <v>845</v>
      </c>
      <c r="T27" s="12" t="s">
        <v>846</v>
      </c>
      <c r="U27" s="163">
        <f t="shared" si="2"/>
        <v>1</v>
      </c>
      <c r="V27" s="21" t="b">
        <f t="shared" si="0"/>
        <v>0</v>
      </c>
      <c r="W27" s="150">
        <v>21</v>
      </c>
    </row>
    <row r="28" spans="1:23" ht="63.75">
      <c r="A28" s="5">
        <v>23</v>
      </c>
      <c r="B28" s="360"/>
      <c r="C28" s="362"/>
      <c r="D28" s="363" t="s">
        <v>142</v>
      </c>
      <c r="E28" s="344" t="s">
        <v>143</v>
      </c>
      <c r="F28" s="12" t="s">
        <v>144</v>
      </c>
      <c r="G28" s="12" t="s">
        <v>145</v>
      </c>
      <c r="H28" s="14">
        <v>4</v>
      </c>
      <c r="I28" s="12"/>
      <c r="J28" s="14" t="s">
        <v>146</v>
      </c>
      <c r="K28" s="14"/>
      <c r="L28" s="14" t="s">
        <v>147</v>
      </c>
      <c r="M28" s="15">
        <v>43466</v>
      </c>
      <c r="N28" s="15">
        <v>43829</v>
      </c>
      <c r="O28" s="233" t="s">
        <v>66</v>
      </c>
      <c r="P28" s="233" t="s">
        <v>66</v>
      </c>
      <c r="Q28" s="37" t="s">
        <v>66</v>
      </c>
      <c r="R28" s="47">
        <v>4</v>
      </c>
      <c r="S28" s="12" t="s">
        <v>762</v>
      </c>
      <c r="T28" s="12" t="s">
        <v>785</v>
      </c>
      <c r="U28" s="163">
        <f t="shared" si="2"/>
        <v>1</v>
      </c>
      <c r="V28" s="21" t="b">
        <f t="shared" si="0"/>
        <v>0</v>
      </c>
      <c r="W28" s="150">
        <v>22</v>
      </c>
    </row>
    <row r="29" spans="1:23" ht="63.75">
      <c r="A29" s="5">
        <v>24</v>
      </c>
      <c r="B29" s="360"/>
      <c r="C29" s="362"/>
      <c r="D29" s="362"/>
      <c r="E29" s="348"/>
      <c r="F29" s="12" t="s">
        <v>148</v>
      </c>
      <c r="G29" s="12" t="s">
        <v>149</v>
      </c>
      <c r="H29" s="14">
        <v>50</v>
      </c>
      <c r="I29" s="12"/>
      <c r="J29" s="14" t="s">
        <v>150</v>
      </c>
      <c r="K29" s="14"/>
      <c r="L29" s="14" t="s">
        <v>147</v>
      </c>
      <c r="M29" s="15">
        <v>43466</v>
      </c>
      <c r="N29" s="15">
        <v>43829</v>
      </c>
      <c r="O29" s="365">
        <f>200000000+13622144+150000000</f>
        <v>363622144</v>
      </c>
      <c r="P29" s="17"/>
      <c r="Q29" s="356" t="s">
        <v>824</v>
      </c>
      <c r="R29" s="47">
        <v>50</v>
      </c>
      <c r="S29" s="12" t="s">
        <v>763</v>
      </c>
      <c r="T29" s="12" t="s">
        <v>764</v>
      </c>
      <c r="U29" s="163">
        <f t="shared" si="2"/>
        <v>1</v>
      </c>
      <c r="V29" s="21" t="b">
        <f t="shared" si="0"/>
        <v>0</v>
      </c>
      <c r="W29" s="150">
        <v>23</v>
      </c>
    </row>
    <row r="30" spans="1:23" ht="76.5">
      <c r="A30" s="5">
        <v>25</v>
      </c>
      <c r="B30" s="360"/>
      <c r="C30" s="362"/>
      <c r="D30" s="362"/>
      <c r="E30" s="11" t="s">
        <v>151</v>
      </c>
      <c r="F30" s="12" t="s">
        <v>152</v>
      </c>
      <c r="G30" s="12" t="s">
        <v>153</v>
      </c>
      <c r="H30" s="14">
        <v>3</v>
      </c>
      <c r="I30" s="12"/>
      <c r="J30" s="14" t="s">
        <v>154</v>
      </c>
      <c r="K30" s="14"/>
      <c r="L30" s="14" t="s">
        <v>147</v>
      </c>
      <c r="M30" s="15">
        <v>43466</v>
      </c>
      <c r="N30" s="15">
        <v>43829</v>
      </c>
      <c r="O30" s="339"/>
      <c r="P30" s="17"/>
      <c r="Q30" s="342"/>
      <c r="R30" s="19">
        <v>3</v>
      </c>
      <c r="S30" s="12" t="s">
        <v>907</v>
      </c>
      <c r="T30" s="12" t="s">
        <v>908</v>
      </c>
      <c r="U30" s="163">
        <f>R30/H30</f>
        <v>1</v>
      </c>
      <c r="V30" s="21" t="b">
        <f t="shared" si="0"/>
        <v>0</v>
      </c>
      <c r="W30" s="150">
        <v>24</v>
      </c>
    </row>
    <row r="31" spans="1:23" ht="102">
      <c r="A31" s="5">
        <v>26</v>
      </c>
      <c r="B31" s="360"/>
      <c r="C31" s="362"/>
      <c r="D31" s="362"/>
      <c r="E31" s="11" t="s">
        <v>155</v>
      </c>
      <c r="F31" s="12" t="s">
        <v>156</v>
      </c>
      <c r="G31" s="12" t="s">
        <v>157</v>
      </c>
      <c r="H31" s="14">
        <v>3</v>
      </c>
      <c r="I31" s="12"/>
      <c r="J31" s="14" t="s">
        <v>158</v>
      </c>
      <c r="K31" s="14"/>
      <c r="L31" s="14" t="s">
        <v>159</v>
      </c>
      <c r="M31" s="15">
        <v>43466</v>
      </c>
      <c r="N31" s="15">
        <v>43829</v>
      </c>
      <c r="O31" s="339"/>
      <c r="P31" s="17"/>
      <c r="Q31" s="342"/>
      <c r="R31" s="19">
        <v>3</v>
      </c>
      <c r="S31" s="12" t="s">
        <v>977</v>
      </c>
      <c r="T31" s="12" t="s">
        <v>972</v>
      </c>
      <c r="U31" s="163">
        <v>1</v>
      </c>
      <c r="V31" s="21" t="b">
        <f t="shared" si="0"/>
        <v>0</v>
      </c>
      <c r="W31" s="150">
        <v>25</v>
      </c>
    </row>
    <row r="32" spans="1:23" ht="89.25">
      <c r="A32" s="5">
        <v>27</v>
      </c>
      <c r="B32" s="360"/>
      <c r="C32" s="362"/>
      <c r="D32" s="362"/>
      <c r="E32" s="239" t="s">
        <v>160</v>
      </c>
      <c r="F32" s="12" t="s">
        <v>161</v>
      </c>
      <c r="G32" s="12" t="s">
        <v>162</v>
      </c>
      <c r="H32" s="14">
        <v>1</v>
      </c>
      <c r="I32" s="14"/>
      <c r="J32" s="12"/>
      <c r="K32" s="14" t="s">
        <v>163</v>
      </c>
      <c r="L32" s="14" t="s">
        <v>164</v>
      </c>
      <c r="M32" s="15">
        <v>43466</v>
      </c>
      <c r="N32" s="15">
        <v>43829</v>
      </c>
      <c r="O32" s="339"/>
      <c r="P32" s="17"/>
      <c r="Q32" s="342"/>
      <c r="R32" s="19">
        <v>0.6</v>
      </c>
      <c r="S32" s="12" t="s">
        <v>974</v>
      </c>
      <c r="T32" s="12" t="s">
        <v>911</v>
      </c>
      <c r="U32" s="163">
        <v>0.6</v>
      </c>
      <c r="V32" s="21">
        <f t="shared" si="0"/>
        <v>3</v>
      </c>
      <c r="W32" s="150">
        <v>26</v>
      </c>
    </row>
    <row r="33" spans="1:24" ht="120.75" customHeight="1">
      <c r="A33" s="5">
        <v>28</v>
      </c>
      <c r="B33" s="360"/>
      <c r="C33" s="362"/>
      <c r="D33" s="362"/>
      <c r="E33" s="11" t="s">
        <v>165</v>
      </c>
      <c r="F33" s="12" t="s">
        <v>166</v>
      </c>
      <c r="G33" s="12" t="s">
        <v>167</v>
      </c>
      <c r="H33" s="14">
        <v>1</v>
      </c>
      <c r="I33" s="12"/>
      <c r="J33" s="12"/>
      <c r="K33" s="14" t="s">
        <v>168</v>
      </c>
      <c r="L33" s="14" t="s">
        <v>164</v>
      </c>
      <c r="M33" s="15">
        <v>43466</v>
      </c>
      <c r="N33" s="15">
        <v>43829</v>
      </c>
      <c r="O33" s="339"/>
      <c r="P33" s="17"/>
      <c r="Q33" s="342"/>
      <c r="R33" s="47">
        <v>0.1</v>
      </c>
      <c r="S33" s="12" t="s">
        <v>912</v>
      </c>
      <c r="T33" s="12" t="s">
        <v>973</v>
      </c>
      <c r="U33" s="163">
        <v>0.6</v>
      </c>
      <c r="V33" s="21">
        <f t="shared" si="0"/>
        <v>3</v>
      </c>
      <c r="W33" s="150">
        <v>27</v>
      </c>
    </row>
    <row r="34" spans="1:24" ht="120.75" customHeight="1">
      <c r="A34" s="5">
        <v>29</v>
      </c>
      <c r="B34" s="360"/>
      <c r="C34" s="362"/>
      <c r="D34" s="362"/>
      <c r="E34" s="11" t="s">
        <v>169</v>
      </c>
      <c r="F34" s="12" t="s">
        <v>170</v>
      </c>
      <c r="G34" s="12" t="s">
        <v>171</v>
      </c>
      <c r="H34" s="14">
        <v>10</v>
      </c>
      <c r="I34" s="12"/>
      <c r="J34" s="14"/>
      <c r="K34" s="14" t="s">
        <v>172</v>
      </c>
      <c r="L34" s="14" t="s">
        <v>164</v>
      </c>
      <c r="M34" s="15">
        <v>43466</v>
      </c>
      <c r="N34" s="15">
        <v>43829</v>
      </c>
      <c r="O34" s="38" t="s">
        <v>66</v>
      </c>
      <c r="P34" s="17"/>
      <c r="Q34" s="39" t="s">
        <v>66</v>
      </c>
      <c r="R34" s="19"/>
      <c r="S34" s="12" t="s">
        <v>913</v>
      </c>
      <c r="T34" s="12" t="s">
        <v>914</v>
      </c>
      <c r="U34" s="163">
        <v>1</v>
      </c>
      <c r="V34" s="21" t="b">
        <f t="shared" si="0"/>
        <v>0</v>
      </c>
      <c r="W34" s="150">
        <v>28</v>
      </c>
    </row>
    <row r="35" spans="1:24" ht="133.15" customHeight="1">
      <c r="A35" s="5">
        <v>30</v>
      </c>
      <c r="B35" s="360"/>
      <c r="C35" s="362"/>
      <c r="D35" s="362"/>
      <c r="E35" s="344" t="s">
        <v>173</v>
      </c>
      <c r="F35" s="12" t="s">
        <v>174</v>
      </c>
      <c r="G35" s="12" t="s">
        <v>175</v>
      </c>
      <c r="H35" s="14">
        <v>2</v>
      </c>
      <c r="I35" s="12"/>
      <c r="J35" s="14" t="s">
        <v>176</v>
      </c>
      <c r="K35" s="14"/>
      <c r="L35" s="14" t="s">
        <v>164</v>
      </c>
      <c r="M35" s="15">
        <v>43466</v>
      </c>
      <c r="N35" s="15">
        <v>43829</v>
      </c>
      <c r="O35" s="40" t="s">
        <v>66</v>
      </c>
      <c r="P35" s="17"/>
      <c r="Q35" s="41" t="s">
        <v>66</v>
      </c>
      <c r="R35" s="47">
        <v>2</v>
      </c>
      <c r="S35" s="12" t="s">
        <v>913</v>
      </c>
      <c r="T35" s="12" t="s">
        <v>987</v>
      </c>
      <c r="U35" s="163">
        <f>+R35/H35</f>
        <v>1</v>
      </c>
      <c r="V35" s="21" t="b">
        <f t="shared" si="0"/>
        <v>0</v>
      </c>
      <c r="W35" s="150">
        <v>29</v>
      </c>
    </row>
    <row r="36" spans="1:24" ht="120.75" customHeight="1" thickBot="1">
      <c r="A36" s="5">
        <v>31</v>
      </c>
      <c r="B36" s="360"/>
      <c r="C36" s="364"/>
      <c r="D36" s="364"/>
      <c r="E36" s="348"/>
      <c r="F36" s="12" t="s">
        <v>177</v>
      </c>
      <c r="G36" s="12" t="s">
        <v>178</v>
      </c>
      <c r="H36" s="14">
        <v>1</v>
      </c>
      <c r="I36" s="12"/>
      <c r="J36" s="12"/>
      <c r="K36" s="14" t="s">
        <v>179</v>
      </c>
      <c r="L36" s="14" t="s">
        <v>180</v>
      </c>
      <c r="M36" s="15">
        <v>43466</v>
      </c>
      <c r="N36" s="15">
        <v>43829</v>
      </c>
      <c r="O36" s="42">
        <v>20000000</v>
      </c>
      <c r="P36" s="17"/>
      <c r="Q36" s="35" t="s">
        <v>825</v>
      </c>
      <c r="R36" s="19"/>
      <c r="S36" s="12" t="s">
        <v>915</v>
      </c>
      <c r="T36" s="12" t="s">
        <v>916</v>
      </c>
      <c r="U36" s="163">
        <v>0.5</v>
      </c>
      <c r="V36" s="21">
        <f t="shared" si="0"/>
        <v>3</v>
      </c>
      <c r="W36" s="150">
        <v>30</v>
      </c>
    </row>
    <row r="37" spans="1:24" ht="204" customHeight="1" thickBot="1">
      <c r="A37" s="5">
        <v>32</v>
      </c>
      <c r="B37" s="360"/>
      <c r="C37" s="363" t="s">
        <v>181</v>
      </c>
      <c r="D37" s="354" t="s">
        <v>182</v>
      </c>
      <c r="E37" s="11" t="s">
        <v>183</v>
      </c>
      <c r="F37" s="12" t="s">
        <v>184</v>
      </c>
      <c r="G37" s="12" t="s">
        <v>185</v>
      </c>
      <c r="H37" s="14">
        <v>710</v>
      </c>
      <c r="I37" s="12"/>
      <c r="J37" s="14" t="s">
        <v>186</v>
      </c>
      <c r="K37" s="14"/>
      <c r="L37" s="14" t="s">
        <v>187</v>
      </c>
      <c r="M37" s="15">
        <v>43466</v>
      </c>
      <c r="N37" s="15">
        <v>43829</v>
      </c>
      <c r="O37" s="42">
        <f>9532269+809645001+36277140+2680121+228000000+129621352+603942995</f>
        <v>1819698878</v>
      </c>
      <c r="P37" s="17"/>
      <c r="Q37" s="35" t="s">
        <v>38</v>
      </c>
      <c r="R37" s="242">
        <f>179+12</f>
        <v>191</v>
      </c>
      <c r="S37" s="243" t="s">
        <v>869</v>
      </c>
      <c r="T37" s="244" t="s">
        <v>847</v>
      </c>
      <c r="U37" s="163">
        <v>1</v>
      </c>
      <c r="V37" s="21" t="b">
        <f t="shared" si="0"/>
        <v>0</v>
      </c>
      <c r="W37" s="150">
        <v>31</v>
      </c>
      <c r="X37" s="43"/>
    </row>
    <row r="38" spans="1:24" ht="71.45" customHeight="1" thickBot="1">
      <c r="A38" s="5">
        <v>33</v>
      </c>
      <c r="B38" s="360"/>
      <c r="C38" s="362"/>
      <c r="D38" s="355"/>
      <c r="E38" s="11" t="s">
        <v>188</v>
      </c>
      <c r="F38" s="12" t="s">
        <v>189</v>
      </c>
      <c r="G38" s="12" t="s">
        <v>190</v>
      </c>
      <c r="H38" s="14">
        <v>500</v>
      </c>
      <c r="I38" s="12"/>
      <c r="J38" s="14" t="s">
        <v>191</v>
      </c>
      <c r="K38" s="14"/>
      <c r="L38" s="14" t="s">
        <v>192</v>
      </c>
      <c r="M38" s="15">
        <v>43466</v>
      </c>
      <c r="N38" s="15">
        <v>43829</v>
      </c>
      <c r="O38" s="42">
        <v>0</v>
      </c>
      <c r="P38" s="17"/>
      <c r="Q38" s="35"/>
      <c r="R38" s="245">
        <v>469</v>
      </c>
      <c r="S38" s="246" t="s">
        <v>988</v>
      </c>
      <c r="T38" s="247" t="s">
        <v>848</v>
      </c>
      <c r="U38" s="163">
        <f>+R38/H38</f>
        <v>0.93799999999999994</v>
      </c>
      <c r="V38" s="21">
        <f t="shared" si="0"/>
        <v>4</v>
      </c>
      <c r="W38" s="150">
        <v>32</v>
      </c>
    </row>
    <row r="39" spans="1:24" ht="98.45" customHeight="1" thickBot="1">
      <c r="A39" s="5">
        <v>34</v>
      </c>
      <c r="B39" s="360"/>
      <c r="C39" s="362"/>
      <c r="D39" s="355"/>
      <c r="E39" s="11" t="s">
        <v>193</v>
      </c>
      <c r="F39" s="12" t="s">
        <v>194</v>
      </c>
      <c r="G39" s="12" t="s">
        <v>195</v>
      </c>
      <c r="H39" s="14">
        <v>50</v>
      </c>
      <c r="I39" s="14" t="s">
        <v>196</v>
      </c>
      <c r="J39" s="12"/>
      <c r="K39" s="14"/>
      <c r="L39" s="14" t="s">
        <v>197</v>
      </c>
      <c r="M39" s="15">
        <v>43466</v>
      </c>
      <c r="N39" s="15">
        <v>43829</v>
      </c>
      <c r="O39" s="42">
        <v>1000000</v>
      </c>
      <c r="P39" s="17"/>
      <c r="Q39" s="356" t="s">
        <v>198</v>
      </c>
      <c r="R39" s="240">
        <v>56</v>
      </c>
      <c r="S39" s="246" t="s">
        <v>712</v>
      </c>
      <c r="T39" s="246" t="s">
        <v>849</v>
      </c>
      <c r="U39" s="163">
        <v>1</v>
      </c>
      <c r="V39" s="21" t="b">
        <f t="shared" si="0"/>
        <v>0</v>
      </c>
      <c r="W39" s="150">
        <v>33</v>
      </c>
    </row>
    <row r="40" spans="1:24" ht="305.25" customHeight="1" thickBot="1">
      <c r="A40" s="5">
        <v>35</v>
      </c>
      <c r="B40" s="360"/>
      <c r="C40" s="362"/>
      <c r="D40" s="355"/>
      <c r="E40" s="11" t="s">
        <v>199</v>
      </c>
      <c r="F40" s="12" t="s">
        <v>200</v>
      </c>
      <c r="G40" s="12" t="s">
        <v>201</v>
      </c>
      <c r="H40" s="14">
        <v>5</v>
      </c>
      <c r="I40" s="12"/>
      <c r="J40" s="14" t="s">
        <v>202</v>
      </c>
      <c r="K40" s="14"/>
      <c r="L40" s="14" t="s">
        <v>203</v>
      </c>
      <c r="M40" s="15">
        <v>43466</v>
      </c>
      <c r="N40" s="15">
        <v>43829</v>
      </c>
      <c r="O40" s="42">
        <v>7000000</v>
      </c>
      <c r="P40" s="17"/>
      <c r="Q40" s="343"/>
      <c r="R40" s="240">
        <v>4</v>
      </c>
      <c r="S40" s="246" t="s">
        <v>989</v>
      </c>
      <c r="T40" s="246" t="s">
        <v>990</v>
      </c>
      <c r="U40" s="163">
        <v>0.8</v>
      </c>
      <c r="V40" s="21">
        <f t="shared" si="0"/>
        <v>4</v>
      </c>
      <c r="W40" s="150">
        <v>34</v>
      </c>
    </row>
    <row r="41" spans="1:24" ht="105.6" customHeight="1">
      <c r="A41" s="5">
        <v>36</v>
      </c>
      <c r="B41" s="360"/>
      <c r="C41" s="362"/>
      <c r="D41" s="354" t="s">
        <v>204</v>
      </c>
      <c r="E41" s="344" t="s">
        <v>205</v>
      </c>
      <c r="F41" s="357" t="s">
        <v>206</v>
      </c>
      <c r="G41" s="12" t="s">
        <v>207</v>
      </c>
      <c r="H41" s="14">
        <v>5</v>
      </c>
      <c r="I41" s="12"/>
      <c r="J41" s="14" t="s">
        <v>208</v>
      </c>
      <c r="K41" s="14"/>
      <c r="L41" s="14" t="s">
        <v>209</v>
      </c>
      <c r="M41" s="15">
        <v>43466</v>
      </c>
      <c r="N41" s="15">
        <v>43829</v>
      </c>
      <c r="O41" s="14" t="s">
        <v>58</v>
      </c>
      <c r="P41" s="17"/>
      <c r="Q41" s="36" t="s">
        <v>38</v>
      </c>
      <c r="R41" s="47">
        <v>4</v>
      </c>
      <c r="S41" s="12" t="s">
        <v>978</v>
      </c>
      <c r="T41" s="14" t="s">
        <v>979</v>
      </c>
      <c r="U41" s="163">
        <v>0.8</v>
      </c>
      <c r="V41" s="21">
        <f t="shared" si="0"/>
        <v>4</v>
      </c>
      <c r="W41" s="150">
        <v>35</v>
      </c>
    </row>
    <row r="42" spans="1:24" ht="103.5" customHeight="1">
      <c r="A42" s="5">
        <v>37</v>
      </c>
      <c r="B42" s="360"/>
      <c r="C42" s="362"/>
      <c r="D42" s="355"/>
      <c r="E42" s="353"/>
      <c r="F42" s="358"/>
      <c r="G42" s="12" t="s">
        <v>210</v>
      </c>
      <c r="H42" s="14">
        <v>1</v>
      </c>
      <c r="I42" s="12"/>
      <c r="J42" s="14" t="s">
        <v>211</v>
      </c>
      <c r="K42" s="14"/>
      <c r="L42" s="14" t="s">
        <v>212</v>
      </c>
      <c r="M42" s="15">
        <v>43466</v>
      </c>
      <c r="N42" s="15">
        <v>43829</v>
      </c>
      <c r="O42" s="14" t="s">
        <v>58</v>
      </c>
      <c r="P42" s="17"/>
      <c r="Q42" s="36" t="s">
        <v>38</v>
      </c>
      <c r="R42" s="47">
        <v>1</v>
      </c>
      <c r="S42" s="12" t="s">
        <v>909</v>
      </c>
      <c r="T42" s="12" t="s">
        <v>910</v>
      </c>
      <c r="U42" s="163">
        <f>R42/H42</f>
        <v>1</v>
      </c>
      <c r="V42" s="21" t="b">
        <f t="shared" si="0"/>
        <v>0</v>
      </c>
      <c r="W42" s="150">
        <v>36</v>
      </c>
    </row>
    <row r="43" spans="1:24" ht="105.6" customHeight="1">
      <c r="A43" s="5">
        <v>38</v>
      </c>
      <c r="B43" s="360"/>
      <c r="C43" s="362"/>
      <c r="D43" s="355"/>
      <c r="E43" s="353"/>
      <c r="F43" s="12" t="s">
        <v>213</v>
      </c>
      <c r="G43" s="12" t="s">
        <v>214</v>
      </c>
      <c r="H43" s="14">
        <v>1</v>
      </c>
      <c r="I43" s="12"/>
      <c r="J43" s="12"/>
      <c r="K43" s="14" t="s">
        <v>215</v>
      </c>
      <c r="L43" s="14" t="s">
        <v>216</v>
      </c>
      <c r="M43" s="15">
        <v>43466</v>
      </c>
      <c r="N43" s="15">
        <v>43829</v>
      </c>
      <c r="O43" s="17">
        <v>0</v>
      </c>
      <c r="P43" s="17"/>
      <c r="Q43" s="18"/>
      <c r="R43" s="47">
        <v>1</v>
      </c>
      <c r="S43" s="12" t="s">
        <v>765</v>
      </c>
      <c r="T43" s="12" t="s">
        <v>766</v>
      </c>
      <c r="U43" s="163">
        <v>1</v>
      </c>
      <c r="V43" s="21" t="b">
        <f t="shared" si="0"/>
        <v>0</v>
      </c>
      <c r="W43" s="150">
        <v>37</v>
      </c>
    </row>
    <row r="44" spans="1:24" ht="116.25" customHeight="1">
      <c r="A44" s="5">
        <v>39</v>
      </c>
      <c r="B44" s="360"/>
      <c r="C44" s="362"/>
      <c r="D44" s="355"/>
      <c r="E44" s="348"/>
      <c r="F44" s="12" t="s">
        <v>217</v>
      </c>
      <c r="G44" s="12" t="s">
        <v>218</v>
      </c>
      <c r="H44" s="14">
        <v>1</v>
      </c>
      <c r="I44" s="12"/>
      <c r="J44" s="14" t="s">
        <v>219</v>
      </c>
      <c r="K44" s="14"/>
      <c r="L44" s="14" t="s">
        <v>220</v>
      </c>
      <c r="M44" s="15">
        <v>43466</v>
      </c>
      <c r="N44" s="15">
        <v>43829</v>
      </c>
      <c r="O44" s="17">
        <v>0</v>
      </c>
      <c r="P44" s="17"/>
      <c r="Q44" s="18"/>
      <c r="R44" s="19">
        <v>1</v>
      </c>
      <c r="S44" s="12" t="s">
        <v>917</v>
      </c>
      <c r="T44" s="12" t="s">
        <v>918</v>
      </c>
      <c r="U44" s="163">
        <v>1</v>
      </c>
      <c r="V44" s="21" t="b">
        <f t="shared" si="0"/>
        <v>0</v>
      </c>
      <c r="W44" s="150">
        <v>38</v>
      </c>
    </row>
    <row r="45" spans="1:24" ht="84" customHeight="1">
      <c r="A45" s="5">
        <v>40</v>
      </c>
      <c r="B45" s="360"/>
      <c r="C45" s="344" t="s">
        <v>221</v>
      </c>
      <c r="D45" s="344" t="s">
        <v>222</v>
      </c>
      <c r="E45" s="344" t="s">
        <v>223</v>
      </c>
      <c r="F45" s="346" t="s">
        <v>224</v>
      </c>
      <c r="G45" s="12" t="s">
        <v>225</v>
      </c>
      <c r="H45" s="14">
        <v>5</v>
      </c>
      <c r="I45" s="12"/>
      <c r="J45" s="14" t="s">
        <v>226</v>
      </c>
      <c r="K45" s="14"/>
      <c r="L45" s="14" t="s">
        <v>141</v>
      </c>
      <c r="M45" s="15">
        <v>43466</v>
      </c>
      <c r="N45" s="15">
        <v>43829</v>
      </c>
      <c r="O45" s="17">
        <v>0</v>
      </c>
      <c r="P45" s="17"/>
      <c r="Q45" s="18"/>
      <c r="R45" s="47">
        <v>5</v>
      </c>
      <c r="S45" s="12" t="s">
        <v>767</v>
      </c>
      <c r="T45" s="12" t="s">
        <v>768</v>
      </c>
      <c r="U45" s="163">
        <f>+R45/H45</f>
        <v>1</v>
      </c>
      <c r="V45" s="21" t="b">
        <f t="shared" si="0"/>
        <v>0</v>
      </c>
      <c r="W45" s="150">
        <v>39</v>
      </c>
    </row>
    <row r="46" spans="1:24" ht="119.25" customHeight="1">
      <c r="A46" s="5">
        <v>41</v>
      </c>
      <c r="B46" s="360"/>
      <c r="C46" s="348"/>
      <c r="D46" s="348"/>
      <c r="E46" s="348"/>
      <c r="F46" s="337"/>
      <c r="G46" s="12" t="s">
        <v>227</v>
      </c>
      <c r="H46" s="14">
        <v>3</v>
      </c>
      <c r="I46" s="14" t="s">
        <v>228</v>
      </c>
      <c r="J46" s="14"/>
      <c r="K46" s="14"/>
      <c r="L46" s="14" t="s">
        <v>141</v>
      </c>
      <c r="M46" s="15">
        <v>43466</v>
      </c>
      <c r="N46" s="15">
        <v>43829</v>
      </c>
      <c r="O46" s="42">
        <v>20000000</v>
      </c>
      <c r="P46" s="17"/>
      <c r="Q46" s="36" t="s">
        <v>229</v>
      </c>
      <c r="R46" s="47">
        <v>3</v>
      </c>
      <c r="S46" s="12" t="s">
        <v>769</v>
      </c>
      <c r="T46" s="12" t="s">
        <v>919</v>
      </c>
      <c r="U46" s="163">
        <v>1</v>
      </c>
      <c r="V46" s="21" t="b">
        <f t="shared" si="0"/>
        <v>0</v>
      </c>
      <c r="W46" s="150">
        <v>40</v>
      </c>
    </row>
    <row r="47" spans="1:24" ht="110.25" customHeight="1" thickBot="1">
      <c r="A47" s="5">
        <v>42</v>
      </c>
      <c r="B47" s="360"/>
      <c r="C47" s="229" t="s">
        <v>230</v>
      </c>
      <c r="D47" s="11" t="s">
        <v>231</v>
      </c>
      <c r="E47" s="11" t="s">
        <v>232</v>
      </c>
      <c r="F47" s="12" t="s">
        <v>233</v>
      </c>
      <c r="G47" s="12" t="s">
        <v>234</v>
      </c>
      <c r="H47" s="14">
        <v>1</v>
      </c>
      <c r="I47" s="14" t="s">
        <v>235</v>
      </c>
      <c r="J47" s="14"/>
      <c r="K47" s="14"/>
      <c r="L47" s="14" t="s">
        <v>236</v>
      </c>
      <c r="M47" s="15">
        <v>43466</v>
      </c>
      <c r="N47" s="15">
        <v>43829</v>
      </c>
      <c r="O47" s="16">
        <v>3190563587</v>
      </c>
      <c r="P47" s="17"/>
      <c r="Q47" s="18" t="s">
        <v>237</v>
      </c>
      <c r="R47" s="47">
        <v>3</v>
      </c>
      <c r="S47" s="12" t="s">
        <v>921</v>
      </c>
      <c r="T47" s="12" t="s">
        <v>920</v>
      </c>
      <c r="U47" s="163">
        <v>1</v>
      </c>
      <c r="V47" s="21" t="b">
        <f t="shared" si="0"/>
        <v>0</v>
      </c>
      <c r="W47" s="150">
        <v>41</v>
      </c>
    </row>
    <row r="48" spans="1:24" ht="113.25" customHeight="1">
      <c r="A48" s="5">
        <v>44</v>
      </c>
      <c r="B48" s="359"/>
      <c r="C48" s="349" t="s">
        <v>238</v>
      </c>
      <c r="D48" s="352" t="s">
        <v>239</v>
      </c>
      <c r="E48" s="352" t="s">
        <v>240</v>
      </c>
      <c r="F48" s="28" t="s">
        <v>241</v>
      </c>
      <c r="G48" s="336" t="s">
        <v>242</v>
      </c>
      <c r="H48" s="29">
        <v>50</v>
      </c>
      <c r="I48" s="28" t="s">
        <v>243</v>
      </c>
      <c r="J48" s="28"/>
      <c r="K48" s="29"/>
      <c r="L48" s="29" t="s">
        <v>244</v>
      </c>
      <c r="M48" s="30">
        <v>43466</v>
      </c>
      <c r="N48" s="30">
        <v>43829</v>
      </c>
      <c r="O48" s="338">
        <f>50000000+752699+18710999+250000000</f>
        <v>319463698</v>
      </c>
      <c r="P48" s="44"/>
      <c r="Q48" s="341" t="s">
        <v>237</v>
      </c>
      <c r="R48" s="45">
        <v>73</v>
      </c>
      <c r="S48" s="46" t="s">
        <v>922</v>
      </c>
      <c r="T48" s="19" t="s">
        <v>923</v>
      </c>
      <c r="U48" s="163">
        <v>1</v>
      </c>
      <c r="V48" s="21" t="b">
        <f t="shared" si="0"/>
        <v>0</v>
      </c>
      <c r="W48" s="212">
        <v>42</v>
      </c>
    </row>
    <row r="49" spans="1:23" ht="165.75">
      <c r="A49" s="5">
        <v>45</v>
      </c>
      <c r="B49" s="359"/>
      <c r="C49" s="350"/>
      <c r="D49" s="353"/>
      <c r="E49" s="348"/>
      <c r="F49" s="12" t="s">
        <v>245</v>
      </c>
      <c r="G49" s="337"/>
      <c r="H49" s="14">
        <v>10</v>
      </c>
      <c r="I49" s="12" t="s">
        <v>246</v>
      </c>
      <c r="J49" s="12"/>
      <c r="K49" s="14"/>
      <c r="L49" s="14" t="s">
        <v>247</v>
      </c>
      <c r="M49" s="15">
        <v>43466</v>
      </c>
      <c r="N49" s="15">
        <v>43829</v>
      </c>
      <c r="O49" s="339"/>
      <c r="P49" s="17"/>
      <c r="Q49" s="342"/>
      <c r="R49" s="47">
        <v>10</v>
      </c>
      <c r="S49" s="36" t="s">
        <v>818</v>
      </c>
      <c r="T49" s="19" t="s">
        <v>980</v>
      </c>
      <c r="U49" s="163">
        <f t="shared" ref="U49:U54" si="3">+R49/H49</f>
        <v>1</v>
      </c>
      <c r="V49" s="21" t="b">
        <f t="shared" si="0"/>
        <v>0</v>
      </c>
      <c r="W49" s="212">
        <v>43</v>
      </c>
    </row>
    <row r="50" spans="1:23" ht="114.75">
      <c r="A50" s="5">
        <v>46</v>
      </c>
      <c r="B50" s="359"/>
      <c r="C50" s="350"/>
      <c r="D50" s="353"/>
      <c r="E50" s="11" t="s">
        <v>248</v>
      </c>
      <c r="F50" s="12" t="s">
        <v>249</v>
      </c>
      <c r="G50" s="12" t="s">
        <v>250</v>
      </c>
      <c r="H50" s="14">
        <v>10</v>
      </c>
      <c r="I50" s="14" t="s">
        <v>251</v>
      </c>
      <c r="J50" s="12"/>
      <c r="K50" s="14"/>
      <c r="L50" s="14" t="s">
        <v>252</v>
      </c>
      <c r="M50" s="15">
        <v>43466</v>
      </c>
      <c r="N50" s="15">
        <v>43829</v>
      </c>
      <c r="O50" s="339"/>
      <c r="P50" s="17"/>
      <c r="Q50" s="342"/>
      <c r="R50" s="47">
        <v>10</v>
      </c>
      <c r="S50" s="165" t="s">
        <v>981</v>
      </c>
      <c r="T50" s="166" t="s">
        <v>982</v>
      </c>
      <c r="U50" s="163">
        <f t="shared" si="3"/>
        <v>1</v>
      </c>
      <c r="V50" s="21" t="b">
        <f t="shared" si="0"/>
        <v>0</v>
      </c>
      <c r="W50" s="151">
        <v>44</v>
      </c>
    </row>
    <row r="51" spans="1:23" ht="114.75">
      <c r="A51" s="5">
        <v>47</v>
      </c>
      <c r="B51" s="359"/>
      <c r="C51" s="350"/>
      <c r="D51" s="353"/>
      <c r="E51" s="11" t="s">
        <v>253</v>
      </c>
      <c r="F51" s="12" t="s">
        <v>254</v>
      </c>
      <c r="G51" s="12" t="s">
        <v>255</v>
      </c>
      <c r="H51" s="14">
        <v>1</v>
      </c>
      <c r="I51" s="14" t="s">
        <v>256</v>
      </c>
      <c r="J51" s="12"/>
      <c r="K51" s="14"/>
      <c r="L51" s="14" t="s">
        <v>252</v>
      </c>
      <c r="M51" s="15">
        <v>43466</v>
      </c>
      <c r="N51" s="15">
        <v>43829</v>
      </c>
      <c r="O51" s="340"/>
      <c r="P51" s="17"/>
      <c r="Q51" s="343"/>
      <c r="R51" s="47">
        <v>1</v>
      </c>
      <c r="S51" s="36"/>
      <c r="T51" s="19" t="s">
        <v>889</v>
      </c>
      <c r="U51" s="163">
        <f>+R51/H51</f>
        <v>1</v>
      </c>
      <c r="V51" s="21" t="b">
        <f t="shared" si="0"/>
        <v>0</v>
      </c>
      <c r="W51" s="151">
        <v>45</v>
      </c>
    </row>
    <row r="52" spans="1:23" ht="76.5">
      <c r="A52" s="5">
        <v>48</v>
      </c>
      <c r="B52" s="359"/>
      <c r="C52" s="350"/>
      <c r="D52" s="348"/>
      <c r="E52" s="11" t="s">
        <v>257</v>
      </c>
      <c r="F52" s="12" t="s">
        <v>258</v>
      </c>
      <c r="G52" s="12" t="s">
        <v>259</v>
      </c>
      <c r="H52" s="14">
        <v>1</v>
      </c>
      <c r="I52" s="12" t="s">
        <v>260</v>
      </c>
      <c r="J52" s="12"/>
      <c r="K52" s="14"/>
      <c r="L52" s="14" t="s">
        <v>261</v>
      </c>
      <c r="M52" s="15">
        <v>43466</v>
      </c>
      <c r="N52" s="15">
        <v>43829</v>
      </c>
      <c r="O52" s="227"/>
      <c r="P52" s="17"/>
      <c r="Q52" s="228"/>
      <c r="R52" s="47">
        <v>1</v>
      </c>
      <c r="S52" s="36" t="s">
        <v>983</v>
      </c>
      <c r="T52" s="19" t="s">
        <v>924</v>
      </c>
      <c r="U52" s="163">
        <v>1</v>
      </c>
      <c r="V52" s="21" t="b">
        <f t="shared" si="0"/>
        <v>0</v>
      </c>
      <c r="W52" s="151">
        <v>46</v>
      </c>
    </row>
    <row r="53" spans="1:23" ht="89.25">
      <c r="A53" s="5">
        <v>49</v>
      </c>
      <c r="B53" s="359"/>
      <c r="C53" s="350"/>
      <c r="D53" s="344" t="s">
        <v>262</v>
      </c>
      <c r="E53" s="344" t="s">
        <v>263</v>
      </c>
      <c r="F53" s="346" t="s">
        <v>264</v>
      </c>
      <c r="G53" s="12" t="s">
        <v>265</v>
      </c>
      <c r="H53" s="14">
        <v>1</v>
      </c>
      <c r="I53" s="12" t="s">
        <v>266</v>
      </c>
      <c r="J53" s="12"/>
      <c r="K53" s="14"/>
      <c r="L53" s="14" t="s">
        <v>244</v>
      </c>
      <c r="M53" s="15">
        <v>43466</v>
      </c>
      <c r="N53" s="15">
        <v>43829</v>
      </c>
      <c r="O53" s="17">
        <v>0</v>
      </c>
      <c r="P53" s="17"/>
      <c r="Q53" s="18"/>
      <c r="R53" s="47"/>
      <c r="S53" s="36" t="s">
        <v>817</v>
      </c>
      <c r="T53" s="19" t="s">
        <v>770</v>
      </c>
      <c r="U53" s="163">
        <f t="shared" si="3"/>
        <v>0</v>
      </c>
      <c r="V53" s="21">
        <f t="shared" si="0"/>
        <v>1</v>
      </c>
      <c r="W53" s="152">
        <v>47</v>
      </c>
    </row>
    <row r="54" spans="1:23" ht="77.25" thickBot="1">
      <c r="A54" s="48">
        <v>50</v>
      </c>
      <c r="B54" s="361"/>
      <c r="C54" s="351"/>
      <c r="D54" s="345"/>
      <c r="E54" s="345"/>
      <c r="F54" s="347"/>
      <c r="G54" s="22" t="s">
        <v>267</v>
      </c>
      <c r="H54" s="14">
        <v>25</v>
      </c>
      <c r="I54" s="12"/>
      <c r="J54" s="14" t="s">
        <v>268</v>
      </c>
      <c r="K54" s="14"/>
      <c r="L54" s="14" t="s">
        <v>244</v>
      </c>
      <c r="M54" s="24">
        <v>43466</v>
      </c>
      <c r="N54" s="24">
        <v>43829</v>
      </c>
      <c r="O54" s="25">
        <v>0</v>
      </c>
      <c r="P54" s="25"/>
      <c r="Q54" s="49"/>
      <c r="R54" s="241">
        <v>25</v>
      </c>
      <c r="S54" s="26" t="s">
        <v>890</v>
      </c>
      <c r="T54" s="19" t="s">
        <v>819</v>
      </c>
      <c r="U54" s="163">
        <f t="shared" si="3"/>
        <v>1</v>
      </c>
      <c r="V54" s="21" t="b">
        <f t="shared" si="0"/>
        <v>0</v>
      </c>
      <c r="W54" s="152">
        <v>48</v>
      </c>
    </row>
    <row r="55" spans="1:23">
      <c r="G55" s="51"/>
      <c r="H55" s="51"/>
      <c r="I55" s="52"/>
      <c r="J55" s="52"/>
      <c r="K55" s="251"/>
      <c r="L55" s="252"/>
      <c r="O55" s="253">
        <f>SUM(O7:O54)</f>
        <v>6652096172</v>
      </c>
    </row>
    <row r="56" spans="1:23">
      <c r="B56" s="53" t="s">
        <v>269</v>
      </c>
      <c r="C56" s="249" t="s">
        <v>270</v>
      </c>
      <c r="H56" s="251"/>
      <c r="I56" s="251"/>
      <c r="J56" s="251"/>
      <c r="K56" s="251"/>
      <c r="L56" s="252"/>
    </row>
    <row r="57" spans="1:23">
      <c r="B57" s="53" t="s">
        <v>271</v>
      </c>
      <c r="C57" s="249" t="s">
        <v>272</v>
      </c>
    </row>
    <row r="60" spans="1:23" ht="14.25">
      <c r="B60" s="55" t="s">
        <v>273</v>
      </c>
    </row>
    <row r="61" spans="1:23">
      <c r="B61" s="50" t="s">
        <v>865</v>
      </c>
    </row>
  </sheetData>
  <autoFilter ref="A6:Z57"/>
  <mergeCells count="65">
    <mergeCell ref="L5:L6"/>
    <mergeCell ref="B1:B4"/>
    <mergeCell ref="C1:T2"/>
    <mergeCell ref="U1:V1"/>
    <mergeCell ref="U2:V2"/>
    <mergeCell ref="C3:T4"/>
    <mergeCell ref="U3:V3"/>
    <mergeCell ref="U4:V4"/>
    <mergeCell ref="C5:C6"/>
    <mergeCell ref="D5:D6"/>
    <mergeCell ref="E5:E6"/>
    <mergeCell ref="F5:F6"/>
    <mergeCell ref="G5:G6"/>
    <mergeCell ref="B5:B6"/>
    <mergeCell ref="R5:V5"/>
    <mergeCell ref="O29:O33"/>
    <mergeCell ref="Q29:Q33"/>
    <mergeCell ref="F24:F25"/>
    <mergeCell ref="D13:D14"/>
    <mergeCell ref="N5:N6"/>
    <mergeCell ref="O5:O6"/>
    <mergeCell ref="P5:P6"/>
    <mergeCell ref="Q5:Q6"/>
    <mergeCell ref="E9:E10"/>
    <mergeCell ref="D16:D18"/>
    <mergeCell ref="E16:E18"/>
    <mergeCell ref="M5:M6"/>
    <mergeCell ref="H5:H6"/>
    <mergeCell ref="I5:I6"/>
    <mergeCell ref="J5:J6"/>
    <mergeCell ref="K5:K6"/>
    <mergeCell ref="B7:B54"/>
    <mergeCell ref="C7:C11"/>
    <mergeCell ref="D8:D11"/>
    <mergeCell ref="F9:F10"/>
    <mergeCell ref="C12:C20"/>
    <mergeCell ref="D19:D20"/>
    <mergeCell ref="C21:C26"/>
    <mergeCell ref="E21:E23"/>
    <mergeCell ref="D22:D23"/>
    <mergeCell ref="D24:D26"/>
    <mergeCell ref="E24:E26"/>
    <mergeCell ref="C27:C36"/>
    <mergeCell ref="D28:D36"/>
    <mergeCell ref="E28:E29"/>
    <mergeCell ref="E35:E36"/>
    <mergeCell ref="C37:C44"/>
    <mergeCell ref="D37:D40"/>
    <mergeCell ref="Q39:Q40"/>
    <mergeCell ref="D41:D44"/>
    <mergeCell ref="E41:E44"/>
    <mergeCell ref="F41:F42"/>
    <mergeCell ref="C45:C46"/>
    <mergeCell ref="D45:D46"/>
    <mergeCell ref="E45:E46"/>
    <mergeCell ref="F45:F46"/>
    <mergeCell ref="C48:C54"/>
    <mergeCell ref="D48:D52"/>
    <mergeCell ref="E48:E49"/>
    <mergeCell ref="G48:G49"/>
    <mergeCell ref="O48:O51"/>
    <mergeCell ref="Q48:Q51"/>
    <mergeCell ref="D53:D54"/>
    <mergeCell ref="E53:E54"/>
    <mergeCell ref="F53:F54"/>
  </mergeCells>
  <conditionalFormatting sqref="V7">
    <cfRule type="cellIs" dxfId="32" priority="8" stopIfTrue="1" operator="between">
      <formula>3</formula>
      <formula>4</formula>
    </cfRule>
  </conditionalFormatting>
  <conditionalFormatting sqref="V7">
    <cfRule type="cellIs" dxfId="31" priority="5" stopIfTrue="1" operator="greaterThan">
      <formula>3</formula>
    </cfRule>
    <cfRule type="cellIs" dxfId="30" priority="6" stopIfTrue="1" operator="between">
      <formula>1</formula>
      <formula>1</formula>
    </cfRule>
    <cfRule type="cellIs" dxfId="29" priority="7" stopIfTrue="1" operator="between">
      <formula>3</formula>
      <formula>3</formula>
    </cfRule>
  </conditionalFormatting>
  <conditionalFormatting sqref="V8:V54">
    <cfRule type="cellIs" dxfId="28" priority="4" stopIfTrue="1" operator="between">
      <formula>3</formula>
      <formula>4</formula>
    </cfRule>
  </conditionalFormatting>
  <conditionalFormatting sqref="V8:V54">
    <cfRule type="cellIs" dxfId="27" priority="1" stopIfTrue="1" operator="greaterThan">
      <formula>3</formula>
    </cfRule>
    <cfRule type="cellIs" dxfId="26" priority="2" stopIfTrue="1" operator="between">
      <formula>1</formula>
      <formula>1</formula>
    </cfRule>
    <cfRule type="cellIs" dxfId="25" priority="3" stopIfTrue="1" operator="between">
      <formula>3</formula>
      <formula>3</formula>
    </cfRule>
  </conditionalFormatting>
  <pageMargins left="0.70866141732283472" right="0.70866141732283472" top="0.74803149606299213" bottom="0.74803149606299213" header="0.31496062992125984" footer="0.31496062992125984"/>
  <pageSetup paperSize="14"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topLeftCell="O3" zoomScale="106" zoomScaleNormal="106" zoomScaleSheetLayoutView="107" workbookViewId="0">
      <pane ySplit="4" topLeftCell="A7" activePane="bottomLeft" state="frozen"/>
      <selection activeCell="E3" sqref="E3"/>
      <selection pane="bottomLeft" activeCell="Q7" sqref="Q7"/>
    </sheetView>
  </sheetViews>
  <sheetFormatPr baseColWidth="10" defaultRowHeight="15"/>
  <cols>
    <col min="1" max="1" width="7.85546875" hidden="1" customWidth="1"/>
    <col min="2" max="2" width="15" style="55" customWidth="1"/>
    <col min="3" max="3" width="14" style="265" customWidth="1"/>
    <col min="4" max="4" width="14.28515625" style="263" customWidth="1"/>
    <col min="5" max="5" width="18.7109375" style="263" customWidth="1"/>
    <col min="6" max="6" width="26" style="264" customWidth="1"/>
    <col min="7" max="7" width="20.7109375" style="264" customWidth="1"/>
    <col min="8" max="8" width="10" style="264" customWidth="1"/>
    <col min="9" max="9" width="18.7109375" style="264" customWidth="1"/>
    <col min="10" max="10" width="13.85546875" style="264" customWidth="1"/>
    <col min="11" max="11" width="12.85546875" style="264" customWidth="1"/>
    <col min="12" max="12" width="13.7109375" style="265" customWidth="1"/>
    <col min="13" max="14" width="18.7109375" style="265" customWidth="1"/>
    <col min="15" max="15" width="25.85546875" style="265" customWidth="1"/>
    <col min="16" max="16" width="18.7109375" style="279" customWidth="1"/>
    <col min="17" max="19" width="18.7109375" style="265" customWidth="1"/>
    <col min="20" max="20" width="35.5703125" style="265" customWidth="1"/>
    <col min="21" max="21" width="11.5703125" style="293" customWidth="1"/>
    <col min="22" max="22" width="18.7109375" style="55" customWidth="1"/>
    <col min="23" max="23" width="4" bestFit="1" customWidth="1"/>
  </cols>
  <sheetData>
    <row r="1" spans="1:23" ht="15" customHeight="1">
      <c r="B1" s="368"/>
      <c r="C1" s="370" t="s">
        <v>0</v>
      </c>
      <c r="D1" s="371"/>
      <c r="E1" s="371"/>
      <c r="F1" s="371"/>
      <c r="G1" s="371"/>
      <c r="H1" s="371"/>
      <c r="I1" s="371"/>
      <c r="J1" s="371"/>
      <c r="K1" s="371"/>
      <c r="L1" s="371"/>
      <c r="M1" s="371"/>
      <c r="N1" s="371"/>
      <c r="O1" s="371"/>
      <c r="P1" s="371"/>
      <c r="Q1" s="371"/>
      <c r="R1" s="371"/>
      <c r="S1" s="371"/>
      <c r="T1" s="372"/>
      <c r="U1" s="373" t="s">
        <v>1</v>
      </c>
      <c r="V1" s="374"/>
    </row>
    <row r="2" spans="1:23" ht="15" customHeight="1">
      <c r="B2" s="369"/>
      <c r="C2" s="370"/>
      <c r="D2" s="371"/>
      <c r="E2" s="371"/>
      <c r="F2" s="371"/>
      <c r="G2" s="371"/>
      <c r="H2" s="371"/>
      <c r="I2" s="371"/>
      <c r="J2" s="371"/>
      <c r="K2" s="371"/>
      <c r="L2" s="371"/>
      <c r="M2" s="371"/>
      <c r="N2" s="371"/>
      <c r="O2" s="371"/>
      <c r="P2" s="371"/>
      <c r="Q2" s="371"/>
      <c r="R2" s="371"/>
      <c r="S2" s="371"/>
      <c r="T2" s="372"/>
      <c r="U2" s="375" t="s">
        <v>2</v>
      </c>
      <c r="V2" s="376"/>
    </row>
    <row r="3" spans="1:23" ht="15" customHeight="1">
      <c r="B3" s="369"/>
      <c r="C3" s="377" t="s">
        <v>3</v>
      </c>
      <c r="D3" s="378"/>
      <c r="E3" s="378"/>
      <c r="F3" s="378"/>
      <c r="G3" s="378"/>
      <c r="H3" s="378"/>
      <c r="I3" s="378"/>
      <c r="J3" s="378"/>
      <c r="K3" s="378"/>
      <c r="L3" s="378"/>
      <c r="M3" s="378"/>
      <c r="N3" s="378"/>
      <c r="O3" s="378"/>
      <c r="P3" s="378"/>
      <c r="Q3" s="378"/>
      <c r="R3" s="378"/>
      <c r="S3" s="378"/>
      <c r="T3" s="379"/>
      <c r="U3" s="375" t="s">
        <v>4</v>
      </c>
      <c r="V3" s="376"/>
    </row>
    <row r="4" spans="1:23" ht="36" customHeight="1">
      <c r="B4" s="369"/>
      <c r="C4" s="377"/>
      <c r="D4" s="378"/>
      <c r="E4" s="378"/>
      <c r="F4" s="378"/>
      <c r="G4" s="378"/>
      <c r="H4" s="378"/>
      <c r="I4" s="378"/>
      <c r="J4" s="378"/>
      <c r="K4" s="378"/>
      <c r="L4" s="378"/>
      <c r="M4" s="378"/>
      <c r="N4" s="378"/>
      <c r="O4" s="378"/>
      <c r="P4" s="378"/>
      <c r="Q4" s="378"/>
      <c r="R4" s="378"/>
      <c r="S4" s="378"/>
      <c r="T4" s="379"/>
      <c r="U4" s="380" t="s">
        <v>5</v>
      </c>
      <c r="V4" s="381"/>
    </row>
    <row r="5" spans="1:23" ht="15.75">
      <c r="A5" s="56" t="s">
        <v>6</v>
      </c>
      <c r="B5" s="367" t="s">
        <v>7</v>
      </c>
      <c r="C5" s="366" t="s">
        <v>8</v>
      </c>
      <c r="D5" s="366" t="s">
        <v>9</v>
      </c>
      <c r="E5" s="366" t="s">
        <v>10</v>
      </c>
      <c r="F5" s="366" t="s">
        <v>11</v>
      </c>
      <c r="G5" s="366" t="s">
        <v>12</v>
      </c>
      <c r="H5" s="366" t="s">
        <v>13</v>
      </c>
      <c r="I5" s="366" t="s">
        <v>14</v>
      </c>
      <c r="J5" s="366" t="s">
        <v>15</v>
      </c>
      <c r="K5" s="366" t="s">
        <v>16</v>
      </c>
      <c r="L5" s="366" t="s">
        <v>17</v>
      </c>
      <c r="M5" s="366" t="s">
        <v>18</v>
      </c>
      <c r="N5" s="366" t="s">
        <v>19</v>
      </c>
      <c r="O5" s="366" t="s">
        <v>20</v>
      </c>
      <c r="P5" s="366" t="s">
        <v>21</v>
      </c>
      <c r="Q5" s="366" t="s">
        <v>22</v>
      </c>
      <c r="R5" s="382" t="s">
        <v>23</v>
      </c>
      <c r="S5" s="382"/>
      <c r="T5" s="382"/>
      <c r="U5" s="382"/>
      <c r="V5" s="382"/>
    </row>
    <row r="6" spans="1:23" ht="36" customHeight="1">
      <c r="A6" s="56"/>
      <c r="B6" s="367"/>
      <c r="C6" s="366"/>
      <c r="D6" s="366"/>
      <c r="E6" s="366"/>
      <c r="F6" s="366"/>
      <c r="G6" s="366"/>
      <c r="H6" s="366"/>
      <c r="I6" s="366"/>
      <c r="J6" s="366"/>
      <c r="K6" s="366"/>
      <c r="L6" s="366"/>
      <c r="M6" s="366"/>
      <c r="N6" s="366"/>
      <c r="O6" s="366"/>
      <c r="P6" s="366"/>
      <c r="Q6" s="366"/>
      <c r="R6" s="4" t="s">
        <v>24</v>
      </c>
      <c r="S6" s="4" t="s">
        <v>25</v>
      </c>
      <c r="T6" s="4" t="s">
        <v>26</v>
      </c>
      <c r="U6" s="4" t="s">
        <v>27</v>
      </c>
      <c r="V6" s="4" t="s">
        <v>28</v>
      </c>
    </row>
    <row r="7" spans="1:23" ht="177.75" customHeight="1">
      <c r="A7" s="57">
        <v>1</v>
      </c>
      <c r="B7" s="395" t="s">
        <v>274</v>
      </c>
      <c r="C7" s="388" t="s">
        <v>275</v>
      </c>
      <c r="D7" s="388" t="s">
        <v>276</v>
      </c>
      <c r="E7" s="4" t="s">
        <v>277</v>
      </c>
      <c r="F7" s="64" t="s">
        <v>278</v>
      </c>
      <c r="G7" s="153" t="s">
        <v>279</v>
      </c>
      <c r="H7" s="153">
        <v>13000</v>
      </c>
      <c r="I7" s="153" t="s">
        <v>280</v>
      </c>
      <c r="J7" s="153"/>
      <c r="K7" s="153"/>
      <c r="L7" s="153" t="s">
        <v>281</v>
      </c>
      <c r="M7" s="7">
        <v>43466</v>
      </c>
      <c r="N7" s="7">
        <v>43829</v>
      </c>
      <c r="O7" s="267">
        <f>37500000+3806000+29765000</f>
        <v>71071000</v>
      </c>
      <c r="P7" s="268"/>
      <c r="Q7" s="285" t="s">
        <v>282</v>
      </c>
      <c r="R7" s="59">
        <v>10968</v>
      </c>
      <c r="S7" s="153" t="s">
        <v>957</v>
      </c>
      <c r="T7" s="60" t="s">
        <v>870</v>
      </c>
      <c r="U7" s="286">
        <f>+R7/H7</f>
        <v>0.84369230769230774</v>
      </c>
      <c r="V7" s="10">
        <f t="shared" ref="V7:V44" si="0">IF(U7&lt;=33%,1,IF(U7&lt;76%,3,IF(U7&lt;100%,4,IF(U7=101%,5))))</f>
        <v>4</v>
      </c>
      <c r="W7" s="149">
        <v>48</v>
      </c>
    </row>
    <row r="8" spans="1:23" ht="137.25" customHeight="1">
      <c r="A8" s="57">
        <v>2</v>
      </c>
      <c r="B8" s="395"/>
      <c r="C8" s="388"/>
      <c r="D8" s="388"/>
      <c r="E8" s="4" t="s">
        <v>283</v>
      </c>
      <c r="F8" s="33" t="s">
        <v>284</v>
      </c>
      <c r="G8" s="33" t="s">
        <v>285</v>
      </c>
      <c r="H8" s="64">
        <v>2</v>
      </c>
      <c r="I8" s="64"/>
      <c r="J8" s="64"/>
      <c r="K8" s="64" t="s">
        <v>286</v>
      </c>
      <c r="L8" s="64" t="s">
        <v>287</v>
      </c>
      <c r="M8" s="15">
        <v>43466</v>
      </c>
      <c r="N8" s="15">
        <v>43829</v>
      </c>
      <c r="O8" s="83">
        <f>31514468+50000000</f>
        <v>81514468</v>
      </c>
      <c r="P8" s="269"/>
      <c r="Q8" s="287" t="s">
        <v>826</v>
      </c>
      <c r="R8" s="170">
        <v>0.4</v>
      </c>
      <c r="S8" s="60" t="s">
        <v>958</v>
      </c>
      <c r="T8" s="60" t="s">
        <v>713</v>
      </c>
      <c r="U8" s="288">
        <v>0.4</v>
      </c>
      <c r="V8" s="10">
        <f t="shared" si="0"/>
        <v>3</v>
      </c>
      <c r="W8" s="149">
        <f>W7+1</f>
        <v>49</v>
      </c>
    </row>
    <row r="9" spans="1:23" ht="108.75" customHeight="1">
      <c r="A9" s="57">
        <v>3</v>
      </c>
      <c r="B9" s="395"/>
      <c r="C9" s="388"/>
      <c r="D9" s="388"/>
      <c r="E9" s="386" t="s">
        <v>288</v>
      </c>
      <c r="F9" s="33" t="s">
        <v>289</v>
      </c>
      <c r="G9" s="33" t="s">
        <v>290</v>
      </c>
      <c r="H9" s="64">
        <v>192</v>
      </c>
      <c r="I9" s="64"/>
      <c r="J9" s="64" t="s">
        <v>291</v>
      </c>
      <c r="K9" s="64"/>
      <c r="L9" s="64" t="s">
        <v>292</v>
      </c>
      <c r="M9" s="15">
        <v>43466</v>
      </c>
      <c r="N9" s="15">
        <v>43829</v>
      </c>
      <c r="O9" s="83">
        <v>42000000</v>
      </c>
      <c r="P9" s="83"/>
      <c r="Q9" s="287"/>
      <c r="R9" s="63">
        <v>180</v>
      </c>
      <c r="S9" s="280" t="s">
        <v>714</v>
      </c>
      <c r="T9" s="281" t="s">
        <v>786</v>
      </c>
      <c r="U9" s="282">
        <f>+R9/H9</f>
        <v>0.9375</v>
      </c>
      <c r="V9" s="10">
        <f t="shared" si="0"/>
        <v>4</v>
      </c>
      <c r="W9" s="149">
        <f t="shared" ref="W9:W44" si="1">W8+1</f>
        <v>50</v>
      </c>
    </row>
    <row r="10" spans="1:23" ht="107.25" customHeight="1">
      <c r="A10" s="57">
        <v>4</v>
      </c>
      <c r="B10" s="395"/>
      <c r="C10" s="388"/>
      <c r="D10" s="388"/>
      <c r="E10" s="386"/>
      <c r="F10" s="33" t="s">
        <v>293</v>
      </c>
      <c r="G10" s="33" t="s">
        <v>294</v>
      </c>
      <c r="H10" s="64">
        <v>5460</v>
      </c>
      <c r="I10" s="64" t="s">
        <v>295</v>
      </c>
      <c r="J10" s="64"/>
      <c r="K10" s="64"/>
      <c r="L10" s="64" t="s">
        <v>292</v>
      </c>
      <c r="M10" s="15">
        <v>43466</v>
      </c>
      <c r="N10" s="15">
        <v>43829</v>
      </c>
      <c r="O10" s="83">
        <f>217637+750000000+15909652+961223914+10925154+11125352</f>
        <v>1749401709</v>
      </c>
      <c r="P10" s="83"/>
      <c r="Q10" s="287" t="s">
        <v>296</v>
      </c>
      <c r="R10" s="63">
        <v>8547</v>
      </c>
      <c r="S10" s="280" t="s">
        <v>959</v>
      </c>
      <c r="T10" s="281" t="s">
        <v>871</v>
      </c>
      <c r="U10" s="282">
        <v>1</v>
      </c>
      <c r="V10" s="10" t="b">
        <f t="shared" si="0"/>
        <v>0</v>
      </c>
      <c r="W10" s="149">
        <f t="shared" si="1"/>
        <v>51</v>
      </c>
    </row>
    <row r="11" spans="1:23" ht="180" customHeight="1">
      <c r="A11" s="57">
        <v>5</v>
      </c>
      <c r="B11" s="395"/>
      <c r="C11" s="388"/>
      <c r="D11" s="388"/>
      <c r="E11" s="4" t="s">
        <v>297</v>
      </c>
      <c r="F11" s="33" t="s">
        <v>298</v>
      </c>
      <c r="G11" s="33" t="s">
        <v>299</v>
      </c>
      <c r="H11" s="64">
        <v>6</v>
      </c>
      <c r="I11" s="64"/>
      <c r="J11" s="64"/>
      <c r="K11" s="64" t="s">
        <v>300</v>
      </c>
      <c r="L11" s="64" t="s">
        <v>301</v>
      </c>
      <c r="M11" s="15">
        <v>43466</v>
      </c>
      <c r="N11" s="15">
        <v>43829</v>
      </c>
      <c r="O11" s="83">
        <f>1026873000-41108000</f>
        <v>985765000</v>
      </c>
      <c r="P11" s="83"/>
      <c r="Q11" s="287"/>
      <c r="R11" s="154">
        <v>3</v>
      </c>
      <c r="S11" s="33" t="s">
        <v>960</v>
      </c>
      <c r="T11" s="153" t="s">
        <v>715</v>
      </c>
      <c r="U11" s="282">
        <f>+R11/H11</f>
        <v>0.5</v>
      </c>
      <c r="V11" s="10">
        <f t="shared" si="0"/>
        <v>3</v>
      </c>
      <c r="W11" s="149">
        <f t="shared" si="1"/>
        <v>52</v>
      </c>
    </row>
    <row r="12" spans="1:23" ht="180" customHeight="1">
      <c r="A12" s="57">
        <v>6</v>
      </c>
      <c r="B12" s="395"/>
      <c r="C12" s="388"/>
      <c r="D12" s="388"/>
      <c r="E12" s="4" t="s">
        <v>302</v>
      </c>
      <c r="F12" s="33" t="s">
        <v>303</v>
      </c>
      <c r="G12" s="33" t="s">
        <v>304</v>
      </c>
      <c r="H12" s="64">
        <v>1</v>
      </c>
      <c r="I12" s="64"/>
      <c r="J12" s="64"/>
      <c r="K12" s="64" t="s">
        <v>305</v>
      </c>
      <c r="L12" s="64" t="s">
        <v>306</v>
      </c>
      <c r="M12" s="15">
        <v>43466</v>
      </c>
      <c r="N12" s="15">
        <v>43829</v>
      </c>
      <c r="O12" s="83">
        <v>15000000</v>
      </c>
      <c r="P12" s="83"/>
      <c r="Q12" s="287" t="s">
        <v>825</v>
      </c>
      <c r="R12" s="225">
        <v>0.5</v>
      </c>
      <c r="S12" s="33" t="s">
        <v>961</v>
      </c>
      <c r="T12" s="153" t="s">
        <v>787</v>
      </c>
      <c r="U12" s="282">
        <f>+R12/H12</f>
        <v>0.5</v>
      </c>
      <c r="V12" s="10">
        <f t="shared" si="0"/>
        <v>3</v>
      </c>
      <c r="W12" s="149">
        <f t="shared" si="1"/>
        <v>53</v>
      </c>
    </row>
    <row r="13" spans="1:23" ht="206.25" customHeight="1">
      <c r="A13" s="57">
        <v>7</v>
      </c>
      <c r="B13" s="395"/>
      <c r="C13" s="388"/>
      <c r="D13" s="388"/>
      <c r="E13" s="386" t="s">
        <v>307</v>
      </c>
      <c r="F13" s="33" t="s">
        <v>308</v>
      </c>
      <c r="G13" s="33" t="s">
        <v>309</v>
      </c>
      <c r="H13" s="64">
        <v>2800</v>
      </c>
      <c r="I13" s="64" t="s">
        <v>310</v>
      </c>
      <c r="J13" s="64"/>
      <c r="K13" s="64"/>
      <c r="L13" s="64" t="s">
        <v>292</v>
      </c>
      <c r="M13" s="15">
        <v>43466</v>
      </c>
      <c r="N13" s="270">
        <f>AVERAGE('COMPROMISO SOCIAL'!U12,'COMPROMISO SOCIAL'!U15,'COMPROMISO SOCIAL'!U26,'COMPROMISO SOCIAL'!U28,'COMPROMISO SOCIAL'!U29,'COMPROMISO SOCIAL'!U32,'COMPROMISO SOCIAL'!U33,'COMPROMISO SOCIAL'!U35,'COMPROMISO SOCIAL'!U40,'COMPROMISO SOCIAL'!U40)</f>
        <v>0.62</v>
      </c>
      <c r="O13" s="83">
        <f>137233211+101168000+25000000+50000000+35000000+10000000</f>
        <v>358401211</v>
      </c>
      <c r="P13" s="83"/>
      <c r="Q13" s="287" t="s">
        <v>827</v>
      </c>
      <c r="R13" s="63">
        <v>3839</v>
      </c>
      <c r="S13" s="33" t="s">
        <v>962</v>
      </c>
      <c r="T13" s="60" t="s">
        <v>872</v>
      </c>
      <c r="U13" s="282">
        <v>1</v>
      </c>
      <c r="V13" s="10" t="b">
        <f t="shared" si="0"/>
        <v>0</v>
      </c>
      <c r="W13" s="149">
        <f t="shared" si="1"/>
        <v>54</v>
      </c>
    </row>
    <row r="14" spans="1:23" ht="99" customHeight="1">
      <c r="A14" s="57">
        <v>8</v>
      </c>
      <c r="B14" s="395"/>
      <c r="C14" s="388"/>
      <c r="D14" s="388"/>
      <c r="E14" s="386"/>
      <c r="F14" s="33" t="s">
        <v>311</v>
      </c>
      <c r="G14" s="33" t="s">
        <v>312</v>
      </c>
      <c r="H14" s="64">
        <v>1</v>
      </c>
      <c r="I14" s="64"/>
      <c r="J14" s="64"/>
      <c r="K14" s="64" t="s">
        <v>313</v>
      </c>
      <c r="L14" s="64" t="s">
        <v>292</v>
      </c>
      <c r="M14" s="15">
        <v>43466</v>
      </c>
      <c r="N14" s="15">
        <v>43829</v>
      </c>
      <c r="O14" s="83" t="s">
        <v>66</v>
      </c>
      <c r="P14" s="83"/>
      <c r="Q14" s="83" t="s">
        <v>66</v>
      </c>
      <c r="R14" s="63">
        <v>1</v>
      </c>
      <c r="S14" s="33" t="s">
        <v>963</v>
      </c>
      <c r="T14" s="60" t="s">
        <v>954</v>
      </c>
      <c r="U14" s="288">
        <v>1</v>
      </c>
      <c r="V14" s="10" t="b">
        <f t="shared" si="0"/>
        <v>0</v>
      </c>
      <c r="W14" s="149">
        <f t="shared" si="1"/>
        <v>55</v>
      </c>
    </row>
    <row r="15" spans="1:23" ht="135" customHeight="1">
      <c r="A15" s="57">
        <v>9</v>
      </c>
      <c r="B15" s="395"/>
      <c r="C15" s="388"/>
      <c r="D15" s="388"/>
      <c r="E15" s="4" t="s">
        <v>314</v>
      </c>
      <c r="F15" s="33" t="s">
        <v>315</v>
      </c>
      <c r="G15" s="33" t="s">
        <v>316</v>
      </c>
      <c r="H15" s="64">
        <v>1</v>
      </c>
      <c r="I15" s="64"/>
      <c r="J15" s="64"/>
      <c r="K15" s="64" t="s">
        <v>313</v>
      </c>
      <c r="L15" s="64" t="s">
        <v>317</v>
      </c>
      <c r="M15" s="15">
        <v>43466</v>
      </c>
      <c r="N15" s="15">
        <v>43829</v>
      </c>
      <c r="O15" s="83">
        <v>15000000</v>
      </c>
      <c r="P15" s="83" t="s">
        <v>318</v>
      </c>
      <c r="Q15" s="287"/>
      <c r="R15" s="63">
        <v>1</v>
      </c>
      <c r="S15" s="33" t="s">
        <v>964</v>
      </c>
      <c r="T15" s="60" t="s">
        <v>991</v>
      </c>
      <c r="U15" s="288">
        <v>0.7</v>
      </c>
      <c r="V15" s="10">
        <f t="shared" si="0"/>
        <v>3</v>
      </c>
      <c r="W15" s="149">
        <f t="shared" si="1"/>
        <v>56</v>
      </c>
    </row>
    <row r="16" spans="1:23" ht="104.25" customHeight="1">
      <c r="A16" s="57">
        <v>10</v>
      </c>
      <c r="B16" s="395"/>
      <c r="C16" s="388"/>
      <c r="D16" s="388"/>
      <c r="E16" s="386" t="s">
        <v>319</v>
      </c>
      <c r="F16" s="33" t="s">
        <v>320</v>
      </c>
      <c r="G16" s="33" t="s">
        <v>321</v>
      </c>
      <c r="H16" s="64">
        <v>100</v>
      </c>
      <c r="I16" s="64" t="s">
        <v>322</v>
      </c>
      <c r="J16" s="64"/>
      <c r="K16" s="64"/>
      <c r="L16" s="64" t="s">
        <v>323</v>
      </c>
      <c r="M16" s="15">
        <v>43466</v>
      </c>
      <c r="N16" s="15">
        <v>43829</v>
      </c>
      <c r="O16" s="83">
        <v>300000000</v>
      </c>
      <c r="P16" s="83" t="s">
        <v>348</v>
      </c>
      <c r="Q16" s="287"/>
      <c r="R16" s="63">
        <v>100</v>
      </c>
      <c r="S16" s="33" t="s">
        <v>965</v>
      </c>
      <c r="T16" s="60" t="s">
        <v>788</v>
      </c>
      <c r="U16" s="282">
        <f>+R16/H16</f>
        <v>1</v>
      </c>
      <c r="V16" s="10" t="b">
        <f t="shared" si="0"/>
        <v>0</v>
      </c>
      <c r="W16" s="149">
        <f t="shared" si="1"/>
        <v>57</v>
      </c>
    </row>
    <row r="17" spans="1:23" ht="84" customHeight="1">
      <c r="A17" s="57">
        <v>11</v>
      </c>
      <c r="B17" s="395"/>
      <c r="C17" s="388"/>
      <c r="D17" s="388"/>
      <c r="E17" s="386"/>
      <c r="F17" s="33" t="s">
        <v>324</v>
      </c>
      <c r="G17" s="33" t="s">
        <v>325</v>
      </c>
      <c r="H17" s="64">
        <v>1</v>
      </c>
      <c r="I17" s="64"/>
      <c r="J17" s="64"/>
      <c r="K17" s="64" t="s">
        <v>326</v>
      </c>
      <c r="L17" s="64" t="s">
        <v>327</v>
      </c>
      <c r="M17" s="15">
        <v>43466</v>
      </c>
      <c r="N17" s="15">
        <v>43829</v>
      </c>
      <c r="O17" s="83">
        <v>3000000</v>
      </c>
      <c r="P17" s="83" t="s">
        <v>825</v>
      </c>
      <c r="Q17" s="287"/>
      <c r="R17" s="63">
        <v>1</v>
      </c>
      <c r="S17" s="33" t="s">
        <v>966</v>
      </c>
      <c r="T17" s="60" t="s">
        <v>873</v>
      </c>
      <c r="U17" s="288">
        <v>1</v>
      </c>
      <c r="V17" s="10" t="b">
        <f t="shared" si="0"/>
        <v>0</v>
      </c>
      <c r="W17" s="149">
        <f t="shared" si="1"/>
        <v>58</v>
      </c>
    </row>
    <row r="18" spans="1:23" ht="105.6" customHeight="1" thickBot="1">
      <c r="A18" s="57">
        <v>12</v>
      </c>
      <c r="B18" s="395"/>
      <c r="C18" s="388"/>
      <c r="D18" s="388"/>
      <c r="E18" s="4" t="s">
        <v>328</v>
      </c>
      <c r="F18" s="259" t="s">
        <v>329</v>
      </c>
      <c r="G18" s="73" t="s">
        <v>330</v>
      </c>
      <c r="H18" s="87">
        <v>3200</v>
      </c>
      <c r="I18" s="87" t="s">
        <v>331</v>
      </c>
      <c r="J18" s="87"/>
      <c r="K18" s="73"/>
      <c r="L18" s="87" t="s">
        <v>323</v>
      </c>
      <c r="M18" s="24">
        <v>43466</v>
      </c>
      <c r="N18" s="24">
        <v>43829</v>
      </c>
      <c r="O18" s="91">
        <f>65210344+33220000+7158810</f>
        <v>105589154</v>
      </c>
      <c r="P18" s="91" t="s">
        <v>828</v>
      </c>
      <c r="Q18" s="289"/>
      <c r="R18" s="63">
        <v>4324</v>
      </c>
      <c r="S18" s="33" t="s">
        <v>967</v>
      </c>
      <c r="T18" s="60" t="s">
        <v>874</v>
      </c>
      <c r="U18" s="282">
        <v>1</v>
      </c>
      <c r="V18" s="10" t="b">
        <f t="shared" si="0"/>
        <v>0</v>
      </c>
      <c r="W18" s="149">
        <f t="shared" si="1"/>
        <v>59</v>
      </c>
    </row>
    <row r="19" spans="1:23" ht="155.25" customHeight="1">
      <c r="A19" s="57">
        <v>13</v>
      </c>
      <c r="B19" s="395"/>
      <c r="C19" s="388"/>
      <c r="D19" s="387" t="s">
        <v>332</v>
      </c>
      <c r="E19" s="4" t="s">
        <v>333</v>
      </c>
      <c r="F19" s="33" t="s">
        <v>334</v>
      </c>
      <c r="G19" s="68" t="s">
        <v>335</v>
      </c>
      <c r="H19" s="80">
        <v>7000</v>
      </c>
      <c r="I19" s="80"/>
      <c r="J19" s="80"/>
      <c r="K19" s="80" t="s">
        <v>336</v>
      </c>
      <c r="L19" s="80" t="s">
        <v>337</v>
      </c>
      <c r="M19" s="30">
        <v>43466</v>
      </c>
      <c r="N19" s="30">
        <v>43829</v>
      </c>
      <c r="O19" s="89">
        <f>8471+280000000+150000000+20282791+2341642+479963944</f>
        <v>932596848</v>
      </c>
      <c r="P19" s="89"/>
      <c r="Q19" s="82" t="s">
        <v>338</v>
      </c>
      <c r="R19" s="63">
        <f>697+1033+754+900+547+2052+2000</f>
        <v>7983</v>
      </c>
      <c r="S19" s="33" t="s">
        <v>968</v>
      </c>
      <c r="T19" s="60" t="s">
        <v>875</v>
      </c>
      <c r="U19" s="282">
        <v>1</v>
      </c>
      <c r="V19" s="10" t="b">
        <f t="shared" si="0"/>
        <v>0</v>
      </c>
      <c r="W19" s="149">
        <f t="shared" si="1"/>
        <v>60</v>
      </c>
    </row>
    <row r="20" spans="1:23" ht="119.25" customHeight="1">
      <c r="A20" s="57">
        <v>14</v>
      </c>
      <c r="B20" s="395"/>
      <c r="C20" s="388"/>
      <c r="D20" s="387"/>
      <c r="E20" s="4" t="s">
        <v>339</v>
      </c>
      <c r="F20" s="33" t="s">
        <v>340</v>
      </c>
      <c r="G20" s="33" t="s">
        <v>341</v>
      </c>
      <c r="H20" s="64">
        <v>32</v>
      </c>
      <c r="I20" s="64"/>
      <c r="J20" s="64" t="s">
        <v>342</v>
      </c>
      <c r="K20" s="64"/>
      <c r="L20" s="64" t="s">
        <v>337</v>
      </c>
      <c r="M20" s="15">
        <v>43466</v>
      </c>
      <c r="N20" s="15">
        <v>43829</v>
      </c>
      <c r="O20" s="83">
        <v>15300000</v>
      </c>
      <c r="P20" s="83"/>
      <c r="Q20" s="287" t="s">
        <v>318</v>
      </c>
      <c r="R20" s="63">
        <v>32</v>
      </c>
      <c r="S20" s="290" t="s">
        <v>969</v>
      </c>
      <c r="T20" s="60"/>
      <c r="U20" s="282">
        <f>+R20/H20</f>
        <v>1</v>
      </c>
      <c r="V20" s="10" t="b">
        <f t="shared" si="0"/>
        <v>0</v>
      </c>
      <c r="W20" s="149">
        <f t="shared" si="1"/>
        <v>61</v>
      </c>
    </row>
    <row r="21" spans="1:23" ht="119.25" customHeight="1">
      <c r="A21" s="57">
        <v>15</v>
      </c>
      <c r="B21" s="395"/>
      <c r="C21" s="388"/>
      <c r="D21" s="387"/>
      <c r="E21" s="4" t="s">
        <v>343</v>
      </c>
      <c r="F21" s="33" t="s">
        <v>344</v>
      </c>
      <c r="G21" s="33" t="s">
        <v>345</v>
      </c>
      <c r="H21" s="64">
        <v>2</v>
      </c>
      <c r="I21" s="64"/>
      <c r="J21" s="64"/>
      <c r="K21" s="64" t="s">
        <v>346</v>
      </c>
      <c r="L21" s="64" t="s">
        <v>347</v>
      </c>
      <c r="M21" s="15">
        <v>43466</v>
      </c>
      <c r="N21" s="15">
        <v>43829</v>
      </c>
      <c r="O21" s="83">
        <v>10000000</v>
      </c>
      <c r="P21" s="83"/>
      <c r="Q21" s="287" t="s">
        <v>825</v>
      </c>
      <c r="R21" s="170">
        <v>0.8</v>
      </c>
      <c r="S21" s="290" t="s">
        <v>970</v>
      </c>
      <c r="T21" s="60" t="s">
        <v>876</v>
      </c>
      <c r="U21" s="288">
        <v>0.8</v>
      </c>
      <c r="V21" s="10">
        <f t="shared" si="0"/>
        <v>4</v>
      </c>
      <c r="W21" s="149">
        <f t="shared" si="1"/>
        <v>62</v>
      </c>
    </row>
    <row r="22" spans="1:23" ht="91.5" customHeight="1" thickBot="1">
      <c r="A22" s="57">
        <v>16</v>
      </c>
      <c r="B22" s="395"/>
      <c r="C22" s="388"/>
      <c r="D22" s="387"/>
      <c r="E22" s="4" t="s">
        <v>349</v>
      </c>
      <c r="F22" s="33" t="s">
        <v>350</v>
      </c>
      <c r="G22" s="73" t="s">
        <v>351</v>
      </c>
      <c r="H22" s="87">
        <v>1000</v>
      </c>
      <c r="I22" s="87" t="s">
        <v>352</v>
      </c>
      <c r="J22" s="87"/>
      <c r="K22" s="87"/>
      <c r="L22" s="87" t="s">
        <v>353</v>
      </c>
      <c r="M22" s="24">
        <v>43466</v>
      </c>
      <c r="N22" s="24">
        <v>43829</v>
      </c>
      <c r="O22" s="91">
        <v>3000000</v>
      </c>
      <c r="P22" s="91"/>
      <c r="Q22" s="289" t="s">
        <v>829</v>
      </c>
      <c r="R22" s="63">
        <v>1156</v>
      </c>
      <c r="S22" s="33" t="s">
        <v>971</v>
      </c>
      <c r="T22" s="60"/>
      <c r="U22" s="282">
        <v>1</v>
      </c>
      <c r="V22" s="10" t="b">
        <f t="shared" si="0"/>
        <v>0</v>
      </c>
      <c r="W22" s="149">
        <f t="shared" si="1"/>
        <v>63</v>
      </c>
    </row>
    <row r="23" spans="1:23" ht="87" customHeight="1">
      <c r="A23" s="57">
        <v>17</v>
      </c>
      <c r="B23" s="395"/>
      <c r="C23" s="388"/>
      <c r="D23" s="387" t="s">
        <v>354</v>
      </c>
      <c r="E23" s="4" t="s">
        <v>355</v>
      </c>
      <c r="F23" s="33" t="s">
        <v>356</v>
      </c>
      <c r="G23" s="60" t="s">
        <v>357</v>
      </c>
      <c r="H23" s="153">
        <v>14</v>
      </c>
      <c r="I23" s="153"/>
      <c r="J23" s="153"/>
      <c r="K23" s="153" t="s">
        <v>358</v>
      </c>
      <c r="L23" s="153" t="s">
        <v>359</v>
      </c>
      <c r="M23" s="7">
        <v>43466</v>
      </c>
      <c r="N23" s="7">
        <v>43829</v>
      </c>
      <c r="O23" s="271">
        <f>34000000+42000000+42000000</f>
        <v>118000000</v>
      </c>
      <c r="P23" s="384" t="s">
        <v>830</v>
      </c>
      <c r="Q23" s="291"/>
      <c r="R23" s="155">
        <v>8</v>
      </c>
      <c r="S23" s="64" t="s">
        <v>716</v>
      </c>
      <c r="T23" s="60"/>
      <c r="U23" s="282">
        <f t="shared" ref="U23:U26" si="2">+R23/H23</f>
        <v>0.5714285714285714</v>
      </c>
      <c r="V23" s="10">
        <f t="shared" si="0"/>
        <v>3</v>
      </c>
      <c r="W23" s="149">
        <f t="shared" si="1"/>
        <v>64</v>
      </c>
    </row>
    <row r="24" spans="1:23" ht="76.5" customHeight="1">
      <c r="A24" s="57">
        <v>18</v>
      </c>
      <c r="B24" s="395"/>
      <c r="C24" s="388"/>
      <c r="D24" s="387"/>
      <c r="E24" s="386" t="s">
        <v>360</v>
      </c>
      <c r="F24" s="33" t="s">
        <v>361</v>
      </c>
      <c r="G24" s="33" t="s">
        <v>362</v>
      </c>
      <c r="H24" s="64">
        <v>46</v>
      </c>
      <c r="I24" s="64"/>
      <c r="J24" s="64" t="s">
        <v>363</v>
      </c>
      <c r="K24" s="64"/>
      <c r="L24" s="64" t="s">
        <v>364</v>
      </c>
      <c r="M24" s="15">
        <v>43466</v>
      </c>
      <c r="N24" s="15">
        <v>43829</v>
      </c>
      <c r="O24" s="83">
        <v>280000000</v>
      </c>
      <c r="P24" s="384"/>
      <c r="Q24" s="287"/>
      <c r="R24" s="155">
        <v>80</v>
      </c>
      <c r="S24" s="64" t="s">
        <v>717</v>
      </c>
      <c r="T24" s="60"/>
      <c r="U24" s="282">
        <v>1</v>
      </c>
      <c r="V24" s="10" t="b">
        <f t="shared" si="0"/>
        <v>0</v>
      </c>
      <c r="W24" s="149">
        <f t="shared" si="1"/>
        <v>65</v>
      </c>
    </row>
    <row r="25" spans="1:23" ht="67.5" customHeight="1">
      <c r="A25" s="57">
        <v>19</v>
      </c>
      <c r="B25" s="395"/>
      <c r="C25" s="388"/>
      <c r="D25" s="387"/>
      <c r="E25" s="386"/>
      <c r="F25" s="33" t="s">
        <v>365</v>
      </c>
      <c r="G25" s="33" t="s">
        <v>366</v>
      </c>
      <c r="H25" s="64">
        <v>48</v>
      </c>
      <c r="I25" s="64"/>
      <c r="J25" s="64" t="s">
        <v>367</v>
      </c>
      <c r="K25" s="64"/>
      <c r="L25" s="64" t="s">
        <v>364</v>
      </c>
      <c r="M25" s="15">
        <v>43466</v>
      </c>
      <c r="N25" s="15">
        <v>43829</v>
      </c>
      <c r="O25" s="83">
        <f>173001+53000428+2341642+41184640+82000000+200000000</f>
        <v>378699711</v>
      </c>
      <c r="P25" s="384"/>
      <c r="Q25" s="287"/>
      <c r="R25" s="155">
        <v>48</v>
      </c>
      <c r="S25" s="64" t="s">
        <v>718</v>
      </c>
      <c r="T25" s="60"/>
      <c r="U25" s="282">
        <f t="shared" si="2"/>
        <v>1</v>
      </c>
      <c r="V25" s="10" t="b">
        <f t="shared" si="0"/>
        <v>0</v>
      </c>
      <c r="W25" s="149">
        <f t="shared" si="1"/>
        <v>66</v>
      </c>
    </row>
    <row r="26" spans="1:23" ht="55.5" customHeight="1">
      <c r="A26" s="57">
        <v>20</v>
      </c>
      <c r="B26" s="395"/>
      <c r="C26" s="388"/>
      <c r="D26" s="387" t="s">
        <v>368</v>
      </c>
      <c r="E26" s="386" t="s">
        <v>369</v>
      </c>
      <c r="F26" s="33" t="s">
        <v>370</v>
      </c>
      <c r="G26" s="33" t="s">
        <v>371</v>
      </c>
      <c r="H26" s="64">
        <v>6</v>
      </c>
      <c r="I26" s="64"/>
      <c r="J26" s="64" t="s">
        <v>372</v>
      </c>
      <c r="K26" s="64"/>
      <c r="L26" s="64" t="s">
        <v>373</v>
      </c>
      <c r="M26" s="15">
        <v>43466</v>
      </c>
      <c r="N26" s="15">
        <v>43829</v>
      </c>
      <c r="O26" s="83">
        <v>0</v>
      </c>
      <c r="P26" s="384"/>
      <c r="Q26" s="287"/>
      <c r="R26" s="155"/>
      <c r="S26" s="33"/>
      <c r="T26" s="60"/>
      <c r="U26" s="282">
        <f t="shared" si="2"/>
        <v>0</v>
      </c>
      <c r="V26" s="10">
        <f t="shared" si="0"/>
        <v>1</v>
      </c>
      <c r="W26" s="149">
        <f t="shared" si="1"/>
        <v>67</v>
      </c>
    </row>
    <row r="27" spans="1:23" ht="67.150000000000006" customHeight="1">
      <c r="A27" s="57">
        <v>21</v>
      </c>
      <c r="B27" s="395"/>
      <c r="C27" s="388"/>
      <c r="D27" s="387"/>
      <c r="E27" s="386"/>
      <c r="F27" s="33" t="s">
        <v>374</v>
      </c>
      <c r="G27" s="33" t="s">
        <v>375</v>
      </c>
      <c r="H27" s="64">
        <v>1</v>
      </c>
      <c r="I27" s="64"/>
      <c r="J27" s="64"/>
      <c r="K27" s="64" t="s">
        <v>376</v>
      </c>
      <c r="L27" s="64" t="s">
        <v>364</v>
      </c>
      <c r="M27" s="15">
        <v>43466</v>
      </c>
      <c r="N27" s="15">
        <v>43829</v>
      </c>
      <c r="O27" s="83">
        <v>0</v>
      </c>
      <c r="P27" s="385"/>
      <c r="Q27" s="287"/>
      <c r="R27" s="155">
        <v>1</v>
      </c>
      <c r="S27" s="33" t="s">
        <v>927</v>
      </c>
      <c r="T27" s="60"/>
      <c r="U27" s="282">
        <v>0.5</v>
      </c>
      <c r="V27" s="10">
        <f t="shared" si="0"/>
        <v>3</v>
      </c>
      <c r="W27" s="149">
        <f t="shared" si="1"/>
        <v>68</v>
      </c>
    </row>
    <row r="28" spans="1:23" ht="82.5" customHeight="1" thickBot="1">
      <c r="A28" s="57">
        <v>22</v>
      </c>
      <c r="B28" s="395"/>
      <c r="C28" s="388"/>
      <c r="D28" s="387"/>
      <c r="E28" s="386"/>
      <c r="F28" s="33" t="s">
        <v>377</v>
      </c>
      <c r="G28" s="73" t="s">
        <v>815</v>
      </c>
      <c r="H28" s="87">
        <v>10</v>
      </c>
      <c r="I28" s="87"/>
      <c r="J28" s="87"/>
      <c r="K28" s="87" t="s">
        <v>378</v>
      </c>
      <c r="L28" s="87" t="s">
        <v>364</v>
      </c>
      <c r="M28" s="24">
        <v>43466</v>
      </c>
      <c r="N28" s="24">
        <v>43829</v>
      </c>
      <c r="O28" s="91">
        <v>0</v>
      </c>
      <c r="P28" s="91"/>
      <c r="Q28" s="289"/>
      <c r="R28" s="157"/>
      <c r="S28" s="67"/>
      <c r="T28" s="60"/>
      <c r="U28" s="288">
        <v>0</v>
      </c>
      <c r="V28" s="10">
        <f t="shared" si="0"/>
        <v>1</v>
      </c>
      <c r="W28" s="149">
        <f t="shared" si="1"/>
        <v>69</v>
      </c>
    </row>
    <row r="29" spans="1:23" ht="96" customHeight="1">
      <c r="A29" s="57">
        <v>23</v>
      </c>
      <c r="B29" s="395"/>
      <c r="C29" s="388" t="s">
        <v>379</v>
      </c>
      <c r="D29" s="388" t="s">
        <v>380</v>
      </c>
      <c r="E29" s="4" t="s">
        <v>381</v>
      </c>
      <c r="F29" s="33" t="s">
        <v>382</v>
      </c>
      <c r="G29" s="60" t="s">
        <v>383</v>
      </c>
      <c r="H29" s="153">
        <v>10</v>
      </c>
      <c r="I29" s="153" t="s">
        <v>384</v>
      </c>
      <c r="J29" s="153"/>
      <c r="K29" s="153"/>
      <c r="L29" s="153" t="s">
        <v>385</v>
      </c>
      <c r="M29" s="7">
        <v>43466</v>
      </c>
      <c r="N29" s="7">
        <v>43829</v>
      </c>
      <c r="O29" s="272">
        <v>60000000</v>
      </c>
      <c r="P29" s="273" t="s">
        <v>831</v>
      </c>
      <c r="Q29" s="273"/>
      <c r="R29" s="80">
        <v>12</v>
      </c>
      <c r="S29" s="80" t="s">
        <v>771</v>
      </c>
      <c r="T29" s="14" t="s">
        <v>936</v>
      </c>
      <c r="U29" s="282">
        <v>1</v>
      </c>
      <c r="V29" s="10" t="b">
        <f t="shared" si="0"/>
        <v>0</v>
      </c>
      <c r="W29" s="149">
        <f t="shared" si="1"/>
        <v>70</v>
      </c>
    </row>
    <row r="30" spans="1:23" ht="95.25" customHeight="1">
      <c r="A30" s="57">
        <v>24</v>
      </c>
      <c r="B30" s="395"/>
      <c r="C30" s="388"/>
      <c r="D30" s="388"/>
      <c r="E30" s="386" t="s">
        <v>386</v>
      </c>
      <c r="F30" s="33" t="s">
        <v>387</v>
      </c>
      <c r="G30" s="33" t="s">
        <v>388</v>
      </c>
      <c r="H30" s="64">
        <v>250</v>
      </c>
      <c r="I30" s="64" t="s">
        <v>389</v>
      </c>
      <c r="J30" s="64"/>
      <c r="K30" s="64"/>
      <c r="L30" s="64" t="s">
        <v>390</v>
      </c>
      <c r="M30" s="15">
        <v>43466</v>
      </c>
      <c r="N30" s="15">
        <v>43829</v>
      </c>
      <c r="O30" s="272">
        <v>30000000</v>
      </c>
      <c r="P30" s="84" t="s">
        <v>832</v>
      </c>
      <c r="Q30" s="84"/>
      <c r="R30" s="64">
        <v>2379</v>
      </c>
      <c r="S30" s="33" t="s">
        <v>772</v>
      </c>
      <c r="T30" s="60" t="s">
        <v>940</v>
      </c>
      <c r="U30" s="282">
        <v>1</v>
      </c>
      <c r="V30" s="10" t="b">
        <f t="shared" si="0"/>
        <v>0</v>
      </c>
      <c r="W30" s="149">
        <f t="shared" si="1"/>
        <v>71</v>
      </c>
    </row>
    <row r="31" spans="1:23" ht="124.5" customHeight="1">
      <c r="A31" s="57">
        <v>25</v>
      </c>
      <c r="B31" s="395"/>
      <c r="C31" s="388"/>
      <c r="D31" s="388"/>
      <c r="E31" s="386"/>
      <c r="F31" s="33" t="s">
        <v>391</v>
      </c>
      <c r="G31" s="33" t="s">
        <v>392</v>
      </c>
      <c r="H31" s="64">
        <v>40</v>
      </c>
      <c r="I31" s="64" t="s">
        <v>393</v>
      </c>
      <c r="J31" s="64"/>
      <c r="K31" s="64"/>
      <c r="L31" s="64" t="s">
        <v>390</v>
      </c>
      <c r="M31" s="15">
        <v>43466</v>
      </c>
      <c r="N31" s="15">
        <v>43829</v>
      </c>
      <c r="O31" s="272">
        <v>10000000</v>
      </c>
      <c r="P31" s="84" t="s">
        <v>833</v>
      </c>
      <c r="Q31" s="84"/>
      <c r="R31" s="64">
        <v>70</v>
      </c>
      <c r="S31" s="33" t="s">
        <v>773</v>
      </c>
      <c r="T31" s="60" t="s">
        <v>941</v>
      </c>
      <c r="U31" s="282">
        <v>1</v>
      </c>
      <c r="V31" s="10" t="b">
        <f t="shared" si="0"/>
        <v>0</v>
      </c>
      <c r="W31" s="149">
        <f t="shared" si="1"/>
        <v>72</v>
      </c>
    </row>
    <row r="32" spans="1:23" ht="102.75" customHeight="1">
      <c r="A32" s="57">
        <v>26</v>
      </c>
      <c r="B32" s="395"/>
      <c r="C32" s="388"/>
      <c r="D32" s="388"/>
      <c r="E32" s="386"/>
      <c r="F32" s="33" t="s">
        <v>394</v>
      </c>
      <c r="G32" s="33" t="s">
        <v>395</v>
      </c>
      <c r="H32" s="64">
        <v>1</v>
      </c>
      <c r="I32" s="64"/>
      <c r="J32" s="64"/>
      <c r="K32" s="64" t="s">
        <v>396</v>
      </c>
      <c r="L32" s="64" t="s">
        <v>397</v>
      </c>
      <c r="M32" s="15">
        <v>43466</v>
      </c>
      <c r="N32" s="15">
        <v>43829</v>
      </c>
      <c r="O32" s="4" t="s">
        <v>66</v>
      </c>
      <c r="P32" s="84"/>
      <c r="Q32" s="84"/>
      <c r="R32" s="64">
        <v>0.2</v>
      </c>
      <c r="S32" s="64" t="s">
        <v>951</v>
      </c>
      <c r="T32" s="260" t="s">
        <v>952</v>
      </c>
      <c r="U32" s="282">
        <v>0.5</v>
      </c>
      <c r="V32" s="10">
        <f t="shared" si="0"/>
        <v>3</v>
      </c>
      <c r="W32" s="149">
        <f t="shared" si="1"/>
        <v>73</v>
      </c>
    </row>
    <row r="33" spans="1:23" ht="138" customHeight="1" thickBot="1">
      <c r="A33" s="57">
        <v>27</v>
      </c>
      <c r="B33" s="395"/>
      <c r="C33" s="388"/>
      <c r="D33" s="388"/>
      <c r="E33" s="4" t="s">
        <v>398</v>
      </c>
      <c r="F33" s="64" t="s">
        <v>399</v>
      </c>
      <c r="G33" s="73" t="s">
        <v>400</v>
      </c>
      <c r="H33" s="87">
        <v>2</v>
      </c>
      <c r="I33" s="87" t="s">
        <v>401</v>
      </c>
      <c r="J33" s="87"/>
      <c r="K33" s="87"/>
      <c r="L33" s="87" t="s">
        <v>402</v>
      </c>
      <c r="M33" s="24">
        <v>43466</v>
      </c>
      <c r="N33" s="24">
        <v>43829</v>
      </c>
      <c r="O33" s="4" t="s">
        <v>66</v>
      </c>
      <c r="P33" s="92"/>
      <c r="Q33" s="92"/>
      <c r="R33" s="72">
        <v>1</v>
      </c>
      <c r="S33" s="73" t="s">
        <v>942</v>
      </c>
      <c r="T33" s="60" t="s">
        <v>953</v>
      </c>
      <c r="U33" s="288">
        <v>0.5</v>
      </c>
      <c r="V33" s="10">
        <f t="shared" si="0"/>
        <v>3</v>
      </c>
      <c r="W33" s="149">
        <f t="shared" si="1"/>
        <v>74</v>
      </c>
    </row>
    <row r="34" spans="1:23" ht="180.75" customHeight="1">
      <c r="A34" s="57">
        <v>28</v>
      </c>
      <c r="B34" s="395"/>
      <c r="C34" s="388"/>
      <c r="D34" s="387" t="s">
        <v>403</v>
      </c>
      <c r="E34" s="4" t="s">
        <v>404</v>
      </c>
      <c r="F34" s="33" t="s">
        <v>405</v>
      </c>
      <c r="G34" s="60" t="s">
        <v>406</v>
      </c>
      <c r="H34" s="153">
        <v>100</v>
      </c>
      <c r="I34" s="153" t="s">
        <v>407</v>
      </c>
      <c r="J34" s="153"/>
      <c r="K34" s="153"/>
      <c r="L34" s="153" t="s">
        <v>390</v>
      </c>
      <c r="M34" s="7">
        <v>43466</v>
      </c>
      <c r="N34" s="7">
        <v>43829</v>
      </c>
      <c r="O34" s="272">
        <v>15000000</v>
      </c>
      <c r="P34" s="273" t="s">
        <v>832</v>
      </c>
      <c r="Q34" s="273"/>
      <c r="R34" s="153">
        <v>2457</v>
      </c>
      <c r="S34" s="60" t="s">
        <v>774</v>
      </c>
      <c r="T34" s="60" t="s">
        <v>943</v>
      </c>
      <c r="U34" s="282">
        <v>1</v>
      </c>
      <c r="V34" s="10" t="b">
        <f t="shared" si="0"/>
        <v>0</v>
      </c>
      <c r="W34" s="149">
        <f t="shared" si="1"/>
        <v>75</v>
      </c>
    </row>
    <row r="35" spans="1:23" ht="180.75" customHeight="1">
      <c r="A35" s="57">
        <v>29</v>
      </c>
      <c r="B35" s="395"/>
      <c r="C35" s="388"/>
      <c r="D35" s="387"/>
      <c r="E35" s="4" t="s">
        <v>408</v>
      </c>
      <c r="F35" s="260" t="s">
        <v>409</v>
      </c>
      <c r="G35" s="33" t="s">
        <v>410</v>
      </c>
      <c r="H35" s="64">
        <v>1</v>
      </c>
      <c r="I35" s="64"/>
      <c r="J35" s="64"/>
      <c r="K35" s="64" t="s">
        <v>411</v>
      </c>
      <c r="L35" s="64" t="s">
        <v>390</v>
      </c>
      <c r="M35" s="15">
        <v>43466</v>
      </c>
      <c r="N35" s="15">
        <v>43829</v>
      </c>
      <c r="O35" s="272">
        <v>5000000</v>
      </c>
      <c r="P35" s="84" t="s">
        <v>834</v>
      </c>
      <c r="Q35" s="84"/>
      <c r="R35" s="70">
        <v>7</v>
      </c>
      <c r="S35" s="33" t="s">
        <v>944</v>
      </c>
      <c r="T35" s="283" t="s">
        <v>955</v>
      </c>
      <c r="U35" s="288">
        <v>1</v>
      </c>
      <c r="V35" s="10" t="b">
        <f t="shared" si="0"/>
        <v>0</v>
      </c>
      <c r="W35" s="149">
        <f t="shared" si="1"/>
        <v>76</v>
      </c>
    </row>
    <row r="36" spans="1:23" ht="78" customHeight="1" thickBot="1">
      <c r="A36" s="57">
        <v>30</v>
      </c>
      <c r="B36" s="395"/>
      <c r="C36" s="388"/>
      <c r="D36" s="4" t="s">
        <v>412</v>
      </c>
      <c r="E36" s="4" t="s">
        <v>413</v>
      </c>
      <c r="F36" s="33" t="s">
        <v>414</v>
      </c>
      <c r="G36" s="67" t="s">
        <v>415</v>
      </c>
      <c r="H36" s="197">
        <v>5</v>
      </c>
      <c r="I36" s="197"/>
      <c r="J36" s="197" t="s">
        <v>416</v>
      </c>
      <c r="K36" s="197"/>
      <c r="L36" s="197" t="s">
        <v>385</v>
      </c>
      <c r="M36" s="274">
        <v>43466</v>
      </c>
      <c r="N36" s="274">
        <v>43829</v>
      </c>
      <c r="O36" s="272">
        <v>40000000</v>
      </c>
      <c r="P36" s="275" t="s">
        <v>832</v>
      </c>
      <c r="Q36" s="275"/>
      <c r="R36" s="64">
        <v>4</v>
      </c>
      <c r="S36" s="33" t="s">
        <v>775</v>
      </c>
      <c r="T36" s="60" t="s">
        <v>945</v>
      </c>
      <c r="U36" s="292">
        <f>+R36/H36</f>
        <v>0.8</v>
      </c>
      <c r="V36" s="10">
        <f t="shared" si="0"/>
        <v>4</v>
      </c>
      <c r="W36" s="149">
        <f t="shared" si="1"/>
        <v>77</v>
      </c>
    </row>
    <row r="37" spans="1:23" ht="135" customHeight="1">
      <c r="A37" s="57">
        <v>31</v>
      </c>
      <c r="B37" s="395"/>
      <c r="C37" s="388"/>
      <c r="D37" s="386" t="s">
        <v>417</v>
      </c>
      <c r="E37" s="386" t="s">
        <v>418</v>
      </c>
      <c r="F37" s="33" t="s">
        <v>419</v>
      </c>
      <c r="G37" s="391" t="s">
        <v>420</v>
      </c>
      <c r="H37" s="80">
        <v>2</v>
      </c>
      <c r="I37" s="80"/>
      <c r="J37" s="80" t="s">
        <v>421</v>
      </c>
      <c r="K37" s="80"/>
      <c r="L37" s="80" t="s">
        <v>385</v>
      </c>
      <c r="M37" s="30">
        <v>43466</v>
      </c>
      <c r="N37" s="30">
        <v>43829</v>
      </c>
      <c r="O37" s="272" t="s">
        <v>66</v>
      </c>
      <c r="P37" s="90"/>
      <c r="Q37" s="90"/>
      <c r="R37" s="64">
        <v>2</v>
      </c>
      <c r="S37" s="167" t="s">
        <v>776</v>
      </c>
      <c r="T37" s="60" t="s">
        <v>946</v>
      </c>
      <c r="U37" s="292">
        <f>+R37/H37</f>
        <v>1</v>
      </c>
      <c r="V37" s="10" t="b">
        <f t="shared" si="0"/>
        <v>0</v>
      </c>
      <c r="W37" s="383">
        <f t="shared" si="1"/>
        <v>78</v>
      </c>
    </row>
    <row r="38" spans="1:23" ht="61.15" customHeight="1" thickBot="1">
      <c r="A38" s="57">
        <v>32</v>
      </c>
      <c r="B38" s="395"/>
      <c r="C38" s="388"/>
      <c r="D38" s="386"/>
      <c r="E38" s="386"/>
      <c r="F38" s="33" t="s">
        <v>422</v>
      </c>
      <c r="G38" s="392"/>
      <c r="H38" s="87">
        <v>100</v>
      </c>
      <c r="I38" s="87" t="s">
        <v>423</v>
      </c>
      <c r="J38" s="87"/>
      <c r="K38" s="87"/>
      <c r="L38" s="87" t="s">
        <v>390</v>
      </c>
      <c r="M38" s="24">
        <v>43466</v>
      </c>
      <c r="N38" s="24">
        <v>43829</v>
      </c>
      <c r="O38" s="272">
        <v>15000000</v>
      </c>
      <c r="P38" s="92" t="s">
        <v>825</v>
      </c>
      <c r="Q38" s="92"/>
      <c r="R38" s="72">
        <v>400</v>
      </c>
      <c r="S38" s="73" t="s">
        <v>816</v>
      </c>
      <c r="T38" s="60" t="s">
        <v>938</v>
      </c>
      <c r="U38" s="292">
        <v>1</v>
      </c>
      <c r="V38" s="10" t="b">
        <f t="shared" si="0"/>
        <v>0</v>
      </c>
      <c r="W38" s="383"/>
    </row>
    <row r="39" spans="1:23" ht="98.45" customHeight="1" thickBot="1">
      <c r="A39" s="57">
        <v>33</v>
      </c>
      <c r="B39" s="395"/>
      <c r="C39" s="388"/>
      <c r="D39" s="387" t="s">
        <v>424</v>
      </c>
      <c r="E39" s="386" t="s">
        <v>425</v>
      </c>
      <c r="F39" s="33" t="s">
        <v>426</v>
      </c>
      <c r="G39" s="68" t="s">
        <v>427</v>
      </c>
      <c r="H39" s="80">
        <v>1</v>
      </c>
      <c r="I39" s="80"/>
      <c r="J39" s="80"/>
      <c r="K39" s="80" t="s">
        <v>428</v>
      </c>
      <c r="L39" s="80" t="s">
        <v>429</v>
      </c>
      <c r="M39" s="30">
        <v>43466</v>
      </c>
      <c r="N39" s="30">
        <v>43829</v>
      </c>
      <c r="O39" s="272">
        <v>0</v>
      </c>
      <c r="P39" s="90"/>
      <c r="Q39" s="90"/>
      <c r="R39" s="87">
        <v>1</v>
      </c>
      <c r="S39" s="73" t="s">
        <v>777</v>
      </c>
      <c r="T39" s="60" t="s">
        <v>947</v>
      </c>
      <c r="U39" s="292">
        <v>1</v>
      </c>
      <c r="V39" s="10" t="b">
        <f t="shared" si="0"/>
        <v>0</v>
      </c>
      <c r="W39" s="149">
        <v>79</v>
      </c>
    </row>
    <row r="40" spans="1:23" ht="207.75" customHeight="1" thickBot="1">
      <c r="A40" s="57">
        <v>34</v>
      </c>
      <c r="B40" s="395"/>
      <c r="C40" s="388"/>
      <c r="D40" s="387"/>
      <c r="E40" s="386"/>
      <c r="F40" s="33" t="s">
        <v>430</v>
      </c>
      <c r="G40" s="73" t="s">
        <v>431</v>
      </c>
      <c r="H40" s="87">
        <v>280</v>
      </c>
      <c r="I40" s="87" t="s">
        <v>432</v>
      </c>
      <c r="J40" s="87"/>
      <c r="K40" s="87"/>
      <c r="L40" s="87" t="s">
        <v>390</v>
      </c>
      <c r="M40" s="24">
        <v>43466</v>
      </c>
      <c r="N40" s="24">
        <v>43829</v>
      </c>
      <c r="O40" s="92"/>
      <c r="P40" s="92"/>
      <c r="Q40" s="92"/>
      <c r="R40" s="80">
        <v>1668</v>
      </c>
      <c r="S40" s="22" t="s">
        <v>948</v>
      </c>
      <c r="T40" s="284" t="s">
        <v>949</v>
      </c>
      <c r="U40" s="292">
        <v>1</v>
      </c>
      <c r="V40" s="10" t="b">
        <f t="shared" si="0"/>
        <v>0</v>
      </c>
      <c r="W40" s="149">
        <f t="shared" si="1"/>
        <v>80</v>
      </c>
    </row>
    <row r="41" spans="1:23" ht="227.25" customHeight="1" thickBot="1">
      <c r="A41" s="57">
        <v>35</v>
      </c>
      <c r="B41" s="395"/>
      <c r="C41" s="388" t="s">
        <v>433</v>
      </c>
      <c r="D41" s="387" t="s">
        <v>434</v>
      </c>
      <c r="E41" s="4" t="s">
        <v>435</v>
      </c>
      <c r="F41" s="33" t="s">
        <v>436</v>
      </c>
      <c r="G41" s="60" t="s">
        <v>437</v>
      </c>
      <c r="H41" s="153">
        <v>1</v>
      </c>
      <c r="I41" s="153" t="s">
        <v>438</v>
      </c>
      <c r="J41" s="153"/>
      <c r="K41" s="153"/>
      <c r="L41" s="153" t="s">
        <v>439</v>
      </c>
      <c r="M41" s="7">
        <v>43466</v>
      </c>
      <c r="N41" s="276">
        <v>43829</v>
      </c>
      <c r="O41" s="393">
        <v>16600000</v>
      </c>
      <c r="P41" s="273"/>
      <c r="Q41" s="389" t="s">
        <v>318</v>
      </c>
      <c r="R41" s="87"/>
      <c r="S41" s="168" t="s">
        <v>778</v>
      </c>
      <c r="T41" s="168" t="s">
        <v>779</v>
      </c>
      <c r="U41" s="292">
        <v>0.1</v>
      </c>
      <c r="V41" s="10">
        <f t="shared" si="0"/>
        <v>1</v>
      </c>
      <c r="W41" s="149">
        <f t="shared" si="1"/>
        <v>81</v>
      </c>
    </row>
    <row r="42" spans="1:23" ht="215.25" customHeight="1">
      <c r="A42" s="57">
        <v>36</v>
      </c>
      <c r="B42" s="395"/>
      <c r="C42" s="388"/>
      <c r="D42" s="387"/>
      <c r="E42" s="4" t="s">
        <v>440</v>
      </c>
      <c r="F42" s="33" t="s">
        <v>441</v>
      </c>
      <c r="G42" s="67" t="s">
        <v>442</v>
      </c>
      <c r="H42" s="197">
        <v>3</v>
      </c>
      <c r="I42" s="197"/>
      <c r="J42" s="197"/>
      <c r="K42" s="197" t="s">
        <v>443</v>
      </c>
      <c r="L42" s="197" t="s">
        <v>444</v>
      </c>
      <c r="M42" s="274">
        <v>43466</v>
      </c>
      <c r="N42" s="277">
        <v>43829</v>
      </c>
      <c r="O42" s="393"/>
      <c r="P42" s="84"/>
      <c r="Q42" s="389"/>
      <c r="R42" s="64">
        <v>4</v>
      </c>
      <c r="S42" s="33" t="s">
        <v>939</v>
      </c>
      <c r="T42" s="169" t="s">
        <v>925</v>
      </c>
      <c r="U42" s="292">
        <v>1</v>
      </c>
      <c r="V42" s="10" t="b">
        <f t="shared" si="0"/>
        <v>0</v>
      </c>
      <c r="W42" s="149">
        <f t="shared" si="1"/>
        <v>82</v>
      </c>
    </row>
    <row r="43" spans="1:23" ht="165.75" customHeight="1">
      <c r="A43" s="57"/>
      <c r="B43" s="395"/>
      <c r="C43" s="388"/>
      <c r="D43" s="11" t="s">
        <v>445</v>
      </c>
      <c r="E43" s="11" t="s">
        <v>446</v>
      </c>
      <c r="F43" s="12" t="s">
        <v>447</v>
      </c>
      <c r="G43" s="12" t="s">
        <v>448</v>
      </c>
      <c r="H43" s="14">
        <v>30</v>
      </c>
      <c r="I43" s="12" t="s">
        <v>449</v>
      </c>
      <c r="J43" s="12"/>
      <c r="K43" s="14"/>
      <c r="L43" s="14" t="s">
        <v>450</v>
      </c>
      <c r="M43" s="15">
        <v>43466</v>
      </c>
      <c r="N43" s="15">
        <v>43829</v>
      </c>
      <c r="O43" s="393"/>
      <c r="P43" s="84"/>
      <c r="Q43" s="389"/>
      <c r="R43" s="64">
        <v>30</v>
      </c>
      <c r="S43" s="33" t="s">
        <v>789</v>
      </c>
      <c r="T43" s="60" t="s">
        <v>780</v>
      </c>
      <c r="U43" s="292">
        <f>+R43/H43</f>
        <v>1</v>
      </c>
      <c r="V43" s="10" t="b">
        <f t="shared" si="0"/>
        <v>0</v>
      </c>
      <c r="W43" s="149">
        <f t="shared" si="1"/>
        <v>83</v>
      </c>
    </row>
    <row r="44" spans="1:23" ht="162.75" customHeight="1">
      <c r="A44" s="57">
        <v>37</v>
      </c>
      <c r="B44" s="395"/>
      <c r="C44" s="388"/>
      <c r="D44" s="261" t="s">
        <v>451</v>
      </c>
      <c r="E44" s="4" t="s">
        <v>452</v>
      </c>
      <c r="F44" s="33" t="s">
        <v>453</v>
      </c>
      <c r="G44" s="60" t="s">
        <v>454</v>
      </c>
      <c r="H44" s="64">
        <v>3</v>
      </c>
      <c r="I44" s="64"/>
      <c r="J44" s="64" t="s">
        <v>455</v>
      </c>
      <c r="K44" s="64"/>
      <c r="L44" s="153" t="s">
        <v>456</v>
      </c>
      <c r="M44" s="7">
        <v>43466</v>
      </c>
      <c r="N44" s="7">
        <v>43829</v>
      </c>
      <c r="O44" s="394"/>
      <c r="P44" s="84"/>
      <c r="Q44" s="390"/>
      <c r="R44" s="70">
        <v>3</v>
      </c>
      <c r="S44" s="33" t="s">
        <v>984</v>
      </c>
      <c r="T44" s="60" t="s">
        <v>992</v>
      </c>
      <c r="U44" s="288">
        <v>1</v>
      </c>
      <c r="V44" s="10" t="b">
        <f t="shared" si="0"/>
        <v>0</v>
      </c>
      <c r="W44" s="149">
        <f t="shared" si="1"/>
        <v>84</v>
      </c>
    </row>
    <row r="45" spans="1:23">
      <c r="C45" s="262"/>
      <c r="D45" s="74"/>
      <c r="H45" s="51"/>
      <c r="I45" s="266"/>
      <c r="J45" s="266"/>
      <c r="K45" s="266"/>
      <c r="O45" s="278">
        <f>SUM(O7:O44)</f>
        <v>5655939101</v>
      </c>
      <c r="W45" s="125"/>
    </row>
    <row r="46" spans="1:23">
      <c r="D46" s="75"/>
      <c r="H46" s="51"/>
      <c r="I46" s="266"/>
      <c r="J46" s="266"/>
      <c r="K46" s="266"/>
      <c r="O46" s="278"/>
    </row>
    <row r="47" spans="1:23">
      <c r="B47" s="53" t="s">
        <v>269</v>
      </c>
      <c r="C47" s="265" t="s">
        <v>270</v>
      </c>
      <c r="H47" s="251"/>
      <c r="I47" s="266"/>
      <c r="J47" s="266"/>
      <c r="K47" s="266"/>
    </row>
    <row r="48" spans="1:23">
      <c r="B48" s="53" t="s">
        <v>271</v>
      </c>
      <c r="C48" s="265" t="s">
        <v>272</v>
      </c>
      <c r="H48" s="266"/>
      <c r="I48" s="266"/>
      <c r="J48" s="266"/>
      <c r="K48" s="266"/>
    </row>
    <row r="49" spans="2:2">
      <c r="B49" s="50"/>
    </row>
    <row r="50" spans="2:2">
      <c r="B50" s="55" t="s">
        <v>273</v>
      </c>
    </row>
    <row r="51" spans="2:2">
      <c r="B51" s="50" t="s">
        <v>865</v>
      </c>
    </row>
    <row r="53" spans="2:2">
      <c r="B53" s="50"/>
    </row>
  </sheetData>
  <autoFilter ref="A6:W45"/>
  <mergeCells count="50">
    <mergeCell ref="B1:B4"/>
    <mergeCell ref="C1:T2"/>
    <mergeCell ref="U1:V1"/>
    <mergeCell ref="U2:V2"/>
    <mergeCell ref="C3:T4"/>
    <mergeCell ref="U3:V3"/>
    <mergeCell ref="U4:V4"/>
    <mergeCell ref="M5:M6"/>
    <mergeCell ref="B5:B6"/>
    <mergeCell ref="C5:C6"/>
    <mergeCell ref="D5:D6"/>
    <mergeCell ref="E5:E6"/>
    <mergeCell ref="F5:F6"/>
    <mergeCell ref="G5:G6"/>
    <mergeCell ref="H5:H6"/>
    <mergeCell ref="I5:I6"/>
    <mergeCell ref="J5:J6"/>
    <mergeCell ref="K5:K6"/>
    <mergeCell ref="L5:L6"/>
    <mergeCell ref="B7:B44"/>
    <mergeCell ref="C7:C28"/>
    <mergeCell ref="D7:D18"/>
    <mergeCell ref="E9:E10"/>
    <mergeCell ref="E13:E14"/>
    <mergeCell ref="E16:E17"/>
    <mergeCell ref="D19:D22"/>
    <mergeCell ref="D23:D25"/>
    <mergeCell ref="C41:C44"/>
    <mergeCell ref="C29:C40"/>
    <mergeCell ref="N5:N6"/>
    <mergeCell ref="O5:O6"/>
    <mergeCell ref="P5:P6"/>
    <mergeCell ref="Q5:Q6"/>
    <mergeCell ref="R5:V5"/>
    <mergeCell ref="Q41:Q44"/>
    <mergeCell ref="G37:G38"/>
    <mergeCell ref="D39:D40"/>
    <mergeCell ref="E39:E40"/>
    <mergeCell ref="D41:D42"/>
    <mergeCell ref="O41:O44"/>
    <mergeCell ref="D37:D38"/>
    <mergeCell ref="E37:E38"/>
    <mergeCell ref="W37:W38"/>
    <mergeCell ref="P23:P27"/>
    <mergeCell ref="E24:E25"/>
    <mergeCell ref="D26:D28"/>
    <mergeCell ref="E26:E28"/>
    <mergeCell ref="D29:D33"/>
    <mergeCell ref="E30:E32"/>
    <mergeCell ref="D34:D35"/>
  </mergeCells>
  <conditionalFormatting sqref="V7">
    <cfRule type="cellIs" dxfId="24" priority="8" stopIfTrue="1" operator="between">
      <formula>3</formula>
      <formula>4</formula>
    </cfRule>
  </conditionalFormatting>
  <conditionalFormatting sqref="V7">
    <cfRule type="cellIs" dxfId="23" priority="5" stopIfTrue="1" operator="greaterThan">
      <formula>3</formula>
    </cfRule>
    <cfRule type="cellIs" dxfId="22" priority="6" stopIfTrue="1" operator="between">
      <formula>1</formula>
      <formula>1</formula>
    </cfRule>
    <cfRule type="cellIs" dxfId="21" priority="7" stopIfTrue="1" operator="between">
      <formula>3</formula>
      <formula>3</formula>
    </cfRule>
  </conditionalFormatting>
  <conditionalFormatting sqref="V8:V44">
    <cfRule type="cellIs" dxfId="20" priority="4" stopIfTrue="1" operator="between">
      <formula>3</formula>
      <formula>4</formula>
    </cfRule>
  </conditionalFormatting>
  <conditionalFormatting sqref="V8:V44">
    <cfRule type="cellIs" dxfId="19" priority="1" stopIfTrue="1" operator="greaterThan">
      <formula>3</formula>
    </cfRule>
    <cfRule type="cellIs" dxfId="18" priority="2" stopIfTrue="1" operator="between">
      <formula>1</formula>
      <formula>1</formula>
    </cfRule>
    <cfRule type="cellIs" dxfId="17" priority="3" stopIfTrue="1" operator="between">
      <formula>3</formula>
      <formula>3</formula>
    </cfRule>
  </conditionalFormatting>
  <pageMargins left="0.70866141732283472" right="0.70866141732283472" top="0.74803149606299213" bottom="0.74803149606299213" header="0.31496062992125984" footer="0.31496062992125984"/>
  <pageSetup paperSize="14"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opLeftCell="C7" zoomScaleNormal="100" workbookViewId="0">
      <selection activeCell="K7" sqref="K1:U1048576"/>
    </sheetView>
  </sheetViews>
  <sheetFormatPr baseColWidth="10" defaultRowHeight="15"/>
  <cols>
    <col min="1" max="1" width="5.5703125" hidden="1" customWidth="1"/>
    <col min="2" max="2" width="11.85546875" style="55" customWidth="1"/>
    <col min="3" max="3" width="11.5703125" style="265" customWidth="1"/>
    <col min="4" max="4" width="13.140625" style="263" customWidth="1"/>
    <col min="5" max="5" width="23.28515625" style="263" customWidth="1"/>
    <col min="6" max="6" width="31.28515625" style="264" customWidth="1"/>
    <col min="7" max="7" width="36.85546875" style="264" customWidth="1"/>
    <col min="8" max="8" width="6.140625" style="264" bestFit="1" customWidth="1"/>
    <col min="9" max="9" width="14.85546875" style="264" customWidth="1"/>
    <col min="10" max="11" width="16" style="264" customWidth="1"/>
    <col min="12" max="12" width="28.140625" style="265" customWidth="1"/>
    <col min="13" max="13" width="15.28515625" style="265" customWidth="1"/>
    <col min="14" max="14" width="17" style="265" customWidth="1"/>
    <col min="15" max="15" width="19.42578125" style="265" customWidth="1"/>
    <col min="16" max="16" width="20.7109375" style="265" customWidth="1"/>
    <col min="17" max="17" width="24.28515625" style="265" customWidth="1"/>
    <col min="18" max="18" width="21.85546875" style="265" customWidth="1"/>
    <col min="19" max="19" width="28" style="265" customWidth="1"/>
    <col min="20" max="20" width="31.140625" style="265" customWidth="1"/>
    <col min="21" max="21" width="10.140625" style="296" customWidth="1"/>
    <col min="22" max="22" width="16.28515625" style="55" customWidth="1"/>
    <col min="23" max="23" width="5.85546875" customWidth="1"/>
  </cols>
  <sheetData>
    <row r="1" spans="1:23">
      <c r="B1" s="402"/>
      <c r="C1" s="403" t="s">
        <v>0</v>
      </c>
      <c r="D1" s="403"/>
      <c r="E1" s="403"/>
      <c r="F1" s="403"/>
      <c r="G1" s="403"/>
      <c r="H1" s="403"/>
      <c r="I1" s="403"/>
      <c r="J1" s="403"/>
      <c r="K1" s="403"/>
      <c r="L1" s="403"/>
      <c r="M1" s="403"/>
      <c r="N1" s="403"/>
      <c r="O1" s="403"/>
      <c r="P1" s="403"/>
      <c r="Q1" s="403"/>
      <c r="R1" s="403"/>
      <c r="S1" s="403"/>
      <c r="T1" s="403"/>
      <c r="U1" s="404" t="s">
        <v>1</v>
      </c>
      <c r="V1" s="404"/>
    </row>
    <row r="2" spans="1:23">
      <c r="B2" s="402"/>
      <c r="C2" s="403"/>
      <c r="D2" s="403"/>
      <c r="E2" s="403"/>
      <c r="F2" s="403"/>
      <c r="G2" s="403"/>
      <c r="H2" s="403"/>
      <c r="I2" s="403"/>
      <c r="J2" s="403"/>
      <c r="K2" s="403"/>
      <c r="L2" s="403"/>
      <c r="M2" s="403"/>
      <c r="N2" s="403"/>
      <c r="O2" s="403"/>
      <c r="P2" s="403"/>
      <c r="Q2" s="403"/>
      <c r="R2" s="403"/>
      <c r="S2" s="403"/>
      <c r="T2" s="403"/>
      <c r="U2" s="405" t="s">
        <v>2</v>
      </c>
      <c r="V2" s="405"/>
    </row>
    <row r="3" spans="1:23">
      <c r="B3" s="402"/>
      <c r="C3" s="406" t="s">
        <v>3</v>
      </c>
      <c r="D3" s="406"/>
      <c r="E3" s="406"/>
      <c r="F3" s="406"/>
      <c r="G3" s="406"/>
      <c r="H3" s="406"/>
      <c r="I3" s="406"/>
      <c r="J3" s="406"/>
      <c r="K3" s="406"/>
      <c r="L3" s="406"/>
      <c r="M3" s="406"/>
      <c r="N3" s="406"/>
      <c r="O3" s="406"/>
      <c r="P3" s="406"/>
      <c r="Q3" s="406"/>
      <c r="R3" s="406"/>
      <c r="S3" s="406"/>
      <c r="T3" s="406"/>
      <c r="U3" s="405" t="s">
        <v>4</v>
      </c>
      <c r="V3" s="405"/>
    </row>
    <row r="4" spans="1:23">
      <c r="B4" s="402"/>
      <c r="C4" s="406"/>
      <c r="D4" s="406"/>
      <c r="E4" s="406"/>
      <c r="F4" s="406"/>
      <c r="G4" s="406"/>
      <c r="H4" s="406"/>
      <c r="I4" s="406"/>
      <c r="J4" s="406"/>
      <c r="K4" s="406"/>
      <c r="L4" s="406"/>
      <c r="M4" s="406"/>
      <c r="N4" s="406"/>
      <c r="O4" s="406"/>
      <c r="P4" s="406"/>
      <c r="Q4" s="406"/>
      <c r="R4" s="406"/>
      <c r="S4" s="406"/>
      <c r="T4" s="406"/>
      <c r="U4" s="405" t="s">
        <v>5</v>
      </c>
      <c r="V4" s="405"/>
    </row>
    <row r="5" spans="1:23" ht="15.75">
      <c r="A5" s="56" t="s">
        <v>6</v>
      </c>
      <c r="B5" s="367" t="s">
        <v>7</v>
      </c>
      <c r="C5" s="366" t="s">
        <v>8</v>
      </c>
      <c r="D5" s="366" t="s">
        <v>9</v>
      </c>
      <c r="E5" s="366" t="s">
        <v>10</v>
      </c>
      <c r="F5" s="366" t="s">
        <v>11</v>
      </c>
      <c r="G5" s="366" t="s">
        <v>12</v>
      </c>
      <c r="H5" s="366" t="s">
        <v>13</v>
      </c>
      <c r="I5" s="366" t="s">
        <v>14</v>
      </c>
      <c r="J5" s="366" t="s">
        <v>15</v>
      </c>
      <c r="K5" s="366" t="s">
        <v>16</v>
      </c>
      <c r="L5" s="366" t="s">
        <v>17</v>
      </c>
      <c r="M5" s="366" t="s">
        <v>18</v>
      </c>
      <c r="N5" s="366" t="s">
        <v>19</v>
      </c>
      <c r="O5" s="366" t="s">
        <v>20</v>
      </c>
      <c r="P5" s="366" t="s">
        <v>21</v>
      </c>
      <c r="Q5" s="366" t="s">
        <v>22</v>
      </c>
      <c r="R5" s="382" t="s">
        <v>23</v>
      </c>
      <c r="S5" s="382"/>
      <c r="T5" s="382"/>
      <c r="U5" s="382"/>
      <c r="V5" s="382"/>
    </row>
    <row r="6" spans="1:23" ht="38.25" customHeight="1" thickBot="1">
      <c r="A6" s="56"/>
      <c r="B6" s="367"/>
      <c r="C6" s="366"/>
      <c r="D6" s="366"/>
      <c r="E6" s="366"/>
      <c r="F6" s="366"/>
      <c r="G6" s="366"/>
      <c r="H6" s="366"/>
      <c r="I6" s="366"/>
      <c r="J6" s="366"/>
      <c r="K6" s="366"/>
      <c r="L6" s="366"/>
      <c r="M6" s="366"/>
      <c r="N6" s="366"/>
      <c r="O6" s="366"/>
      <c r="P6" s="366"/>
      <c r="Q6" s="366"/>
      <c r="R6" s="4" t="s">
        <v>24</v>
      </c>
      <c r="S6" s="4" t="s">
        <v>25</v>
      </c>
      <c r="T6" s="4" t="s">
        <v>26</v>
      </c>
      <c r="U6" s="4" t="s">
        <v>27</v>
      </c>
      <c r="V6" s="4" t="s">
        <v>28</v>
      </c>
    </row>
    <row r="7" spans="1:23" ht="85.5">
      <c r="A7" s="78">
        <v>1</v>
      </c>
      <c r="B7" s="396" t="s">
        <v>457</v>
      </c>
      <c r="C7" s="396" t="s">
        <v>458</v>
      </c>
      <c r="D7" s="399" t="s">
        <v>459</v>
      </c>
      <c r="E7" s="294" t="s">
        <v>460</v>
      </c>
      <c r="F7" s="79" t="s">
        <v>461</v>
      </c>
      <c r="G7" s="79" t="s">
        <v>462</v>
      </c>
      <c r="H7" s="80">
        <v>41</v>
      </c>
      <c r="I7" s="80"/>
      <c r="J7" s="80" t="s">
        <v>463</v>
      </c>
      <c r="K7" s="80"/>
      <c r="L7" s="80" t="s">
        <v>464</v>
      </c>
      <c r="M7" s="30">
        <v>43466</v>
      </c>
      <c r="N7" s="30">
        <v>43829</v>
      </c>
      <c r="O7" s="81" t="s">
        <v>66</v>
      </c>
      <c r="P7" s="81" t="s">
        <v>66</v>
      </c>
      <c r="Q7" s="81" t="s">
        <v>66</v>
      </c>
      <c r="R7" s="68">
        <v>23</v>
      </c>
      <c r="S7" s="68" t="s">
        <v>877</v>
      </c>
      <c r="T7" s="82" t="s">
        <v>878</v>
      </c>
      <c r="U7" s="292">
        <v>0.56097560975609762</v>
      </c>
      <c r="V7" s="10">
        <f t="shared" ref="V7:V13" si="0">IF(U7&lt;=33%,1,IF(U7&lt;76%,3,IF(U7&lt;100%,4,IF(U7=101%,5))))</f>
        <v>3</v>
      </c>
      <c r="W7">
        <v>85</v>
      </c>
    </row>
    <row r="8" spans="1:23" ht="99.75">
      <c r="A8" s="78">
        <v>2</v>
      </c>
      <c r="B8" s="397"/>
      <c r="C8" s="397"/>
      <c r="D8" s="400"/>
      <c r="E8" s="4" t="s">
        <v>465</v>
      </c>
      <c r="F8" s="64" t="s">
        <v>466</v>
      </c>
      <c r="G8" s="64" t="s">
        <v>467</v>
      </c>
      <c r="H8" s="64">
        <v>120</v>
      </c>
      <c r="I8" s="64" t="s">
        <v>468</v>
      </c>
      <c r="J8" s="64"/>
      <c r="K8" s="64"/>
      <c r="L8" s="64" t="s">
        <v>469</v>
      </c>
      <c r="M8" s="15">
        <v>43466</v>
      </c>
      <c r="N8" s="15">
        <v>43829</v>
      </c>
      <c r="O8" s="83">
        <v>75000000</v>
      </c>
      <c r="P8" s="84"/>
      <c r="Q8" s="84" t="s">
        <v>318</v>
      </c>
      <c r="R8" s="33"/>
      <c r="S8" s="33"/>
      <c r="T8" s="85" t="s">
        <v>879</v>
      </c>
      <c r="U8" s="295">
        <v>1</v>
      </c>
      <c r="V8" s="10" t="b">
        <f t="shared" si="0"/>
        <v>0</v>
      </c>
      <c r="W8">
        <f>W7+1</f>
        <v>86</v>
      </c>
    </row>
    <row r="9" spans="1:23" ht="72" thickBot="1">
      <c r="A9" s="78">
        <v>3</v>
      </c>
      <c r="B9" s="397"/>
      <c r="C9" s="397"/>
      <c r="D9" s="400"/>
      <c r="E9" s="4" t="s">
        <v>470</v>
      </c>
      <c r="F9" s="64" t="s">
        <v>471</v>
      </c>
      <c r="G9" s="64" t="s">
        <v>472</v>
      </c>
      <c r="H9" s="64">
        <v>600</v>
      </c>
      <c r="I9" s="64" t="s">
        <v>473</v>
      </c>
      <c r="J9" s="64"/>
      <c r="K9" s="64"/>
      <c r="L9" s="64" t="s">
        <v>469</v>
      </c>
      <c r="M9" s="15">
        <v>43466</v>
      </c>
      <c r="N9" s="15">
        <v>43829</v>
      </c>
      <c r="O9" s="83">
        <v>3000000</v>
      </c>
      <c r="P9" s="84"/>
      <c r="Q9" s="84" t="s">
        <v>318</v>
      </c>
      <c r="R9" s="33">
        <v>1500</v>
      </c>
      <c r="S9" s="33" t="s">
        <v>880</v>
      </c>
      <c r="T9" s="85" t="s">
        <v>881</v>
      </c>
      <c r="U9" s="292">
        <v>1</v>
      </c>
      <c r="V9" s="10" t="b">
        <f t="shared" si="0"/>
        <v>0</v>
      </c>
      <c r="W9">
        <f t="shared" ref="W9:W13" si="1">W8+1</f>
        <v>87</v>
      </c>
    </row>
    <row r="10" spans="1:23" ht="100.5" thickBot="1">
      <c r="A10" s="78">
        <v>4</v>
      </c>
      <c r="B10" s="397"/>
      <c r="C10" s="397"/>
      <c r="D10" s="401"/>
      <c r="E10" s="86" t="s">
        <v>474</v>
      </c>
      <c r="F10" s="87" t="s">
        <v>475</v>
      </c>
      <c r="G10" s="87" t="s">
        <v>476</v>
      </c>
      <c r="H10" s="87">
        <v>5</v>
      </c>
      <c r="I10" s="87"/>
      <c r="J10" s="87"/>
      <c r="K10" s="87" t="s">
        <v>477</v>
      </c>
      <c r="L10" s="87" t="s">
        <v>469</v>
      </c>
      <c r="M10" s="24">
        <v>43466</v>
      </c>
      <c r="N10" s="24">
        <v>43829</v>
      </c>
      <c r="O10" s="83">
        <v>0</v>
      </c>
      <c r="P10" s="81" t="s">
        <v>66</v>
      </c>
      <c r="Q10" s="81" t="s">
        <v>318</v>
      </c>
      <c r="R10" s="73">
        <v>7</v>
      </c>
      <c r="S10" s="73" t="s">
        <v>882</v>
      </c>
      <c r="T10" s="88" t="s">
        <v>883</v>
      </c>
      <c r="U10" s="292">
        <v>1</v>
      </c>
      <c r="V10" s="10" t="b">
        <f t="shared" si="0"/>
        <v>0</v>
      </c>
      <c r="W10">
        <f t="shared" si="1"/>
        <v>88</v>
      </c>
    </row>
    <row r="11" spans="1:23" ht="243">
      <c r="A11" s="78">
        <v>5</v>
      </c>
      <c r="B11" s="397"/>
      <c r="C11" s="397"/>
      <c r="D11" s="399" t="s">
        <v>478</v>
      </c>
      <c r="E11" s="294" t="s">
        <v>479</v>
      </c>
      <c r="F11" s="80" t="s">
        <v>480</v>
      </c>
      <c r="G11" s="80" t="s">
        <v>481</v>
      </c>
      <c r="H11" s="80">
        <v>3</v>
      </c>
      <c r="I11" s="80"/>
      <c r="J11" s="80"/>
      <c r="K11" s="80" t="s">
        <v>482</v>
      </c>
      <c r="L11" s="80" t="s">
        <v>483</v>
      </c>
      <c r="M11" s="30">
        <v>43466</v>
      </c>
      <c r="N11" s="30">
        <v>43829</v>
      </c>
      <c r="O11" s="89">
        <v>50000000</v>
      </c>
      <c r="P11" s="90"/>
      <c r="Q11" s="90" t="s">
        <v>318</v>
      </c>
      <c r="R11" s="171">
        <v>0.9</v>
      </c>
      <c r="S11" s="33" t="s">
        <v>884</v>
      </c>
      <c r="T11" s="158" t="s">
        <v>719</v>
      </c>
      <c r="U11" s="295">
        <v>0.9</v>
      </c>
      <c r="V11" s="10">
        <f t="shared" si="0"/>
        <v>4</v>
      </c>
      <c r="W11">
        <f t="shared" si="1"/>
        <v>89</v>
      </c>
    </row>
    <row r="12" spans="1:23" ht="185.25" customHeight="1">
      <c r="A12" s="78">
        <v>6</v>
      </c>
      <c r="B12" s="397"/>
      <c r="C12" s="397"/>
      <c r="D12" s="400"/>
      <c r="E12" s="4" t="s">
        <v>484</v>
      </c>
      <c r="F12" s="64" t="s">
        <v>485</v>
      </c>
      <c r="G12" s="64" t="s">
        <v>486</v>
      </c>
      <c r="H12" s="64">
        <v>2</v>
      </c>
      <c r="I12" s="64"/>
      <c r="J12" s="64" t="s">
        <v>487</v>
      </c>
      <c r="K12" s="64"/>
      <c r="L12" s="64" t="s">
        <v>469</v>
      </c>
      <c r="M12" s="15">
        <v>43466</v>
      </c>
      <c r="N12" s="15">
        <v>43829</v>
      </c>
      <c r="O12" s="83">
        <v>50000000</v>
      </c>
      <c r="P12" s="84"/>
      <c r="Q12" s="84" t="s">
        <v>318</v>
      </c>
      <c r="R12" s="33">
        <v>2</v>
      </c>
      <c r="S12" s="33" t="s">
        <v>720</v>
      </c>
      <c r="T12" s="159" t="s">
        <v>885</v>
      </c>
      <c r="U12" s="295">
        <v>0.9</v>
      </c>
      <c r="V12" s="10">
        <f t="shared" si="0"/>
        <v>4</v>
      </c>
      <c r="W12">
        <f t="shared" si="1"/>
        <v>90</v>
      </c>
    </row>
    <row r="13" spans="1:23" ht="86.25" thickBot="1">
      <c r="A13" s="78">
        <v>7</v>
      </c>
      <c r="B13" s="398"/>
      <c r="C13" s="398"/>
      <c r="D13" s="401"/>
      <c r="E13" s="86" t="s">
        <v>488</v>
      </c>
      <c r="F13" s="87" t="s">
        <v>489</v>
      </c>
      <c r="G13" s="87" t="s">
        <v>490</v>
      </c>
      <c r="H13" s="64">
        <v>3</v>
      </c>
      <c r="I13" s="64"/>
      <c r="J13" s="64"/>
      <c r="K13" s="64" t="s">
        <v>443</v>
      </c>
      <c r="L13" s="87" t="s">
        <v>491</v>
      </c>
      <c r="M13" s="24">
        <v>43466</v>
      </c>
      <c r="N13" s="24">
        <v>43829</v>
      </c>
      <c r="O13" s="91">
        <v>10000000</v>
      </c>
      <c r="P13" s="92"/>
      <c r="Q13" s="92" t="s">
        <v>318</v>
      </c>
      <c r="R13" s="64">
        <v>2</v>
      </c>
      <c r="S13" s="73" t="s">
        <v>886</v>
      </c>
      <c r="T13" s="88" t="s">
        <v>887</v>
      </c>
      <c r="U13" s="295">
        <v>0.67</v>
      </c>
      <c r="V13" s="10">
        <f t="shared" si="0"/>
        <v>3</v>
      </c>
      <c r="W13">
        <f t="shared" si="1"/>
        <v>91</v>
      </c>
    </row>
    <row r="14" spans="1:23">
      <c r="B14" s="93"/>
      <c r="C14" s="93"/>
      <c r="D14" s="93"/>
      <c r="E14" s="93"/>
      <c r="F14" s="93"/>
      <c r="G14" s="93"/>
      <c r="H14" s="51"/>
      <c r="I14" s="93"/>
      <c r="J14" s="93"/>
      <c r="K14" s="93"/>
      <c r="L14" s="93"/>
      <c r="M14" s="94"/>
      <c r="N14" s="94"/>
      <c r="O14" s="95">
        <f>SUM(O7:O13)</f>
        <v>188000000</v>
      </c>
      <c r="P14" s="96"/>
      <c r="Q14" s="96"/>
      <c r="R14" s="97"/>
      <c r="S14" s="97"/>
      <c r="T14" s="97"/>
      <c r="U14" s="210"/>
      <c r="V14" s="98"/>
    </row>
    <row r="15" spans="1:23">
      <c r="H15" s="251"/>
      <c r="I15" s="266"/>
      <c r="J15" s="266"/>
      <c r="K15" s="266"/>
    </row>
    <row r="16" spans="1:23">
      <c r="B16" s="76" t="s">
        <v>269</v>
      </c>
      <c r="C16" s="265" t="s">
        <v>270</v>
      </c>
      <c r="H16" s="266"/>
      <c r="I16" s="266"/>
      <c r="J16" s="266"/>
      <c r="K16" s="266"/>
    </row>
    <row r="17" spans="2:3">
      <c r="B17" s="76" t="s">
        <v>271</v>
      </c>
      <c r="C17" s="265" t="s">
        <v>272</v>
      </c>
    </row>
    <row r="19" spans="2:3">
      <c r="B19" s="55" t="s">
        <v>273</v>
      </c>
    </row>
    <row r="20" spans="2:3">
      <c r="B20" s="50" t="s">
        <v>865</v>
      </c>
    </row>
    <row r="22" spans="2:3">
      <c r="B22" s="50"/>
    </row>
  </sheetData>
  <autoFilter ref="A6:W14"/>
  <mergeCells count="28">
    <mergeCell ref="B1:B4"/>
    <mergeCell ref="C1:T2"/>
    <mergeCell ref="U1:V1"/>
    <mergeCell ref="U2:V2"/>
    <mergeCell ref="C3:T4"/>
    <mergeCell ref="U3:V3"/>
    <mergeCell ref="U4:V4"/>
    <mergeCell ref="I5:I6"/>
    <mergeCell ref="J5:J6"/>
    <mergeCell ref="K5:K6"/>
    <mergeCell ref="L5:L6"/>
    <mergeCell ref="M5:M6"/>
    <mergeCell ref="B7:B13"/>
    <mergeCell ref="C7:C13"/>
    <mergeCell ref="D7:D10"/>
    <mergeCell ref="D11:D13"/>
    <mergeCell ref="H5:H6"/>
    <mergeCell ref="B5:B6"/>
    <mergeCell ref="C5:C6"/>
    <mergeCell ref="D5:D6"/>
    <mergeCell ref="E5:E6"/>
    <mergeCell ref="F5:F6"/>
    <mergeCell ref="G5:G6"/>
    <mergeCell ref="N5:N6"/>
    <mergeCell ref="O5:O6"/>
    <mergeCell ref="P5:P6"/>
    <mergeCell ref="Q5:Q6"/>
    <mergeCell ref="R5:V5"/>
  </mergeCells>
  <conditionalFormatting sqref="V14">
    <cfRule type="cellIs" dxfId="16" priority="9" stopIfTrue="1" operator="between">
      <formula>3</formula>
      <formula>4</formula>
    </cfRule>
  </conditionalFormatting>
  <conditionalFormatting sqref="V7">
    <cfRule type="cellIs" dxfId="15" priority="8" stopIfTrue="1" operator="between">
      <formula>3</formula>
      <formula>4</formula>
    </cfRule>
  </conditionalFormatting>
  <conditionalFormatting sqref="V7">
    <cfRule type="cellIs" dxfId="14" priority="5" stopIfTrue="1" operator="greaterThan">
      <formula>3</formula>
    </cfRule>
    <cfRule type="cellIs" dxfId="13" priority="6" stopIfTrue="1" operator="between">
      <formula>1</formula>
      <formula>1</formula>
    </cfRule>
    <cfRule type="cellIs" dxfId="12" priority="7" stopIfTrue="1" operator="between">
      <formula>3</formula>
      <formula>3</formula>
    </cfRule>
  </conditionalFormatting>
  <conditionalFormatting sqref="V8:V13">
    <cfRule type="cellIs" dxfId="11" priority="4" stopIfTrue="1" operator="between">
      <formula>3</formula>
      <formula>4</formula>
    </cfRule>
  </conditionalFormatting>
  <conditionalFormatting sqref="V8:V13">
    <cfRule type="cellIs" dxfId="10" priority="1" stopIfTrue="1" operator="greaterThan">
      <formula>3</formula>
    </cfRule>
    <cfRule type="cellIs" dxfId="9" priority="2" stopIfTrue="1" operator="between">
      <formula>1</formula>
      <formula>1</formula>
    </cfRule>
    <cfRule type="cellIs" dxfId="8" priority="3" stopIfTrue="1" operator="between">
      <formula>3</formula>
      <formula>3</formula>
    </cfRule>
  </conditionalFormatting>
  <pageMargins left="0.70866141732283472" right="0.70866141732283472" top="0.74803149606299213" bottom="0.74803149606299213" header="0.31496062992125984" footer="0.31496062992125984"/>
  <pageSetup paperSize="14"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xSplit="3" ySplit="6" topLeftCell="Q7" activePane="bottomRight" state="frozen"/>
      <selection pane="topRight" activeCell="D1" sqref="D1"/>
      <selection pane="bottomLeft" activeCell="A7" sqref="A7"/>
      <selection pane="bottomRight" activeCell="W7" sqref="W7"/>
    </sheetView>
  </sheetViews>
  <sheetFormatPr baseColWidth="10" defaultRowHeight="15"/>
  <cols>
    <col min="1" max="1" width="11.42578125" style="55" customWidth="1"/>
    <col min="2" max="2" width="11.5703125" style="265" customWidth="1"/>
    <col min="3" max="3" width="15.7109375" style="263" customWidth="1"/>
    <col min="4" max="4" width="15.140625" style="263" customWidth="1"/>
    <col min="5" max="5" width="22.85546875" style="264" customWidth="1"/>
    <col min="6" max="6" width="26.140625" style="264" customWidth="1"/>
    <col min="7" max="7" width="5.42578125" style="264" customWidth="1"/>
    <col min="8" max="8" width="15.85546875" style="264" customWidth="1"/>
    <col min="9" max="9" width="15.28515625" style="264" customWidth="1"/>
    <col min="10" max="10" width="16" style="264" customWidth="1"/>
    <col min="11" max="11" width="25.140625" style="265" customWidth="1"/>
    <col min="12" max="13" width="12.7109375" style="265" customWidth="1"/>
    <col min="14" max="14" width="19.5703125" style="77" customWidth="1"/>
    <col min="15" max="15" width="16.140625" style="77" customWidth="1"/>
    <col min="16" max="16" width="12.7109375" style="77" customWidth="1"/>
    <col min="17" max="17" width="7.28515625" style="77" customWidth="1"/>
    <col min="18" max="18" width="16.28515625" style="77" customWidth="1"/>
    <col min="19" max="19" width="35" style="77" customWidth="1"/>
    <col min="20" max="20" width="23.85546875" style="77" customWidth="1"/>
    <col min="21" max="21" width="13.28515625" style="333" customWidth="1"/>
    <col min="22" max="22" width="14.140625" style="55" customWidth="1"/>
    <col min="23" max="23" width="7.85546875" customWidth="1"/>
  </cols>
  <sheetData>
    <row r="1" spans="1:23" ht="17.25" customHeight="1">
      <c r="A1" s="402"/>
      <c r="B1" s="403" t="s">
        <v>0</v>
      </c>
      <c r="C1" s="403"/>
      <c r="D1" s="403"/>
      <c r="E1" s="403"/>
      <c r="F1" s="403"/>
      <c r="G1" s="403"/>
      <c r="H1" s="403"/>
      <c r="I1" s="403"/>
      <c r="J1" s="403"/>
      <c r="K1" s="403"/>
      <c r="L1" s="403"/>
      <c r="M1" s="403"/>
      <c r="N1" s="403"/>
      <c r="O1" s="403"/>
      <c r="P1" s="403"/>
      <c r="Q1" s="403"/>
      <c r="R1" s="403"/>
      <c r="S1" s="403"/>
      <c r="T1" s="327"/>
      <c r="U1" s="404" t="s">
        <v>1</v>
      </c>
      <c r="V1" s="404"/>
    </row>
    <row r="2" spans="1:23" ht="16.5" customHeight="1">
      <c r="A2" s="402"/>
      <c r="B2" s="403"/>
      <c r="C2" s="403"/>
      <c r="D2" s="403"/>
      <c r="E2" s="403"/>
      <c r="F2" s="403"/>
      <c r="G2" s="403"/>
      <c r="H2" s="403"/>
      <c r="I2" s="403"/>
      <c r="J2" s="403"/>
      <c r="K2" s="403"/>
      <c r="L2" s="403"/>
      <c r="M2" s="403"/>
      <c r="N2" s="403"/>
      <c r="O2" s="403"/>
      <c r="P2" s="403"/>
      <c r="Q2" s="403"/>
      <c r="R2" s="403"/>
      <c r="S2" s="403"/>
      <c r="T2" s="327"/>
      <c r="U2" s="405" t="s">
        <v>2</v>
      </c>
      <c r="V2" s="405"/>
    </row>
    <row r="3" spans="1:23" ht="27" customHeight="1">
      <c r="A3" s="402"/>
      <c r="B3" s="406" t="s">
        <v>3</v>
      </c>
      <c r="C3" s="406"/>
      <c r="D3" s="406"/>
      <c r="E3" s="406"/>
      <c r="F3" s="406"/>
      <c r="G3" s="406"/>
      <c r="H3" s="406"/>
      <c r="I3" s="406"/>
      <c r="J3" s="406"/>
      <c r="K3" s="406"/>
      <c r="L3" s="406"/>
      <c r="M3" s="406"/>
      <c r="N3" s="406"/>
      <c r="O3" s="406"/>
      <c r="P3" s="406"/>
      <c r="Q3" s="406"/>
      <c r="R3" s="406"/>
      <c r="S3" s="406"/>
      <c r="T3" s="328"/>
      <c r="U3" s="405" t="s">
        <v>4</v>
      </c>
      <c r="V3" s="405"/>
    </row>
    <row r="4" spans="1:23" ht="36.75" customHeight="1">
      <c r="A4" s="402"/>
      <c r="B4" s="406"/>
      <c r="C4" s="406"/>
      <c r="D4" s="406"/>
      <c r="E4" s="406"/>
      <c r="F4" s="406"/>
      <c r="G4" s="406"/>
      <c r="H4" s="406"/>
      <c r="I4" s="406"/>
      <c r="J4" s="406"/>
      <c r="K4" s="406"/>
      <c r="L4" s="406"/>
      <c r="M4" s="406"/>
      <c r="N4" s="406"/>
      <c r="O4" s="406"/>
      <c r="P4" s="406"/>
      <c r="Q4" s="406"/>
      <c r="R4" s="406"/>
      <c r="S4" s="406"/>
      <c r="T4" s="328"/>
      <c r="U4" s="405" t="s">
        <v>5</v>
      </c>
      <c r="V4" s="405"/>
    </row>
    <row r="5" spans="1:23" ht="15.75">
      <c r="A5" s="367" t="s">
        <v>7</v>
      </c>
      <c r="B5" s="366" t="s">
        <v>8</v>
      </c>
      <c r="C5" s="366" t="s">
        <v>9</v>
      </c>
      <c r="D5" s="366" t="s">
        <v>10</v>
      </c>
      <c r="E5" s="366" t="s">
        <v>11</v>
      </c>
      <c r="F5" s="366" t="s">
        <v>12</v>
      </c>
      <c r="G5" s="366" t="s">
        <v>13</v>
      </c>
      <c r="H5" s="366" t="s">
        <v>14</v>
      </c>
      <c r="I5" s="366" t="s">
        <v>15</v>
      </c>
      <c r="J5" s="366" t="s">
        <v>16</v>
      </c>
      <c r="K5" s="366" t="s">
        <v>17</v>
      </c>
      <c r="L5" s="366" t="s">
        <v>18</v>
      </c>
      <c r="M5" s="366" t="s">
        <v>19</v>
      </c>
      <c r="N5" s="367" t="s">
        <v>20</v>
      </c>
      <c r="O5" s="367" t="s">
        <v>21</v>
      </c>
      <c r="P5" s="367" t="s">
        <v>22</v>
      </c>
      <c r="Q5" s="382" t="s">
        <v>23</v>
      </c>
      <c r="R5" s="382"/>
      <c r="S5" s="382"/>
      <c r="T5" s="382"/>
      <c r="U5" s="382"/>
      <c r="V5" s="382"/>
    </row>
    <row r="6" spans="1:23" ht="40.5" customHeight="1" thickBot="1">
      <c r="A6" s="367"/>
      <c r="B6" s="366"/>
      <c r="C6" s="366"/>
      <c r="D6" s="366"/>
      <c r="E6" s="366"/>
      <c r="F6" s="366"/>
      <c r="G6" s="366"/>
      <c r="H6" s="366"/>
      <c r="I6" s="366"/>
      <c r="J6" s="366"/>
      <c r="K6" s="366"/>
      <c r="L6" s="366"/>
      <c r="M6" s="366"/>
      <c r="N6" s="367"/>
      <c r="O6" s="367"/>
      <c r="P6" s="367"/>
      <c r="Q6" s="4" t="s">
        <v>24</v>
      </c>
      <c r="R6" s="4" t="s">
        <v>25</v>
      </c>
      <c r="S6" s="4" t="s">
        <v>26</v>
      </c>
      <c r="T6" s="4"/>
      <c r="U6" s="4" t="s">
        <v>27</v>
      </c>
      <c r="V6" s="4" t="s">
        <v>28</v>
      </c>
    </row>
    <row r="7" spans="1:23" ht="105.75" customHeight="1" thickBot="1">
      <c r="A7" s="423" t="s">
        <v>492</v>
      </c>
      <c r="B7" s="420" t="s">
        <v>493</v>
      </c>
      <c r="C7" s="426" t="s">
        <v>494</v>
      </c>
      <c r="D7" s="313" t="s">
        <v>495</v>
      </c>
      <c r="E7" s="68" t="s">
        <v>496</v>
      </c>
      <c r="F7" s="297" t="s">
        <v>497</v>
      </c>
      <c r="G7" s="80">
        <v>1</v>
      </c>
      <c r="H7" s="298" t="s">
        <v>498</v>
      </c>
      <c r="I7" s="298"/>
      <c r="J7" s="298"/>
      <c r="K7" s="298" t="s">
        <v>993</v>
      </c>
      <c r="L7" s="30">
        <v>43466</v>
      </c>
      <c r="M7" s="30">
        <v>43829</v>
      </c>
      <c r="N7" s="99">
        <v>400000000</v>
      </c>
      <c r="O7" s="65"/>
      <c r="P7" s="100" t="s">
        <v>499</v>
      </c>
      <c r="Q7" s="161">
        <v>0.5</v>
      </c>
      <c r="R7" s="61"/>
      <c r="S7" s="61" t="s">
        <v>790</v>
      </c>
      <c r="T7" s="66"/>
      <c r="U7" s="156">
        <v>0.5</v>
      </c>
      <c r="V7" s="10">
        <f t="shared" ref="V7:V43" si="0">IF(U7&lt;=33%,1,IF(U7&lt;76%,3,IF(U7&lt;100%,4,IF(U7=101%,5))))</f>
        <v>3</v>
      </c>
      <c r="W7" s="125">
        <v>92</v>
      </c>
    </row>
    <row r="8" spans="1:23" ht="87" customHeight="1">
      <c r="A8" s="423"/>
      <c r="B8" s="421"/>
      <c r="C8" s="427"/>
      <c r="D8" s="426" t="s">
        <v>500</v>
      </c>
      <c r="E8" s="33" t="s">
        <v>501</v>
      </c>
      <c r="F8" s="299" t="s">
        <v>502</v>
      </c>
      <c r="G8" s="64">
        <v>3</v>
      </c>
      <c r="H8" s="300"/>
      <c r="I8" s="300" t="s">
        <v>503</v>
      </c>
      <c r="J8" s="64"/>
      <c r="K8" s="300" t="s">
        <v>504</v>
      </c>
      <c r="L8" s="15">
        <v>43466</v>
      </c>
      <c r="M8" s="15">
        <v>43829</v>
      </c>
      <c r="N8" s="235" t="s">
        <v>66</v>
      </c>
      <c r="O8" s="69"/>
      <c r="P8" s="102" t="s">
        <v>66</v>
      </c>
      <c r="Q8" s="101">
        <v>3</v>
      </c>
      <c r="R8" s="61"/>
      <c r="S8" s="61" t="s">
        <v>866</v>
      </c>
      <c r="T8" s="66"/>
      <c r="U8" s="163">
        <f>+Q8/G8</f>
        <v>1</v>
      </c>
      <c r="V8" s="10" t="b">
        <f t="shared" si="0"/>
        <v>0</v>
      </c>
      <c r="W8" s="125">
        <f>W7+1</f>
        <v>93</v>
      </c>
    </row>
    <row r="9" spans="1:23" ht="171.75" thickBot="1">
      <c r="A9" s="423"/>
      <c r="B9" s="421"/>
      <c r="C9" s="428"/>
      <c r="D9" s="428"/>
      <c r="E9" s="301" t="s">
        <v>505</v>
      </c>
      <c r="F9" s="301" t="s">
        <v>506</v>
      </c>
      <c r="G9" s="87">
        <v>3</v>
      </c>
      <c r="H9" s="302"/>
      <c r="I9" s="302"/>
      <c r="J9" s="323" t="s">
        <v>507</v>
      </c>
      <c r="K9" s="302" t="s">
        <v>994</v>
      </c>
      <c r="L9" s="24">
        <v>43466</v>
      </c>
      <c r="M9" s="24">
        <v>43829</v>
      </c>
      <c r="N9" s="103" t="s">
        <v>66</v>
      </c>
      <c r="O9" s="103" t="s">
        <v>66</v>
      </c>
      <c r="P9" s="104" t="s">
        <v>66</v>
      </c>
      <c r="Q9" s="161">
        <v>0.67</v>
      </c>
      <c r="R9" s="61" t="s">
        <v>747</v>
      </c>
      <c r="S9" s="61" t="s">
        <v>746</v>
      </c>
      <c r="T9" s="66"/>
      <c r="U9" s="156">
        <v>0.67</v>
      </c>
      <c r="V9" s="10">
        <f t="shared" si="0"/>
        <v>3</v>
      </c>
      <c r="W9" s="125">
        <f>W8+1</f>
        <v>94</v>
      </c>
    </row>
    <row r="10" spans="1:23" ht="108.75" customHeight="1" thickBot="1">
      <c r="A10" s="423"/>
      <c r="B10" s="421"/>
      <c r="C10" s="303" t="s">
        <v>508</v>
      </c>
      <c r="D10" s="314" t="s">
        <v>509</v>
      </c>
      <c r="E10" s="304" t="s">
        <v>510</v>
      </c>
      <c r="F10" s="305" t="s">
        <v>511</v>
      </c>
      <c r="G10" s="306">
        <v>6</v>
      </c>
      <c r="H10" s="305"/>
      <c r="I10" s="305"/>
      <c r="J10" s="305" t="s">
        <v>512</v>
      </c>
      <c r="K10" s="324" t="s">
        <v>513</v>
      </c>
      <c r="L10" s="325">
        <v>43466</v>
      </c>
      <c r="M10" s="325">
        <v>43829</v>
      </c>
      <c r="N10" s="106">
        <f>180000000+9880750</f>
        <v>189880750</v>
      </c>
      <c r="O10" s="107"/>
      <c r="P10" s="108" t="s">
        <v>514</v>
      </c>
      <c r="Q10" s="105">
        <v>6</v>
      </c>
      <c r="R10" s="109"/>
      <c r="S10" s="108" t="s">
        <v>791</v>
      </c>
      <c r="T10" s="188"/>
      <c r="U10" s="163">
        <f>+Q10/G10</f>
        <v>1</v>
      </c>
      <c r="V10" s="10" t="b">
        <f t="shared" si="0"/>
        <v>0</v>
      </c>
      <c r="W10" s="125">
        <f t="shared" ref="W10:W43" si="1">W9+1</f>
        <v>95</v>
      </c>
    </row>
    <row r="11" spans="1:23" ht="241.5" customHeight="1" thickBot="1">
      <c r="A11" s="423"/>
      <c r="B11" s="421"/>
      <c r="C11" s="307" t="s">
        <v>515</v>
      </c>
      <c r="D11" s="315" t="s">
        <v>516</v>
      </c>
      <c r="E11" s="308" t="s">
        <v>517</v>
      </c>
      <c r="F11" s="309" t="s">
        <v>518</v>
      </c>
      <c r="G11" s="310">
        <v>3</v>
      </c>
      <c r="H11" s="311"/>
      <c r="I11" s="311"/>
      <c r="J11" s="310" t="s">
        <v>519</v>
      </c>
      <c r="K11" s="311" t="s">
        <v>995</v>
      </c>
      <c r="L11" s="326">
        <v>43466</v>
      </c>
      <c r="M11" s="326">
        <v>43829</v>
      </c>
      <c r="N11" s="110">
        <v>1500000000</v>
      </c>
      <c r="O11" s="111"/>
      <c r="P11" s="112" t="s">
        <v>520</v>
      </c>
      <c r="Q11" s="172">
        <v>0.45</v>
      </c>
      <c r="R11" s="66" t="s">
        <v>721</v>
      </c>
      <c r="S11" s="66" t="s">
        <v>956</v>
      </c>
      <c r="T11" s="66" t="s">
        <v>851</v>
      </c>
      <c r="U11" s="156">
        <v>0.45</v>
      </c>
      <c r="V11" s="10">
        <f t="shared" si="0"/>
        <v>3</v>
      </c>
      <c r="W11" s="125">
        <f t="shared" si="1"/>
        <v>96</v>
      </c>
    </row>
    <row r="12" spans="1:23" ht="85.5">
      <c r="A12" s="423"/>
      <c r="B12" s="421"/>
      <c r="C12" s="422" t="s">
        <v>521</v>
      </c>
      <c r="D12" s="413" t="s">
        <v>500</v>
      </c>
      <c r="E12" s="415" t="s">
        <v>522</v>
      </c>
      <c r="F12" s="80" t="s">
        <v>523</v>
      </c>
      <c r="G12" s="80">
        <v>1</v>
      </c>
      <c r="H12" s="80"/>
      <c r="I12" s="80"/>
      <c r="J12" s="80" t="s">
        <v>524</v>
      </c>
      <c r="K12" s="80" t="s">
        <v>525</v>
      </c>
      <c r="L12" s="30">
        <v>43466</v>
      </c>
      <c r="M12" s="30">
        <v>43829</v>
      </c>
      <c r="N12" s="100" t="s">
        <v>66</v>
      </c>
      <c r="O12" s="20"/>
      <c r="P12" s="100" t="s">
        <v>66</v>
      </c>
      <c r="Q12" s="161">
        <v>0.7</v>
      </c>
      <c r="R12" s="61"/>
      <c r="S12" s="61" t="s">
        <v>792</v>
      </c>
      <c r="T12" s="66"/>
      <c r="U12" s="156">
        <v>0.7</v>
      </c>
      <c r="V12" s="10">
        <f t="shared" si="0"/>
        <v>3</v>
      </c>
      <c r="W12" s="125">
        <f t="shared" si="1"/>
        <v>97</v>
      </c>
    </row>
    <row r="13" spans="1:23" ht="103.15" customHeight="1">
      <c r="A13" s="423"/>
      <c r="B13" s="421"/>
      <c r="C13" s="418"/>
      <c r="D13" s="414"/>
      <c r="E13" s="416"/>
      <c r="F13" s="64" t="s">
        <v>526</v>
      </c>
      <c r="G13" s="64">
        <v>1</v>
      </c>
      <c r="H13" s="64"/>
      <c r="I13" s="64"/>
      <c r="J13" s="64" t="s">
        <v>527</v>
      </c>
      <c r="K13" s="64" t="s">
        <v>528</v>
      </c>
      <c r="L13" s="15">
        <v>43466</v>
      </c>
      <c r="M13" s="15">
        <v>43829</v>
      </c>
      <c r="N13" s="102" t="s">
        <v>66</v>
      </c>
      <c r="O13" s="69"/>
      <c r="P13" s="102" t="s">
        <v>66</v>
      </c>
      <c r="Q13" s="161">
        <v>0.4</v>
      </c>
      <c r="R13" s="61"/>
      <c r="S13" s="61" t="s">
        <v>792</v>
      </c>
      <c r="T13" s="66"/>
      <c r="U13" s="156">
        <v>0.4</v>
      </c>
      <c r="V13" s="10">
        <f t="shared" si="0"/>
        <v>3</v>
      </c>
      <c r="W13" s="125">
        <f t="shared" si="1"/>
        <v>98</v>
      </c>
    </row>
    <row r="14" spans="1:23" ht="85.5">
      <c r="A14" s="423"/>
      <c r="B14" s="421"/>
      <c r="C14" s="418"/>
      <c r="D14" s="414"/>
      <c r="E14" s="416"/>
      <c r="F14" s="64" t="s">
        <v>529</v>
      </c>
      <c r="G14" s="64">
        <v>1</v>
      </c>
      <c r="H14" s="64"/>
      <c r="I14" s="64"/>
      <c r="J14" s="64" t="s">
        <v>530</v>
      </c>
      <c r="K14" s="64" t="s">
        <v>531</v>
      </c>
      <c r="L14" s="15">
        <v>43466</v>
      </c>
      <c r="M14" s="15">
        <v>43829</v>
      </c>
      <c r="N14" s="102" t="s">
        <v>66</v>
      </c>
      <c r="O14" s="69"/>
      <c r="P14" s="102" t="s">
        <v>66</v>
      </c>
      <c r="Q14" s="161">
        <v>0.4</v>
      </c>
      <c r="R14" s="61"/>
      <c r="S14" s="61" t="s">
        <v>792</v>
      </c>
      <c r="T14" s="66"/>
      <c r="U14" s="156">
        <v>0.4</v>
      </c>
      <c r="V14" s="10">
        <f t="shared" si="0"/>
        <v>3</v>
      </c>
      <c r="W14" s="125">
        <f t="shared" si="1"/>
        <v>99</v>
      </c>
    </row>
    <row r="15" spans="1:23" ht="171">
      <c r="A15" s="423"/>
      <c r="B15" s="421"/>
      <c r="C15" s="418"/>
      <c r="D15" s="414"/>
      <c r="E15" s="417"/>
      <c r="F15" s="64" t="s">
        <v>532</v>
      </c>
      <c r="G15" s="64">
        <v>1</v>
      </c>
      <c r="H15" s="64"/>
      <c r="I15" s="64"/>
      <c r="J15" s="64" t="s">
        <v>533</v>
      </c>
      <c r="K15" s="64" t="s">
        <v>996</v>
      </c>
      <c r="L15" s="15">
        <v>43466</v>
      </c>
      <c r="M15" s="15">
        <v>43829</v>
      </c>
      <c r="N15" s="102" t="s">
        <v>66</v>
      </c>
      <c r="O15" s="69"/>
      <c r="P15" s="102" t="s">
        <v>66</v>
      </c>
      <c r="Q15" s="161">
        <v>0.3</v>
      </c>
      <c r="R15" s="61"/>
      <c r="S15" s="61" t="s">
        <v>792</v>
      </c>
      <c r="T15" s="66" t="s">
        <v>858</v>
      </c>
      <c r="U15" s="156">
        <v>0.33</v>
      </c>
      <c r="V15" s="10">
        <f t="shared" si="0"/>
        <v>1</v>
      </c>
      <c r="W15" s="125">
        <f t="shared" si="1"/>
        <v>100</v>
      </c>
    </row>
    <row r="16" spans="1:23" ht="114">
      <c r="A16" s="423"/>
      <c r="B16" s="421"/>
      <c r="C16" s="418"/>
      <c r="D16" s="414"/>
      <c r="E16" s="33" t="s">
        <v>534</v>
      </c>
      <c r="F16" s="260" t="s">
        <v>535</v>
      </c>
      <c r="G16" s="64">
        <v>1</v>
      </c>
      <c r="H16" s="64"/>
      <c r="I16" s="64" t="s">
        <v>536</v>
      </c>
      <c r="J16" s="64"/>
      <c r="K16" s="64" t="s">
        <v>537</v>
      </c>
      <c r="L16" s="15">
        <v>43466</v>
      </c>
      <c r="M16" s="15">
        <v>43829</v>
      </c>
      <c r="N16" s="235" t="s">
        <v>66</v>
      </c>
      <c r="O16" s="69"/>
      <c r="P16" s="102" t="s">
        <v>66</v>
      </c>
      <c r="Q16" s="101"/>
      <c r="R16" s="61"/>
      <c r="S16" s="61" t="s">
        <v>867</v>
      </c>
      <c r="T16" s="66"/>
      <c r="U16" s="156">
        <v>0</v>
      </c>
      <c r="V16" s="10">
        <f t="shared" si="0"/>
        <v>1</v>
      </c>
      <c r="W16" s="125">
        <f t="shared" si="1"/>
        <v>101</v>
      </c>
    </row>
    <row r="17" spans="1:23" ht="171">
      <c r="A17" s="423"/>
      <c r="B17" s="421"/>
      <c r="C17" s="418"/>
      <c r="D17" s="155" t="s">
        <v>538</v>
      </c>
      <c r="E17" s="12" t="s">
        <v>539</v>
      </c>
      <c r="F17" s="12" t="s">
        <v>540</v>
      </c>
      <c r="G17" s="64">
        <v>12</v>
      </c>
      <c r="H17" s="64" t="s">
        <v>541</v>
      </c>
      <c r="I17" s="64"/>
      <c r="J17" s="64"/>
      <c r="K17" s="64" t="s">
        <v>542</v>
      </c>
      <c r="L17" s="15">
        <v>43466</v>
      </c>
      <c r="M17" s="15">
        <v>43829</v>
      </c>
      <c r="N17" s="69" t="s">
        <v>66</v>
      </c>
      <c r="O17" s="69"/>
      <c r="P17" s="102" t="s">
        <v>66</v>
      </c>
      <c r="Q17" s="101"/>
      <c r="R17" s="61"/>
      <c r="S17" s="61" t="s">
        <v>868</v>
      </c>
      <c r="T17" s="66"/>
      <c r="U17" s="156">
        <v>0.4</v>
      </c>
      <c r="V17" s="10">
        <f t="shared" si="0"/>
        <v>3</v>
      </c>
      <c r="W17" s="125">
        <f t="shared" si="1"/>
        <v>102</v>
      </c>
    </row>
    <row r="18" spans="1:23" ht="71.25">
      <c r="A18" s="423"/>
      <c r="B18" s="421"/>
      <c r="C18" s="418"/>
      <c r="D18" s="157" t="s">
        <v>543</v>
      </c>
      <c r="E18" s="197" t="s">
        <v>544</v>
      </c>
      <c r="F18" s="33" t="s">
        <v>545</v>
      </c>
      <c r="G18" s="64">
        <v>12</v>
      </c>
      <c r="H18" s="64" t="s">
        <v>546</v>
      </c>
      <c r="I18" s="64"/>
      <c r="J18" s="64"/>
      <c r="K18" s="64" t="s">
        <v>997</v>
      </c>
      <c r="L18" s="15">
        <v>43466</v>
      </c>
      <c r="M18" s="15">
        <v>43829</v>
      </c>
      <c r="N18" s="69" t="s">
        <v>66</v>
      </c>
      <c r="O18" s="69"/>
      <c r="P18" s="62" t="s">
        <v>66</v>
      </c>
      <c r="Q18" s="101"/>
      <c r="R18" s="61"/>
      <c r="S18" s="61"/>
      <c r="T18" s="66" t="s">
        <v>928</v>
      </c>
      <c r="U18" s="156">
        <v>1</v>
      </c>
      <c r="V18" s="10" t="b">
        <f t="shared" si="0"/>
        <v>0</v>
      </c>
      <c r="W18" s="125">
        <f t="shared" si="1"/>
        <v>103</v>
      </c>
    </row>
    <row r="19" spans="1:23" ht="114">
      <c r="A19" s="423"/>
      <c r="B19" s="421"/>
      <c r="C19" s="418"/>
      <c r="D19" s="155" t="s">
        <v>547</v>
      </c>
      <c r="E19" s="33" t="s">
        <v>548</v>
      </c>
      <c r="F19" s="33" t="s">
        <v>549</v>
      </c>
      <c r="G19" s="64">
        <v>3</v>
      </c>
      <c r="H19" s="64" t="s">
        <v>550</v>
      </c>
      <c r="I19" s="64"/>
      <c r="J19" s="64"/>
      <c r="K19" s="64" t="s">
        <v>551</v>
      </c>
      <c r="L19" s="15">
        <v>43466</v>
      </c>
      <c r="M19" s="15">
        <v>43829</v>
      </c>
      <c r="N19" s="235" t="s">
        <v>66</v>
      </c>
      <c r="O19" s="58" t="s">
        <v>66</v>
      </c>
      <c r="P19" s="102" t="s">
        <v>66</v>
      </c>
      <c r="Q19" s="101">
        <v>3</v>
      </c>
      <c r="R19" s="61"/>
      <c r="S19" s="61" t="s">
        <v>793</v>
      </c>
      <c r="T19" s="66"/>
      <c r="U19" s="163">
        <f>+Q19/G19</f>
        <v>1</v>
      </c>
      <c r="V19" s="10" t="b">
        <f t="shared" si="0"/>
        <v>0</v>
      </c>
      <c r="W19" s="125">
        <f t="shared" si="1"/>
        <v>104</v>
      </c>
    </row>
    <row r="20" spans="1:23" ht="285.75" customHeight="1" thickBot="1">
      <c r="A20" s="423"/>
      <c r="B20" s="421"/>
      <c r="C20" s="419"/>
      <c r="D20" s="316" t="s">
        <v>552</v>
      </c>
      <c r="E20" s="73" t="s">
        <v>553</v>
      </c>
      <c r="F20" s="73" t="s">
        <v>554</v>
      </c>
      <c r="G20" s="87">
        <v>5</v>
      </c>
      <c r="H20" s="87" t="s">
        <v>555</v>
      </c>
      <c r="I20" s="87"/>
      <c r="J20" s="87"/>
      <c r="K20" s="87" t="s">
        <v>998</v>
      </c>
      <c r="L20" s="24">
        <v>43466</v>
      </c>
      <c r="M20" s="24">
        <v>43829</v>
      </c>
      <c r="N20" s="103" t="s">
        <v>66</v>
      </c>
      <c r="O20" s="71"/>
      <c r="P20" s="104" t="s">
        <v>66</v>
      </c>
      <c r="Q20" s="160">
        <v>5</v>
      </c>
      <c r="R20" s="61" t="s">
        <v>722</v>
      </c>
      <c r="S20" s="195" t="s">
        <v>723</v>
      </c>
      <c r="T20" s="196" t="s">
        <v>861</v>
      </c>
      <c r="U20" s="163">
        <v>1</v>
      </c>
      <c r="V20" s="10" t="b">
        <f t="shared" si="0"/>
        <v>0</v>
      </c>
      <c r="W20" s="125">
        <f t="shared" si="1"/>
        <v>105</v>
      </c>
    </row>
    <row r="21" spans="1:23" ht="138.75" customHeight="1">
      <c r="A21" s="423"/>
      <c r="B21" s="421"/>
      <c r="C21" s="418" t="s">
        <v>556</v>
      </c>
      <c r="D21" s="93" t="s">
        <v>557</v>
      </c>
      <c r="E21" s="60" t="s">
        <v>558</v>
      </c>
      <c r="F21" s="60" t="s">
        <v>559</v>
      </c>
      <c r="G21" s="153">
        <v>1</v>
      </c>
      <c r="H21" s="153"/>
      <c r="I21" s="153"/>
      <c r="J21" s="153" t="s">
        <v>560</v>
      </c>
      <c r="K21" s="153" t="s">
        <v>561</v>
      </c>
      <c r="L21" s="7">
        <v>43466</v>
      </c>
      <c r="M21" s="7">
        <v>43829</v>
      </c>
      <c r="N21" s="236" t="s">
        <v>66</v>
      </c>
      <c r="O21" s="237"/>
      <c r="P21" s="113" t="s">
        <v>66</v>
      </c>
      <c r="Q21" s="101"/>
      <c r="R21" s="61"/>
      <c r="S21" s="61" t="s">
        <v>794</v>
      </c>
      <c r="T21" s="66"/>
      <c r="U21" s="156">
        <v>0.5</v>
      </c>
      <c r="V21" s="10">
        <f t="shared" si="0"/>
        <v>3</v>
      </c>
      <c r="W21" s="125">
        <f t="shared" si="1"/>
        <v>106</v>
      </c>
    </row>
    <row r="22" spans="1:23" ht="409.5">
      <c r="A22" s="423"/>
      <c r="B22" s="421"/>
      <c r="C22" s="418"/>
      <c r="D22" s="93" t="s">
        <v>562</v>
      </c>
      <c r="E22" s="33" t="s">
        <v>563</v>
      </c>
      <c r="F22" s="33" t="s">
        <v>564</v>
      </c>
      <c r="G22" s="64">
        <v>3</v>
      </c>
      <c r="H22" s="64" t="s">
        <v>565</v>
      </c>
      <c r="I22" s="64"/>
      <c r="J22" s="64"/>
      <c r="K22" s="64" t="s">
        <v>999</v>
      </c>
      <c r="L22" s="15">
        <v>43466</v>
      </c>
      <c r="M22" s="15">
        <v>43829</v>
      </c>
      <c r="N22" s="235" t="s">
        <v>66</v>
      </c>
      <c r="O22" s="58"/>
      <c r="P22" s="102" t="s">
        <v>66</v>
      </c>
      <c r="Q22" s="101"/>
      <c r="R22" s="61" t="s">
        <v>724</v>
      </c>
      <c r="S22" s="61" t="s">
        <v>727</v>
      </c>
      <c r="T22" s="66" t="s">
        <v>857</v>
      </c>
      <c r="U22" s="156">
        <v>0.33</v>
      </c>
      <c r="V22" s="10">
        <f t="shared" si="0"/>
        <v>1</v>
      </c>
      <c r="W22" s="125">
        <f t="shared" si="1"/>
        <v>107</v>
      </c>
    </row>
    <row r="23" spans="1:23" ht="151.9" customHeight="1">
      <c r="A23" s="423"/>
      <c r="B23" s="421"/>
      <c r="C23" s="418"/>
      <c r="D23" s="155" t="s">
        <v>566</v>
      </c>
      <c r="E23" s="33" t="s">
        <v>567</v>
      </c>
      <c r="F23" s="33" t="s">
        <v>568</v>
      </c>
      <c r="G23" s="64">
        <v>12</v>
      </c>
      <c r="H23" s="64" t="s">
        <v>569</v>
      </c>
      <c r="I23" s="64"/>
      <c r="J23" s="64"/>
      <c r="K23" s="64" t="s">
        <v>1000</v>
      </c>
      <c r="L23" s="15">
        <v>43466</v>
      </c>
      <c r="M23" s="15">
        <v>43829</v>
      </c>
      <c r="N23" s="235" t="s">
        <v>66</v>
      </c>
      <c r="O23" s="58"/>
      <c r="P23" s="102" t="s">
        <v>66</v>
      </c>
      <c r="Q23" s="101">
        <v>12</v>
      </c>
      <c r="R23" s="329" t="s">
        <v>795</v>
      </c>
      <c r="S23" s="61" t="s">
        <v>796</v>
      </c>
      <c r="T23" s="66" t="s">
        <v>796</v>
      </c>
      <c r="U23" s="163">
        <f>+Q23/G23</f>
        <v>1</v>
      </c>
      <c r="V23" s="10" t="b">
        <f t="shared" si="0"/>
        <v>0</v>
      </c>
      <c r="W23" s="125">
        <f t="shared" si="1"/>
        <v>108</v>
      </c>
    </row>
    <row r="24" spans="1:23" ht="381.75" customHeight="1">
      <c r="A24" s="423"/>
      <c r="B24" s="421"/>
      <c r="C24" s="418"/>
      <c r="D24" s="157" t="s">
        <v>570</v>
      </c>
      <c r="E24" s="67" t="s">
        <v>571</v>
      </c>
      <c r="F24" s="67" t="s">
        <v>572</v>
      </c>
      <c r="G24" s="197">
        <v>1</v>
      </c>
      <c r="H24" s="197" t="s">
        <v>573</v>
      </c>
      <c r="I24" s="197"/>
      <c r="J24" s="197"/>
      <c r="K24" s="197" t="s">
        <v>1001</v>
      </c>
      <c r="L24" s="15">
        <v>43466</v>
      </c>
      <c r="M24" s="15">
        <v>43829</v>
      </c>
      <c r="N24" s="114">
        <v>600000000</v>
      </c>
      <c r="O24" s="58"/>
      <c r="P24" s="102"/>
      <c r="Q24" s="101"/>
      <c r="R24" s="61" t="s">
        <v>797</v>
      </c>
      <c r="S24" s="61"/>
      <c r="T24" s="66" t="s">
        <v>860</v>
      </c>
      <c r="U24" s="156">
        <v>0.33</v>
      </c>
      <c r="V24" s="10">
        <f t="shared" si="0"/>
        <v>1</v>
      </c>
      <c r="W24" s="125">
        <f t="shared" si="1"/>
        <v>109</v>
      </c>
    </row>
    <row r="25" spans="1:23" ht="151.9" customHeight="1">
      <c r="A25" s="423"/>
      <c r="B25" s="421"/>
      <c r="C25" s="418"/>
      <c r="D25" s="64" t="s">
        <v>574</v>
      </c>
      <c r="E25" s="33" t="s">
        <v>575</v>
      </c>
      <c r="F25" s="64" t="s">
        <v>576</v>
      </c>
      <c r="G25" s="312">
        <v>1</v>
      </c>
      <c r="H25" s="64"/>
      <c r="I25" s="64"/>
      <c r="J25" s="64" t="s">
        <v>577</v>
      </c>
      <c r="K25" s="64" t="s">
        <v>578</v>
      </c>
      <c r="L25" s="15">
        <v>43466</v>
      </c>
      <c r="M25" s="15">
        <v>43829</v>
      </c>
      <c r="N25" s="114">
        <v>700493584</v>
      </c>
      <c r="O25" s="69"/>
      <c r="P25" s="69" t="s">
        <v>237</v>
      </c>
      <c r="Q25" s="173">
        <v>1</v>
      </c>
      <c r="R25" s="61" t="s">
        <v>800</v>
      </c>
      <c r="S25" s="61" t="s">
        <v>801</v>
      </c>
      <c r="T25" s="66"/>
      <c r="U25" s="156">
        <v>1</v>
      </c>
      <c r="V25" s="10" t="b">
        <f t="shared" si="0"/>
        <v>0</v>
      </c>
      <c r="W25" s="125">
        <f t="shared" si="1"/>
        <v>110</v>
      </c>
    </row>
    <row r="26" spans="1:23" ht="214.5" thickBot="1">
      <c r="A26" s="423"/>
      <c r="B26" s="425"/>
      <c r="C26" s="419"/>
      <c r="D26" s="316" t="s">
        <v>579</v>
      </c>
      <c r="E26" s="73" t="s">
        <v>580</v>
      </c>
      <c r="F26" s="73" t="s">
        <v>581</v>
      </c>
      <c r="G26" s="87">
        <v>3</v>
      </c>
      <c r="H26" s="87" t="s">
        <v>582</v>
      </c>
      <c r="I26" s="87"/>
      <c r="J26" s="87"/>
      <c r="K26" s="87" t="s">
        <v>1002</v>
      </c>
      <c r="L26" s="15">
        <v>43466</v>
      </c>
      <c r="M26" s="15">
        <v>43829</v>
      </c>
      <c r="N26" s="235" t="s">
        <v>66</v>
      </c>
      <c r="O26" s="58"/>
      <c r="P26" s="102" t="s">
        <v>66</v>
      </c>
      <c r="Q26" s="101">
        <v>2</v>
      </c>
      <c r="R26" s="61" t="s">
        <v>799</v>
      </c>
      <c r="S26" s="61" t="s">
        <v>798</v>
      </c>
      <c r="T26" s="66"/>
      <c r="U26" s="163">
        <f>+Q26/G26</f>
        <v>0.66666666666666663</v>
      </c>
      <c r="V26" s="10">
        <f t="shared" si="0"/>
        <v>3</v>
      </c>
      <c r="W26" s="125">
        <f t="shared" si="1"/>
        <v>111</v>
      </c>
    </row>
    <row r="27" spans="1:23" ht="138.6" customHeight="1">
      <c r="A27" s="423"/>
      <c r="B27" s="420" t="s">
        <v>583</v>
      </c>
      <c r="C27" s="422" t="s">
        <v>584</v>
      </c>
      <c r="D27" s="317" t="s">
        <v>585</v>
      </c>
      <c r="E27" s="33" t="s">
        <v>586</v>
      </c>
      <c r="F27" s="33" t="s">
        <v>587</v>
      </c>
      <c r="G27" s="64">
        <v>1</v>
      </c>
      <c r="H27" s="64" t="s">
        <v>588</v>
      </c>
      <c r="I27" s="64"/>
      <c r="J27" s="64"/>
      <c r="K27" s="64" t="s">
        <v>1003</v>
      </c>
      <c r="L27" s="15">
        <v>43466</v>
      </c>
      <c r="M27" s="15">
        <v>43829</v>
      </c>
      <c r="N27" s="115">
        <f>1884147011+1177629095+1195293937</f>
        <v>4257070043</v>
      </c>
      <c r="O27" s="58"/>
      <c r="P27" s="102" t="s">
        <v>835</v>
      </c>
      <c r="Q27" s="101">
        <v>1</v>
      </c>
      <c r="R27" s="61" t="s">
        <v>731</v>
      </c>
      <c r="S27" s="61" t="s">
        <v>850</v>
      </c>
      <c r="T27" s="66"/>
      <c r="U27" s="156">
        <v>1</v>
      </c>
      <c r="V27" s="10" t="b">
        <f t="shared" si="0"/>
        <v>0</v>
      </c>
      <c r="W27" s="125">
        <f t="shared" si="1"/>
        <v>112</v>
      </c>
    </row>
    <row r="28" spans="1:23" ht="138.6" customHeight="1" thickBot="1">
      <c r="A28" s="423"/>
      <c r="B28" s="421"/>
      <c r="C28" s="418"/>
      <c r="D28" s="318" t="s">
        <v>589</v>
      </c>
      <c r="E28" s="60" t="s">
        <v>590</v>
      </c>
      <c r="F28" s="60" t="s">
        <v>591</v>
      </c>
      <c r="G28" s="153">
        <v>1</v>
      </c>
      <c r="H28" s="153"/>
      <c r="I28" s="153"/>
      <c r="J28" s="153" t="s">
        <v>728</v>
      </c>
      <c r="K28" s="153" t="s">
        <v>729</v>
      </c>
      <c r="L28" s="7"/>
      <c r="M28" s="7"/>
      <c r="N28" s="234">
        <f>2778599869+2182569021</f>
        <v>4961168890</v>
      </c>
      <c r="O28" s="237"/>
      <c r="P28" s="113"/>
      <c r="Q28" s="101"/>
      <c r="R28" s="61" t="s">
        <v>730</v>
      </c>
      <c r="S28" s="61"/>
      <c r="T28" s="66"/>
      <c r="U28" s="156">
        <v>1</v>
      </c>
      <c r="V28" s="10" t="b">
        <f t="shared" si="0"/>
        <v>0</v>
      </c>
      <c r="W28" s="125">
        <f t="shared" si="1"/>
        <v>113</v>
      </c>
    </row>
    <row r="29" spans="1:23" ht="82.9" customHeight="1">
      <c r="A29" s="423"/>
      <c r="B29" s="421"/>
      <c r="C29" s="418"/>
      <c r="D29" s="319" t="s">
        <v>592</v>
      </c>
      <c r="E29" s="68" t="s">
        <v>593</v>
      </c>
      <c r="F29" s="68" t="s">
        <v>594</v>
      </c>
      <c r="G29" s="80">
        <v>1</v>
      </c>
      <c r="H29" s="80"/>
      <c r="I29" s="80"/>
      <c r="J29" s="80" t="s">
        <v>930</v>
      </c>
      <c r="K29" s="80" t="s">
        <v>595</v>
      </c>
      <c r="L29" s="30">
        <v>43466</v>
      </c>
      <c r="M29" s="30">
        <v>43829</v>
      </c>
      <c r="N29" s="116">
        <v>50000000</v>
      </c>
      <c r="O29" s="20"/>
      <c r="P29" s="117" t="s">
        <v>836</v>
      </c>
      <c r="Q29" s="101"/>
      <c r="R29" s="61" t="s">
        <v>933</v>
      </c>
      <c r="S29" s="61" t="s">
        <v>929</v>
      </c>
      <c r="T29" s="66"/>
      <c r="U29" s="156">
        <v>1</v>
      </c>
      <c r="V29" s="10" t="b">
        <f t="shared" si="0"/>
        <v>0</v>
      </c>
      <c r="W29" s="125">
        <f t="shared" si="1"/>
        <v>114</v>
      </c>
    </row>
    <row r="30" spans="1:23" ht="82.9" customHeight="1">
      <c r="A30" s="423"/>
      <c r="B30" s="421"/>
      <c r="C30" s="418"/>
      <c r="D30" s="155" t="s">
        <v>596</v>
      </c>
      <c r="E30" s="33" t="s">
        <v>597</v>
      </c>
      <c r="F30" s="260" t="s">
        <v>598</v>
      </c>
      <c r="G30" s="64">
        <v>1</v>
      </c>
      <c r="H30" s="64"/>
      <c r="I30" s="64" t="s">
        <v>599</v>
      </c>
      <c r="J30" s="64"/>
      <c r="K30" s="64" t="s">
        <v>600</v>
      </c>
      <c r="L30" s="15">
        <v>43466</v>
      </c>
      <c r="M30" s="15">
        <v>43829</v>
      </c>
      <c r="N30" s="118">
        <v>140000000</v>
      </c>
      <c r="O30" s="69"/>
      <c r="P30" s="62" t="s">
        <v>499</v>
      </c>
      <c r="Q30" s="101"/>
      <c r="R30" s="61" t="s">
        <v>932</v>
      </c>
      <c r="S30" s="61" t="s">
        <v>931</v>
      </c>
      <c r="T30" s="66"/>
      <c r="U30" s="156">
        <v>0</v>
      </c>
      <c r="V30" s="10">
        <f t="shared" si="0"/>
        <v>1</v>
      </c>
      <c r="W30" s="125">
        <f t="shared" si="1"/>
        <v>115</v>
      </c>
    </row>
    <row r="31" spans="1:23" ht="207.75" customHeight="1">
      <c r="A31" s="423"/>
      <c r="B31" s="421"/>
      <c r="C31" s="418"/>
      <c r="D31" s="317" t="s">
        <v>601</v>
      </c>
      <c r="E31" s="33" t="s">
        <v>602</v>
      </c>
      <c r="F31" s="33" t="s">
        <v>603</v>
      </c>
      <c r="G31" s="64">
        <v>1</v>
      </c>
      <c r="H31" s="64"/>
      <c r="I31" s="64"/>
      <c r="J31" s="64" t="s">
        <v>604</v>
      </c>
      <c r="K31" s="64" t="s">
        <v>1004</v>
      </c>
      <c r="L31" s="15">
        <v>43466</v>
      </c>
      <c r="M31" s="15">
        <v>43829</v>
      </c>
      <c r="N31" s="119">
        <v>97040698</v>
      </c>
      <c r="O31" s="69"/>
      <c r="P31" s="62" t="s">
        <v>837</v>
      </c>
      <c r="Q31" s="161">
        <v>0.4</v>
      </c>
      <c r="R31" s="61" t="s">
        <v>732</v>
      </c>
      <c r="S31" s="61" t="s">
        <v>935</v>
      </c>
      <c r="T31" s="66"/>
      <c r="U31" s="156">
        <v>0.7</v>
      </c>
      <c r="V31" s="10">
        <f t="shared" si="0"/>
        <v>3</v>
      </c>
      <c r="W31" s="125">
        <f t="shared" si="1"/>
        <v>116</v>
      </c>
    </row>
    <row r="32" spans="1:23" s="191" customFormat="1" ht="99.75">
      <c r="A32" s="423"/>
      <c r="B32" s="421"/>
      <c r="C32" s="418"/>
      <c r="D32" s="155" t="s">
        <v>605</v>
      </c>
      <c r="E32" s="33" t="s">
        <v>606</v>
      </c>
      <c r="F32" s="33" t="s">
        <v>607</v>
      </c>
      <c r="G32" s="64">
        <v>2</v>
      </c>
      <c r="H32" s="64"/>
      <c r="I32" s="64"/>
      <c r="J32" s="64" t="s">
        <v>608</v>
      </c>
      <c r="K32" s="64" t="s">
        <v>1005</v>
      </c>
      <c r="L32" s="15">
        <v>43466</v>
      </c>
      <c r="M32" s="15">
        <v>43829</v>
      </c>
      <c r="N32" s="189">
        <v>60020515</v>
      </c>
      <c r="O32" s="69"/>
      <c r="P32" s="62" t="s">
        <v>520</v>
      </c>
      <c r="Q32" s="161">
        <v>1</v>
      </c>
      <c r="R32" s="61" t="s">
        <v>734</v>
      </c>
      <c r="S32" s="61" t="s">
        <v>733</v>
      </c>
      <c r="T32" s="66" t="s">
        <v>855</v>
      </c>
      <c r="U32" s="156">
        <v>1</v>
      </c>
      <c r="V32" s="10" t="b">
        <f t="shared" si="0"/>
        <v>0</v>
      </c>
      <c r="W32" s="190">
        <f t="shared" si="1"/>
        <v>117</v>
      </c>
    </row>
    <row r="33" spans="1:23" ht="99.75">
      <c r="A33" s="423"/>
      <c r="B33" s="421"/>
      <c r="C33" s="418"/>
      <c r="D33" s="155" t="s">
        <v>609</v>
      </c>
      <c r="E33" s="33" t="s">
        <v>610</v>
      </c>
      <c r="F33" s="33" t="s">
        <v>611</v>
      </c>
      <c r="G33" s="64">
        <v>1</v>
      </c>
      <c r="H33" s="64"/>
      <c r="I33" s="64"/>
      <c r="J33" s="64" t="s">
        <v>612</v>
      </c>
      <c r="K33" s="64" t="s">
        <v>595</v>
      </c>
      <c r="L33" s="15">
        <v>43466</v>
      </c>
      <c r="M33" s="15">
        <v>43829</v>
      </c>
      <c r="N33" s="120">
        <v>1210207646</v>
      </c>
      <c r="O33" s="69"/>
      <c r="P33" s="62" t="s">
        <v>613</v>
      </c>
      <c r="Q33" s="101"/>
      <c r="R33" s="61" t="s">
        <v>744</v>
      </c>
      <c r="S33" s="61" t="s">
        <v>733</v>
      </c>
      <c r="T33" s="66"/>
      <c r="U33" s="156">
        <v>0.95</v>
      </c>
      <c r="V33" s="10">
        <f t="shared" si="0"/>
        <v>4</v>
      </c>
      <c r="W33" s="125">
        <f t="shared" si="1"/>
        <v>118</v>
      </c>
    </row>
    <row r="34" spans="1:23" ht="85.5">
      <c r="A34" s="423"/>
      <c r="B34" s="421"/>
      <c r="C34" s="418"/>
      <c r="D34" s="317" t="s">
        <v>614</v>
      </c>
      <c r="E34" s="33" t="s">
        <v>615</v>
      </c>
      <c r="F34" s="33" t="s">
        <v>616</v>
      </c>
      <c r="G34" s="64">
        <v>10</v>
      </c>
      <c r="H34" s="64"/>
      <c r="I34" s="64"/>
      <c r="J34" s="64" t="s">
        <v>617</v>
      </c>
      <c r="K34" s="64" t="s">
        <v>618</v>
      </c>
      <c r="L34" s="15">
        <v>43466</v>
      </c>
      <c r="M34" s="15">
        <v>43829</v>
      </c>
      <c r="N34" s="119">
        <v>507277193</v>
      </c>
      <c r="O34" s="69"/>
      <c r="P34" s="62" t="s">
        <v>838</v>
      </c>
      <c r="Q34" s="161">
        <v>0.8</v>
      </c>
      <c r="R34" s="61" t="s">
        <v>745</v>
      </c>
      <c r="S34" s="61" t="s">
        <v>802</v>
      </c>
      <c r="T34" s="66"/>
      <c r="U34" s="156">
        <v>0.8</v>
      </c>
      <c r="V34" s="10">
        <f t="shared" si="0"/>
        <v>4</v>
      </c>
      <c r="W34" s="125">
        <f t="shared" si="1"/>
        <v>119</v>
      </c>
    </row>
    <row r="35" spans="1:23" ht="257.25" thickBot="1">
      <c r="A35" s="423"/>
      <c r="B35" s="421"/>
      <c r="C35" s="418"/>
      <c r="D35" s="320" t="s">
        <v>619</v>
      </c>
      <c r="E35" s="73" t="s">
        <v>620</v>
      </c>
      <c r="F35" s="73" t="s">
        <v>621</v>
      </c>
      <c r="G35" s="87">
        <v>3</v>
      </c>
      <c r="H35" s="87"/>
      <c r="I35" s="87"/>
      <c r="J35" s="87" t="s">
        <v>622</v>
      </c>
      <c r="K35" s="87" t="s">
        <v>1006</v>
      </c>
      <c r="L35" s="15">
        <v>43466</v>
      </c>
      <c r="M35" s="15">
        <v>43829</v>
      </c>
      <c r="N35" s="192">
        <v>0</v>
      </c>
      <c r="O35" s="71"/>
      <c r="P35" s="193" t="s">
        <v>854</v>
      </c>
      <c r="Q35" s="161">
        <v>1</v>
      </c>
      <c r="R35" s="61" t="s">
        <v>736</v>
      </c>
      <c r="S35" s="61" t="s">
        <v>735</v>
      </c>
      <c r="T35" s="66" t="s">
        <v>856</v>
      </c>
      <c r="U35" s="156">
        <v>1</v>
      </c>
      <c r="V35" s="10" t="b">
        <f t="shared" si="0"/>
        <v>0</v>
      </c>
      <c r="W35" s="125">
        <f t="shared" si="1"/>
        <v>120</v>
      </c>
    </row>
    <row r="36" spans="1:23" ht="71.25">
      <c r="A36" s="423"/>
      <c r="B36" s="421"/>
      <c r="C36" s="418"/>
      <c r="D36" s="317" t="s">
        <v>623</v>
      </c>
      <c r="E36" s="33" t="s">
        <v>624</v>
      </c>
      <c r="F36" s="33" t="s">
        <v>625</v>
      </c>
      <c r="G36" s="64">
        <v>1</v>
      </c>
      <c r="H36" s="64"/>
      <c r="I36" s="64"/>
      <c r="J36" s="64" t="s">
        <v>599</v>
      </c>
      <c r="K36" s="64" t="s">
        <v>626</v>
      </c>
      <c r="L36" s="15">
        <v>43466</v>
      </c>
      <c r="M36" s="15">
        <v>43829</v>
      </c>
      <c r="N36" s="119">
        <v>31000000</v>
      </c>
      <c r="O36" s="69"/>
      <c r="P36" s="62" t="s">
        <v>237</v>
      </c>
      <c r="Q36" s="161">
        <v>1</v>
      </c>
      <c r="R36" s="61" t="s">
        <v>740</v>
      </c>
      <c r="S36" s="61" t="s">
        <v>739</v>
      </c>
      <c r="T36" s="66"/>
      <c r="U36" s="156">
        <v>1</v>
      </c>
      <c r="V36" s="10" t="b">
        <f t="shared" si="0"/>
        <v>0</v>
      </c>
      <c r="W36" s="125">
        <f t="shared" si="1"/>
        <v>121</v>
      </c>
    </row>
    <row r="37" spans="1:23" ht="171">
      <c r="A37" s="423"/>
      <c r="B37" s="421"/>
      <c r="C37" s="418"/>
      <c r="D37" s="317" t="s">
        <v>627</v>
      </c>
      <c r="E37" s="33" t="s">
        <v>628</v>
      </c>
      <c r="F37" s="33" t="s">
        <v>629</v>
      </c>
      <c r="G37" s="64">
        <v>1</v>
      </c>
      <c r="H37" s="64"/>
      <c r="I37" s="64"/>
      <c r="J37" s="64" t="s">
        <v>599</v>
      </c>
      <c r="K37" s="64" t="s">
        <v>1007</v>
      </c>
      <c r="L37" s="15">
        <v>43466</v>
      </c>
      <c r="M37" s="15">
        <v>43829</v>
      </c>
      <c r="N37" s="119">
        <v>0</v>
      </c>
      <c r="O37" s="69"/>
      <c r="P37" s="62"/>
      <c r="Q37" s="161">
        <v>0.15</v>
      </c>
      <c r="R37" s="61"/>
      <c r="S37" s="61" t="s">
        <v>781</v>
      </c>
      <c r="T37" s="66" t="s">
        <v>853</v>
      </c>
      <c r="U37" s="156">
        <v>0.15</v>
      </c>
      <c r="V37" s="10">
        <f t="shared" si="0"/>
        <v>1</v>
      </c>
      <c r="W37" s="125">
        <f t="shared" si="1"/>
        <v>122</v>
      </c>
    </row>
    <row r="38" spans="1:23" ht="71.25">
      <c r="A38" s="423"/>
      <c r="B38" s="421"/>
      <c r="C38" s="418"/>
      <c r="D38" s="321" t="s">
        <v>630</v>
      </c>
      <c r="E38" s="64" t="s">
        <v>631</v>
      </c>
      <c r="F38" s="64" t="s">
        <v>632</v>
      </c>
      <c r="G38" s="64">
        <v>5</v>
      </c>
      <c r="H38" s="64"/>
      <c r="I38" s="64"/>
      <c r="J38" s="64" t="s">
        <v>934</v>
      </c>
      <c r="K38" s="64" t="s">
        <v>633</v>
      </c>
      <c r="L38" s="15">
        <v>43497</v>
      </c>
      <c r="M38" s="15">
        <v>43829</v>
      </c>
      <c r="N38" s="118">
        <v>100000000</v>
      </c>
      <c r="O38" s="69"/>
      <c r="P38" s="62" t="s">
        <v>237</v>
      </c>
      <c r="Q38" s="101">
        <v>5</v>
      </c>
      <c r="R38" s="61" t="s">
        <v>742</v>
      </c>
      <c r="S38" s="61" t="s">
        <v>743</v>
      </c>
      <c r="T38" s="66"/>
      <c r="U38" s="156">
        <v>1</v>
      </c>
      <c r="V38" s="10" t="b">
        <f t="shared" si="0"/>
        <v>0</v>
      </c>
      <c r="W38" s="125">
        <f t="shared" si="1"/>
        <v>123</v>
      </c>
    </row>
    <row r="39" spans="1:23" ht="156.75">
      <c r="A39" s="423"/>
      <c r="B39" s="421"/>
      <c r="C39" s="418"/>
      <c r="D39" s="317" t="s">
        <v>634</v>
      </c>
      <c r="E39" s="33" t="s">
        <v>635</v>
      </c>
      <c r="F39" s="33" t="s">
        <v>636</v>
      </c>
      <c r="G39" s="64">
        <v>1</v>
      </c>
      <c r="H39" s="64"/>
      <c r="I39" s="64"/>
      <c r="J39" s="64" t="s">
        <v>637</v>
      </c>
      <c r="K39" s="64" t="s">
        <v>638</v>
      </c>
      <c r="L39" s="15">
        <v>43466</v>
      </c>
      <c r="M39" s="15">
        <v>43829</v>
      </c>
      <c r="N39" s="119">
        <v>61008000</v>
      </c>
      <c r="O39" s="69"/>
      <c r="P39" s="62" t="s">
        <v>836</v>
      </c>
      <c r="Q39" s="161">
        <v>0.05</v>
      </c>
      <c r="R39" s="61" t="s">
        <v>741</v>
      </c>
      <c r="S39" s="61" t="s">
        <v>737</v>
      </c>
      <c r="T39" s="66"/>
      <c r="U39" s="156">
        <v>0.1</v>
      </c>
      <c r="V39" s="10">
        <f t="shared" si="0"/>
        <v>1</v>
      </c>
      <c r="W39" s="125">
        <f t="shared" si="1"/>
        <v>124</v>
      </c>
    </row>
    <row r="40" spans="1:23" ht="105" customHeight="1" thickBot="1">
      <c r="A40" s="423"/>
      <c r="B40" s="421"/>
      <c r="C40" s="419"/>
      <c r="D40" s="322" t="s">
        <v>639</v>
      </c>
      <c r="E40" s="197" t="s">
        <v>640</v>
      </c>
      <c r="F40" s="64" t="s">
        <v>641</v>
      </c>
      <c r="G40" s="64">
        <v>3</v>
      </c>
      <c r="H40" s="64"/>
      <c r="I40" s="64"/>
      <c r="J40" s="64" t="s">
        <v>642</v>
      </c>
      <c r="K40" s="64" t="s">
        <v>638</v>
      </c>
      <c r="L40" s="15">
        <v>43466</v>
      </c>
      <c r="M40" s="15">
        <v>43829</v>
      </c>
      <c r="N40" s="121" t="s">
        <v>66</v>
      </c>
      <c r="O40" s="235"/>
      <c r="P40" s="121" t="s">
        <v>66</v>
      </c>
      <c r="Q40" s="161">
        <v>1</v>
      </c>
      <c r="R40" s="61" t="s">
        <v>738</v>
      </c>
      <c r="S40" s="33" t="s">
        <v>895</v>
      </c>
      <c r="T40" s="60"/>
      <c r="U40" s="156">
        <v>1</v>
      </c>
      <c r="V40" s="10" t="b">
        <f t="shared" si="0"/>
        <v>0</v>
      </c>
      <c r="W40" s="125">
        <f t="shared" si="1"/>
        <v>125</v>
      </c>
    </row>
    <row r="41" spans="1:23" ht="229.5">
      <c r="A41" s="423"/>
      <c r="B41" s="407" t="s">
        <v>643</v>
      </c>
      <c r="C41" s="410" t="s">
        <v>644</v>
      </c>
      <c r="D41" s="319" t="s">
        <v>645</v>
      </c>
      <c r="E41" s="68" t="s">
        <v>646</v>
      </c>
      <c r="F41" s="80" t="s">
        <v>647</v>
      </c>
      <c r="G41" s="80">
        <v>1</v>
      </c>
      <c r="H41" s="80"/>
      <c r="I41" s="80"/>
      <c r="J41" s="80" t="s">
        <v>648</v>
      </c>
      <c r="K41" s="80" t="s">
        <v>1008</v>
      </c>
      <c r="L41" s="15">
        <v>43466</v>
      </c>
      <c r="M41" s="15">
        <v>43829</v>
      </c>
      <c r="N41" s="121" t="s">
        <v>66</v>
      </c>
      <c r="O41" s="235"/>
      <c r="P41" s="121" t="s">
        <v>66</v>
      </c>
      <c r="R41" s="58" t="s">
        <v>725</v>
      </c>
      <c r="S41" s="330" t="s">
        <v>726</v>
      </c>
      <c r="T41" s="331" t="s">
        <v>862</v>
      </c>
      <c r="U41" s="156">
        <v>1</v>
      </c>
      <c r="V41" s="10" t="b">
        <f t="shared" si="0"/>
        <v>0</v>
      </c>
      <c r="W41" s="125">
        <f t="shared" si="1"/>
        <v>126</v>
      </c>
    </row>
    <row r="42" spans="1:23" ht="396" customHeight="1">
      <c r="A42" s="423"/>
      <c r="B42" s="408"/>
      <c r="C42" s="411"/>
      <c r="D42" s="155" t="s">
        <v>649</v>
      </c>
      <c r="E42" s="33" t="s">
        <v>650</v>
      </c>
      <c r="F42" s="64" t="s">
        <v>651</v>
      </c>
      <c r="G42" s="64">
        <v>5</v>
      </c>
      <c r="H42" s="64"/>
      <c r="I42" s="64"/>
      <c r="J42" s="64" t="s">
        <v>652</v>
      </c>
      <c r="K42" s="194" t="s">
        <v>1009</v>
      </c>
      <c r="L42" s="15">
        <v>43466</v>
      </c>
      <c r="M42" s="15">
        <v>43829</v>
      </c>
      <c r="N42" s="121" t="s">
        <v>66</v>
      </c>
      <c r="O42" s="235"/>
      <c r="P42" s="121" t="s">
        <v>66</v>
      </c>
      <c r="Q42" s="101"/>
      <c r="R42" s="61" t="s">
        <v>852</v>
      </c>
      <c r="S42" s="61"/>
      <c r="T42" s="61" t="s">
        <v>863</v>
      </c>
      <c r="U42" s="156">
        <v>0.8</v>
      </c>
      <c r="V42" s="10">
        <f t="shared" si="0"/>
        <v>4</v>
      </c>
      <c r="W42" s="125">
        <f t="shared" si="1"/>
        <v>127</v>
      </c>
    </row>
    <row r="43" spans="1:23" ht="409.6" customHeight="1" thickBot="1">
      <c r="A43" s="424"/>
      <c r="B43" s="409"/>
      <c r="C43" s="412"/>
      <c r="D43" s="316" t="s">
        <v>653</v>
      </c>
      <c r="E43" s="73" t="s">
        <v>654</v>
      </c>
      <c r="F43" s="73" t="s">
        <v>655</v>
      </c>
      <c r="G43" s="87">
        <v>1</v>
      </c>
      <c r="H43" s="87" t="s">
        <v>656</v>
      </c>
      <c r="I43" s="87"/>
      <c r="J43" s="87"/>
      <c r="K43" s="87" t="s">
        <v>1010</v>
      </c>
      <c r="L43" s="24">
        <v>43466</v>
      </c>
      <c r="M43" s="24">
        <v>43829</v>
      </c>
      <c r="N43" s="121" t="s">
        <v>66</v>
      </c>
      <c r="O43" s="235"/>
      <c r="P43" s="121" t="s">
        <v>66</v>
      </c>
      <c r="Q43" s="101"/>
      <c r="R43" s="61"/>
      <c r="S43" s="61"/>
      <c r="T43" s="66" t="s">
        <v>859</v>
      </c>
      <c r="U43" s="156">
        <v>0.6</v>
      </c>
      <c r="V43" s="10">
        <f t="shared" si="0"/>
        <v>3</v>
      </c>
      <c r="W43" s="125">
        <f t="shared" si="1"/>
        <v>128</v>
      </c>
    </row>
    <row r="44" spans="1:23">
      <c r="N44" s="332">
        <f>+N7+N10+N11+N28+N29+N30+N31+N32+N33+N34+N36+N38</f>
        <v>9246595692</v>
      </c>
    </row>
    <row r="45" spans="1:23">
      <c r="A45" s="93"/>
      <c r="L45" s="94"/>
      <c r="M45" s="94"/>
      <c r="N45" s="119">
        <v>180000000</v>
      </c>
      <c r="O45" s="96" t="s">
        <v>836</v>
      </c>
      <c r="P45" s="96"/>
      <c r="Q45" s="97"/>
      <c r="R45" s="97"/>
      <c r="S45" s="97"/>
      <c r="T45" s="97"/>
      <c r="U45" s="210"/>
    </row>
    <row r="46" spans="1:23">
      <c r="N46" s="119">
        <f>160000000+22940000+50000000</f>
        <v>232940000</v>
      </c>
      <c r="O46" s="77" t="s">
        <v>839</v>
      </c>
    </row>
    <row r="47" spans="1:23">
      <c r="A47" s="76" t="s">
        <v>269</v>
      </c>
      <c r="B47" s="265" t="s">
        <v>270</v>
      </c>
      <c r="N47" s="119">
        <v>500000000</v>
      </c>
      <c r="O47" s="77" t="s">
        <v>348</v>
      </c>
    </row>
    <row r="48" spans="1:23">
      <c r="A48" s="76" t="s">
        <v>271</v>
      </c>
      <c r="B48" s="265" t="s">
        <v>272</v>
      </c>
      <c r="N48" s="334">
        <f>+N44+N45+N46+N47</f>
        <v>10159535692</v>
      </c>
    </row>
    <row r="50" spans="1:2">
      <c r="A50" s="55" t="s">
        <v>273</v>
      </c>
      <c r="B50" s="265" t="s">
        <v>273</v>
      </c>
    </row>
    <row r="51" spans="1:2" ht="15" customHeight="1">
      <c r="A51" s="50" t="s">
        <v>865</v>
      </c>
    </row>
    <row r="53" spans="1:2" ht="15" customHeight="1">
      <c r="A53" s="50"/>
    </row>
  </sheetData>
  <mergeCells count="36">
    <mergeCell ref="A1:A4"/>
    <mergeCell ref="B1:S2"/>
    <mergeCell ref="U1:V1"/>
    <mergeCell ref="U2:V2"/>
    <mergeCell ref="B3:S4"/>
    <mergeCell ref="U3:V3"/>
    <mergeCell ref="U4:V4"/>
    <mergeCell ref="P5:P6"/>
    <mergeCell ref="Q5:V5"/>
    <mergeCell ref="A7:A43"/>
    <mergeCell ref="B7:B26"/>
    <mergeCell ref="C7:C9"/>
    <mergeCell ref="D8:D9"/>
    <mergeCell ref="C12:C20"/>
    <mergeCell ref="G5:G6"/>
    <mergeCell ref="H5:H6"/>
    <mergeCell ref="I5:I6"/>
    <mergeCell ref="J5:J6"/>
    <mergeCell ref="K5:K6"/>
    <mergeCell ref="L5:L6"/>
    <mergeCell ref="A5:A6"/>
    <mergeCell ref="B5:B6"/>
    <mergeCell ref="C5:C6"/>
    <mergeCell ref="B41:B43"/>
    <mergeCell ref="C41:C43"/>
    <mergeCell ref="M5:M6"/>
    <mergeCell ref="N5:N6"/>
    <mergeCell ref="O5:O6"/>
    <mergeCell ref="D5:D6"/>
    <mergeCell ref="E5:E6"/>
    <mergeCell ref="F5:F6"/>
    <mergeCell ref="D12:D16"/>
    <mergeCell ref="E12:E15"/>
    <mergeCell ref="C21:C26"/>
    <mergeCell ref="B27:B40"/>
    <mergeCell ref="C27:C40"/>
  </mergeCells>
  <conditionalFormatting sqref="V7">
    <cfRule type="cellIs" dxfId="7" priority="8" stopIfTrue="1" operator="between">
      <formula>3</formula>
      <formula>4</formula>
    </cfRule>
  </conditionalFormatting>
  <conditionalFormatting sqref="V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V8:V43">
    <cfRule type="cellIs" dxfId="3" priority="4" stopIfTrue="1" operator="between">
      <formula>3</formula>
      <formula>4</formula>
    </cfRule>
  </conditionalFormatting>
  <conditionalFormatting sqref="V8:V43">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hyperlinks>
    <hyperlink ref="R23" r:id="rId1"/>
  </hyperlinks>
  <pageMargins left="0.70866141732283472" right="0.70866141732283472" top="0.74803149606299213" bottom="0.74803149606299213" header="0.31496062992125984" footer="0.31496062992125984"/>
  <pageSetup paperSize="256" scale="4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
  <sheetViews>
    <sheetView workbookViewId="0">
      <selection activeCell="A19" sqref="A19"/>
    </sheetView>
  </sheetViews>
  <sheetFormatPr baseColWidth="10" defaultRowHeight="15"/>
  <cols>
    <col min="1" max="1" width="3.140625" customWidth="1"/>
    <col min="2" max="2" width="12" customWidth="1"/>
    <col min="3" max="3" width="15.85546875" bestFit="1" customWidth="1"/>
    <col min="4" max="4" width="13.5703125" customWidth="1"/>
    <col min="5" max="5" width="12.7109375" customWidth="1"/>
    <col min="6" max="6" width="15.42578125" customWidth="1"/>
    <col min="7" max="7" width="11.42578125" customWidth="1"/>
    <col min="8" max="8" width="7.28515625" customWidth="1"/>
    <col min="9" max="9" width="11" customWidth="1"/>
    <col min="10" max="10" width="20.85546875" customWidth="1"/>
    <col min="11" max="11" width="11.5703125" customWidth="1"/>
    <col min="12" max="12" width="6.7109375" customWidth="1"/>
    <col min="13" max="13" width="11.85546875" customWidth="1"/>
    <col min="14" max="14" width="11.85546875" bestFit="1" customWidth="1"/>
    <col min="20" max="20" width="39.85546875" customWidth="1"/>
  </cols>
  <sheetData>
    <row r="1" spans="2:20" ht="15.75" thickBot="1">
      <c r="B1" s="122" t="s">
        <v>682</v>
      </c>
      <c r="C1" s="122"/>
      <c r="I1" s="434" t="s">
        <v>891</v>
      </c>
      <c r="J1" s="435"/>
      <c r="K1" s="435"/>
      <c r="L1" s="435"/>
      <c r="M1" s="435"/>
      <c r="N1" s="436"/>
      <c r="O1" s="213"/>
    </row>
    <row r="2" spans="2:20" ht="15.75" customHeight="1" thickBot="1">
      <c r="I2" s="429" t="s">
        <v>892</v>
      </c>
      <c r="J2" s="431"/>
      <c r="K2" s="429" t="s">
        <v>893</v>
      </c>
      <c r="L2" s="431"/>
      <c r="M2" s="437" t="s">
        <v>894</v>
      </c>
      <c r="N2" s="438"/>
      <c r="O2" s="201"/>
      <c r="P2" s="429" t="s">
        <v>683</v>
      </c>
      <c r="Q2" s="430"/>
      <c r="R2" s="431"/>
      <c r="S2" s="432" t="s">
        <v>684</v>
      </c>
      <c r="T2" s="433"/>
    </row>
    <row r="3" spans="2:20" ht="15" customHeight="1" thickBot="1">
      <c r="B3" s="126" t="s">
        <v>685</v>
      </c>
      <c r="C3" s="126" t="s">
        <v>686</v>
      </c>
      <c r="D3" s="126" t="s">
        <v>687</v>
      </c>
      <c r="E3" s="198" t="s">
        <v>688</v>
      </c>
      <c r="F3" s="198" t="s">
        <v>689</v>
      </c>
      <c r="G3" s="126" t="s">
        <v>12</v>
      </c>
      <c r="H3" s="198" t="s">
        <v>690</v>
      </c>
      <c r="I3" s="202" t="s">
        <v>12</v>
      </c>
      <c r="J3" s="126" t="s">
        <v>690</v>
      </c>
      <c r="K3" s="202" t="s">
        <v>12</v>
      </c>
      <c r="L3" s="209" t="s">
        <v>690</v>
      </c>
      <c r="M3" s="203" t="s">
        <v>12</v>
      </c>
      <c r="N3" s="126" t="s">
        <v>690</v>
      </c>
      <c r="O3" s="218"/>
      <c r="P3" s="198" t="s">
        <v>691</v>
      </c>
      <c r="Q3" s="198" t="s">
        <v>692</v>
      </c>
      <c r="R3" s="198" t="s">
        <v>693</v>
      </c>
      <c r="S3" s="200" t="s">
        <v>694</v>
      </c>
      <c r="T3" s="127" t="s">
        <v>695</v>
      </c>
    </row>
    <row r="4" spans="2:20" ht="15" customHeight="1">
      <c r="B4" s="128">
        <v>1</v>
      </c>
      <c r="C4" s="129" t="s">
        <v>696</v>
      </c>
      <c r="D4" s="128">
        <v>8</v>
      </c>
      <c r="E4" s="130">
        <v>18</v>
      </c>
      <c r="F4" s="130">
        <v>33</v>
      </c>
      <c r="G4" s="146">
        <v>48</v>
      </c>
      <c r="H4" s="131">
        <f>+G4/$G$8</f>
        <v>0.37209302325581395</v>
      </c>
      <c r="I4" s="205">
        <v>21</v>
      </c>
      <c r="J4" s="206">
        <f>+I4/G4</f>
        <v>0.4375</v>
      </c>
      <c r="K4" s="207">
        <v>14</v>
      </c>
      <c r="L4" s="204">
        <f>+K4/G4</f>
        <v>0.29166666666666669</v>
      </c>
      <c r="M4" s="207">
        <v>13</v>
      </c>
      <c r="N4" s="214">
        <f>+M4/G4</f>
        <v>0.27083333333333331</v>
      </c>
      <c r="O4" s="219">
        <f>+J4+L4+N4</f>
        <v>1</v>
      </c>
      <c r="P4" s="215">
        <v>10</v>
      </c>
      <c r="Q4" s="130">
        <v>25</v>
      </c>
      <c r="R4" s="130">
        <v>13</v>
      </c>
      <c r="S4" s="130" t="s">
        <v>697</v>
      </c>
      <c r="T4" s="132" t="s">
        <v>698</v>
      </c>
    </row>
    <row r="5" spans="2:20" ht="15" customHeight="1">
      <c r="B5" s="133">
        <v>2</v>
      </c>
      <c r="C5" s="129" t="s">
        <v>699</v>
      </c>
      <c r="D5" s="133">
        <v>3</v>
      </c>
      <c r="E5" s="134">
        <v>12</v>
      </c>
      <c r="F5" s="134">
        <v>28</v>
      </c>
      <c r="G5" s="147">
        <v>37</v>
      </c>
      <c r="H5" s="131">
        <f>+G5/$G$8</f>
        <v>0.2868217054263566</v>
      </c>
      <c r="I5" s="205">
        <v>19</v>
      </c>
      <c r="J5" s="222">
        <f>+I5/G5</f>
        <v>0.51351351351351349</v>
      </c>
      <c r="K5" s="207">
        <v>6</v>
      </c>
      <c r="L5" s="223">
        <f t="shared" ref="L5:L8" si="0">+K5/G5</f>
        <v>0.16216216216216217</v>
      </c>
      <c r="M5" s="207">
        <v>12</v>
      </c>
      <c r="N5" s="224">
        <f t="shared" ref="N5:N8" si="1">+M5/G5</f>
        <v>0.32432432432432434</v>
      </c>
      <c r="O5" s="219">
        <f t="shared" ref="O5:O8" si="2">+J5+L5+N5</f>
        <v>1</v>
      </c>
      <c r="P5" s="215">
        <v>14</v>
      </c>
      <c r="Q5" s="130">
        <v>8</v>
      </c>
      <c r="R5" s="130">
        <v>15</v>
      </c>
      <c r="S5" s="135" t="s">
        <v>700</v>
      </c>
      <c r="T5" s="132" t="s">
        <v>701</v>
      </c>
    </row>
    <row r="6" spans="2:20" ht="15" customHeight="1">
      <c r="B6" s="133">
        <v>3</v>
      </c>
      <c r="C6" s="129" t="s">
        <v>702</v>
      </c>
      <c r="D6" s="133">
        <v>1</v>
      </c>
      <c r="E6" s="134">
        <v>2</v>
      </c>
      <c r="F6" s="134">
        <v>7</v>
      </c>
      <c r="G6" s="147">
        <v>7</v>
      </c>
      <c r="H6" s="131">
        <f>+G6/$G$8</f>
        <v>5.4263565891472867E-2</v>
      </c>
      <c r="I6" s="205">
        <v>5</v>
      </c>
      <c r="J6" s="222">
        <f t="shared" ref="J6:J8" si="3">+I6/G6</f>
        <v>0.7142857142857143</v>
      </c>
      <c r="K6" s="207">
        <v>2</v>
      </c>
      <c r="L6" s="223">
        <f t="shared" si="0"/>
        <v>0.2857142857142857</v>
      </c>
      <c r="M6" s="207">
        <v>0</v>
      </c>
      <c r="N6" s="214">
        <f t="shared" si="1"/>
        <v>0</v>
      </c>
      <c r="O6" s="219">
        <f t="shared" si="2"/>
        <v>1</v>
      </c>
      <c r="P6" s="215">
        <v>2</v>
      </c>
      <c r="Q6" s="130">
        <v>2</v>
      </c>
      <c r="R6" s="130">
        <v>3</v>
      </c>
      <c r="S6" s="130" t="s">
        <v>703</v>
      </c>
      <c r="T6" s="132" t="s">
        <v>704</v>
      </c>
    </row>
    <row r="7" spans="2:20" ht="15" customHeight="1" thickBot="1">
      <c r="B7" s="136">
        <v>4</v>
      </c>
      <c r="C7" s="129" t="s">
        <v>705</v>
      </c>
      <c r="D7" s="136">
        <v>3</v>
      </c>
      <c r="E7" s="137">
        <v>7</v>
      </c>
      <c r="F7" s="137">
        <v>32</v>
      </c>
      <c r="G7" s="148">
        <v>37</v>
      </c>
      <c r="H7" s="131">
        <f>+G7/$G$8</f>
        <v>0.2868217054263566</v>
      </c>
      <c r="I7" s="205">
        <v>17</v>
      </c>
      <c r="J7" s="206">
        <f t="shared" si="3"/>
        <v>0.45945945945945948</v>
      </c>
      <c r="K7" s="207">
        <v>11</v>
      </c>
      <c r="L7" s="204">
        <f t="shared" si="0"/>
        <v>0.29729729729729731</v>
      </c>
      <c r="M7" s="207">
        <v>9</v>
      </c>
      <c r="N7" s="214">
        <f t="shared" si="1"/>
        <v>0.24324324324324326</v>
      </c>
      <c r="O7" s="219">
        <f t="shared" si="2"/>
        <v>1</v>
      </c>
      <c r="P7" s="216">
        <v>11</v>
      </c>
      <c r="Q7" s="138">
        <v>3</v>
      </c>
      <c r="R7" s="138">
        <v>21</v>
      </c>
      <c r="S7" s="135" t="s">
        <v>706</v>
      </c>
      <c r="T7" s="132" t="s">
        <v>707</v>
      </c>
    </row>
    <row r="8" spans="2:20" ht="15" customHeight="1" thickBot="1">
      <c r="B8" s="126" t="s">
        <v>708</v>
      </c>
      <c r="C8" s="126"/>
      <c r="D8" s="139">
        <f t="shared" ref="D8:R8" si="4">SUM(D4:D7)</f>
        <v>15</v>
      </c>
      <c r="E8" s="139">
        <f t="shared" si="4"/>
        <v>39</v>
      </c>
      <c r="F8" s="139">
        <f t="shared" si="4"/>
        <v>100</v>
      </c>
      <c r="G8" s="139">
        <f t="shared" si="4"/>
        <v>129</v>
      </c>
      <c r="H8" s="140">
        <f t="shared" si="4"/>
        <v>1</v>
      </c>
      <c r="I8" s="205">
        <f>+SUM(I4:I7)</f>
        <v>62</v>
      </c>
      <c r="J8" s="206">
        <f t="shared" si="3"/>
        <v>0.48062015503875971</v>
      </c>
      <c r="K8" s="205">
        <f>+SUM(K4:K7)</f>
        <v>33</v>
      </c>
      <c r="L8" s="204">
        <f t="shared" si="0"/>
        <v>0.2558139534883721</v>
      </c>
      <c r="M8" s="205">
        <f>+SUM(M4:M7)</f>
        <v>34</v>
      </c>
      <c r="N8" s="214">
        <f t="shared" si="1"/>
        <v>0.26356589147286824</v>
      </c>
      <c r="O8" s="219">
        <f t="shared" si="2"/>
        <v>1</v>
      </c>
      <c r="P8" s="217">
        <f t="shared" si="4"/>
        <v>37</v>
      </c>
      <c r="Q8" s="139">
        <f t="shared" si="4"/>
        <v>38</v>
      </c>
      <c r="R8" s="141">
        <f t="shared" si="4"/>
        <v>52</v>
      </c>
      <c r="S8" s="199">
        <v>10</v>
      </c>
      <c r="T8" s="126" t="s">
        <v>695</v>
      </c>
    </row>
    <row r="9" spans="2:20" ht="15.75" thickBot="1">
      <c r="D9" s="142"/>
      <c r="E9" s="142"/>
      <c r="F9" s="142"/>
      <c r="G9" s="142"/>
      <c r="H9" s="142"/>
      <c r="I9" s="142"/>
      <c r="J9" s="220">
        <f>AVERAGE(J4:J7)</f>
        <v>0.5311896718146718</v>
      </c>
      <c r="K9" s="142"/>
      <c r="L9" s="142"/>
      <c r="M9" s="208"/>
      <c r="N9" s="142"/>
      <c r="O9" s="142"/>
      <c r="P9" s="143" t="s">
        <v>709</v>
      </c>
      <c r="Q9" s="144" t="s">
        <v>710</v>
      </c>
      <c r="R9" s="145" t="s">
        <v>711</v>
      </c>
      <c r="S9" s="142"/>
      <c r="T9" s="142"/>
    </row>
    <row r="11" spans="2:20">
      <c r="B11" s="55" t="s">
        <v>273</v>
      </c>
      <c r="I11" s="254"/>
      <c r="J11" s="254"/>
      <c r="K11" s="254"/>
      <c r="L11" s="254"/>
      <c r="M11" s="254"/>
      <c r="N11" s="254"/>
      <c r="O11" s="254"/>
      <c r="P11" s="254"/>
      <c r="Q11" s="254"/>
      <c r="R11" s="254"/>
      <c r="S11" s="254"/>
      <c r="T11" s="254"/>
    </row>
    <row r="12" spans="2:20">
      <c r="B12" s="50" t="s">
        <v>865</v>
      </c>
      <c r="I12" s="255"/>
      <c r="J12" s="256"/>
      <c r="K12" s="254"/>
      <c r="L12" s="256"/>
      <c r="M12" s="254"/>
      <c r="N12" s="257"/>
      <c r="O12" s="256"/>
      <c r="P12" s="254"/>
      <c r="Q12" s="254"/>
      <c r="R12" s="254"/>
      <c r="S12" s="254"/>
      <c r="T12" s="254"/>
    </row>
    <row r="13" spans="2:20">
      <c r="I13" s="255"/>
      <c r="J13" s="256"/>
      <c r="K13" s="255"/>
      <c r="L13" s="256"/>
      <c r="M13" s="255"/>
      <c r="N13" s="256"/>
      <c r="O13" s="256"/>
      <c r="P13" s="254"/>
      <c r="Q13" s="254"/>
      <c r="R13" s="254"/>
      <c r="S13" s="254"/>
      <c r="T13" s="254"/>
    </row>
    <row r="14" spans="2:20">
      <c r="I14" s="255"/>
      <c r="J14" s="256"/>
      <c r="K14" s="255"/>
      <c r="L14" s="256"/>
      <c r="M14" s="255"/>
      <c r="N14" s="256"/>
      <c r="O14" s="256"/>
      <c r="P14" s="254"/>
      <c r="Q14" s="254"/>
      <c r="R14" s="254"/>
      <c r="S14" s="254"/>
      <c r="T14" s="254"/>
    </row>
    <row r="15" spans="2:20">
      <c r="I15" s="255"/>
      <c r="J15" s="256"/>
      <c r="K15" s="258"/>
      <c r="L15" s="256"/>
      <c r="M15" s="258"/>
      <c r="N15" s="256"/>
      <c r="O15" s="256"/>
      <c r="P15" s="254"/>
      <c r="Q15" s="254"/>
      <c r="R15" s="254"/>
      <c r="S15" s="254"/>
      <c r="T15" s="254"/>
    </row>
    <row r="16" spans="2:20">
      <c r="I16" s="255"/>
      <c r="J16" s="254"/>
      <c r="K16" s="254"/>
      <c r="L16" s="254"/>
      <c r="M16" s="254"/>
      <c r="N16" s="254"/>
      <c r="O16" s="254"/>
      <c r="P16" s="254"/>
      <c r="Q16" s="254"/>
      <c r="R16" s="254"/>
      <c r="S16" s="254"/>
      <c r="T16" s="254"/>
    </row>
    <row r="17" spans="9:20">
      <c r="I17" s="254"/>
      <c r="J17" s="254"/>
      <c r="K17" s="254"/>
      <c r="L17" s="254"/>
      <c r="M17" s="254"/>
      <c r="N17" s="254"/>
      <c r="O17" s="254"/>
      <c r="P17" s="254"/>
      <c r="Q17" s="254"/>
      <c r="R17" s="254"/>
      <c r="S17" s="254"/>
      <c r="T17" s="254"/>
    </row>
    <row r="18" spans="9:20">
      <c r="I18" s="254"/>
      <c r="J18" s="254"/>
      <c r="K18" s="254"/>
      <c r="L18" s="254"/>
      <c r="M18" s="254"/>
      <c r="N18" s="254"/>
      <c r="O18" s="254"/>
      <c r="P18" s="254"/>
      <c r="Q18" s="254"/>
      <c r="R18" s="254"/>
      <c r="S18" s="254"/>
      <c r="T18" s="254"/>
    </row>
    <row r="19" spans="9:20">
      <c r="I19" s="254"/>
      <c r="J19" s="254"/>
      <c r="K19" s="254"/>
      <c r="L19" s="254"/>
      <c r="M19" s="254"/>
      <c r="N19" s="254"/>
      <c r="O19" s="254"/>
      <c r="P19" s="254"/>
      <c r="Q19" s="254"/>
      <c r="R19" s="254"/>
      <c r="S19" s="254"/>
      <c r="T19" s="254"/>
    </row>
    <row r="20" spans="9:20">
      <c r="I20" s="254"/>
      <c r="J20" s="254"/>
      <c r="K20" s="254"/>
      <c r="L20" s="254"/>
      <c r="M20" s="254"/>
      <c r="N20" s="254"/>
      <c r="O20" s="254"/>
      <c r="P20" s="254"/>
      <c r="Q20" s="254"/>
      <c r="R20" s="254"/>
      <c r="S20" s="254"/>
      <c r="T20" s="254"/>
    </row>
    <row r="21" spans="9:20">
      <c r="I21" s="254"/>
      <c r="J21" s="254"/>
      <c r="K21" s="254"/>
      <c r="L21" s="254"/>
      <c r="M21" s="254"/>
      <c r="N21" s="254"/>
      <c r="O21" s="254"/>
      <c r="P21" s="254"/>
      <c r="Q21" s="254"/>
      <c r="R21" s="254"/>
      <c r="S21" s="254"/>
      <c r="T21" s="254"/>
    </row>
    <row r="22" spans="9:20">
      <c r="I22" s="254"/>
      <c r="J22" s="254"/>
      <c r="K22" s="254"/>
      <c r="L22" s="254"/>
      <c r="M22" s="254"/>
      <c r="N22" s="254"/>
      <c r="O22" s="254"/>
      <c r="P22" s="254"/>
      <c r="Q22" s="254"/>
      <c r="R22" s="254"/>
      <c r="S22" s="254"/>
      <c r="T22" s="254"/>
    </row>
    <row r="23" spans="9:20">
      <c r="I23" s="254"/>
      <c r="J23" s="254"/>
      <c r="K23" s="254"/>
      <c r="L23" s="254"/>
      <c r="M23" s="254"/>
      <c r="N23" s="254"/>
      <c r="O23" s="254"/>
      <c r="P23" s="254"/>
      <c r="Q23" s="254"/>
      <c r="R23" s="254"/>
      <c r="S23" s="254"/>
      <c r="T23" s="254"/>
    </row>
  </sheetData>
  <mergeCells count="6">
    <mergeCell ref="P2:R2"/>
    <mergeCell ref="S2:T2"/>
    <mergeCell ref="I1:N1"/>
    <mergeCell ref="I2:J2"/>
    <mergeCell ref="K2:L2"/>
    <mergeCell ref="M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20"/>
  <sheetViews>
    <sheetView workbookViewId="0">
      <selection activeCell="E32" sqref="E32"/>
    </sheetView>
  </sheetViews>
  <sheetFormatPr baseColWidth="10" defaultRowHeight="15"/>
  <cols>
    <col min="2" max="2" width="52.140625" bestFit="1" customWidth="1"/>
    <col min="4" max="4" width="4.42578125" customWidth="1"/>
    <col min="5" max="5" width="34.85546875" customWidth="1"/>
  </cols>
  <sheetData>
    <row r="4" spans="2:5">
      <c r="B4" s="122" t="s">
        <v>657</v>
      </c>
      <c r="D4" t="s">
        <v>658</v>
      </c>
      <c r="E4" s="122"/>
    </row>
    <row r="6" spans="2:5">
      <c r="B6" s="123" t="s">
        <v>659</v>
      </c>
      <c r="D6" s="124"/>
      <c r="E6" s="124" t="s">
        <v>660</v>
      </c>
    </row>
    <row r="7" spans="2:5">
      <c r="B7" s="123" t="s">
        <v>661</v>
      </c>
      <c r="C7" s="125"/>
      <c r="D7" s="123">
        <v>1</v>
      </c>
      <c r="E7" s="123" t="s">
        <v>662</v>
      </c>
    </row>
    <row r="8" spans="2:5">
      <c r="B8" s="123" t="s">
        <v>663</v>
      </c>
      <c r="C8" s="125"/>
      <c r="D8" s="123">
        <f>D7+1</f>
        <v>2</v>
      </c>
      <c r="E8" s="123" t="s">
        <v>664</v>
      </c>
    </row>
    <row r="9" spans="2:5">
      <c r="B9" s="123" t="s">
        <v>665</v>
      </c>
      <c r="C9" s="125"/>
      <c r="D9" s="123">
        <f t="shared" ref="D9:D15" si="0">D8+1</f>
        <v>3</v>
      </c>
      <c r="E9" s="123" t="s">
        <v>666</v>
      </c>
    </row>
    <row r="10" spans="2:5">
      <c r="B10" s="123" t="s">
        <v>667</v>
      </c>
      <c r="C10" s="125"/>
      <c r="D10" s="123">
        <f t="shared" si="0"/>
        <v>4</v>
      </c>
      <c r="E10" s="123" t="s">
        <v>668</v>
      </c>
    </row>
    <row r="11" spans="2:5">
      <c r="B11" s="123" t="s">
        <v>669</v>
      </c>
      <c r="C11" s="125"/>
      <c r="D11" s="123">
        <f t="shared" si="0"/>
        <v>5</v>
      </c>
      <c r="E11" s="123" t="s">
        <v>670</v>
      </c>
    </row>
    <row r="12" spans="2:5">
      <c r="B12" s="123" t="s">
        <v>671</v>
      </c>
      <c r="C12" s="125"/>
      <c r="D12" s="123">
        <f t="shared" si="0"/>
        <v>6</v>
      </c>
      <c r="E12" s="123" t="s">
        <v>672</v>
      </c>
    </row>
    <row r="13" spans="2:5">
      <c r="B13" s="123" t="s">
        <v>673</v>
      </c>
      <c r="C13" s="125"/>
      <c r="D13" s="123">
        <f t="shared" si="0"/>
        <v>7</v>
      </c>
      <c r="E13" s="123" t="s">
        <v>674</v>
      </c>
    </row>
    <row r="14" spans="2:5">
      <c r="B14" s="123" t="s">
        <v>675</v>
      </c>
      <c r="C14" s="125"/>
      <c r="D14" s="123">
        <f t="shared" si="0"/>
        <v>8</v>
      </c>
      <c r="E14" s="123" t="s">
        <v>676</v>
      </c>
    </row>
    <row r="15" spans="2:5">
      <c r="B15" s="123" t="s">
        <v>677</v>
      </c>
      <c r="C15" s="125"/>
      <c r="D15" s="123">
        <f t="shared" si="0"/>
        <v>9</v>
      </c>
      <c r="E15" s="123" t="s">
        <v>678</v>
      </c>
    </row>
    <row r="16" spans="2:5">
      <c r="B16" s="123" t="s">
        <v>679</v>
      </c>
      <c r="C16" s="125"/>
      <c r="D16" s="123">
        <v>10</v>
      </c>
      <c r="E16" s="123" t="s">
        <v>680</v>
      </c>
    </row>
    <row r="17" spans="2:5">
      <c r="B17" s="123" t="s">
        <v>681</v>
      </c>
      <c r="C17" s="125"/>
      <c r="D17" s="125"/>
      <c r="E17" s="125"/>
    </row>
    <row r="18" spans="2:5">
      <c r="C18" s="125"/>
      <c r="D18" s="125"/>
      <c r="E18" s="125"/>
    </row>
    <row r="19" spans="2:5">
      <c r="B19" s="125"/>
      <c r="C19" s="125"/>
      <c r="D19" s="125"/>
      <c r="E19" s="125"/>
    </row>
    <row r="20" spans="2:5">
      <c r="B20" s="125"/>
      <c r="C20" s="125"/>
      <c r="D20" s="125"/>
      <c r="E20" s="1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GENERAL</vt:lpstr>
      <vt:lpstr>EXCELENCIA ACADÉMICA</vt:lpstr>
      <vt:lpstr>COMPROMISO SOCIAL</vt:lpstr>
      <vt:lpstr>COMPROMISO AMBIENTAL</vt:lpstr>
      <vt:lpstr>EJE 4 EYTA</vt:lpstr>
      <vt:lpstr>RESUMEN</vt:lpstr>
      <vt:lpstr>Factores CNA</vt:lpstr>
      <vt:lpstr>'COMPROMISO SOCIAL'!Títulos_a_imprimir</vt:lpstr>
      <vt:lpstr>'EJE 4 EYTA'!Títulos_a_imprimir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2019-12-10T14:36:52Z</cp:lastPrinted>
  <dcterms:created xsi:type="dcterms:W3CDTF">2019-03-22T12:55:26Z</dcterms:created>
  <dcterms:modified xsi:type="dcterms:W3CDTF">2020-01-31T15:05:29Z</dcterms:modified>
</cp:coreProperties>
</file>