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 firstSheet="1" activeTab="1"/>
  </bookViews>
  <sheets>
    <sheet name="GENERAL" sheetId="8" r:id="rId1"/>
    <sheet name="EXCELENCIA ACADÉMICA" sheetId="1" r:id="rId2"/>
    <sheet name="COMPROMISO SOCIAL" sheetId="2" r:id="rId3"/>
    <sheet name="COMPROMISO AMBIENTAL" sheetId="3" r:id="rId4"/>
    <sheet name="EJE 4 EYTA" sheetId="5" r:id="rId5"/>
    <sheet name="RESUMEN" sheetId="7" r:id="rId6"/>
  </sheets>
  <definedNames>
    <definedName name="_xlnm._FilterDatabase" localSheetId="4" hidden="1">'EJE 4 EYTA'!$J$1:$J$40</definedName>
    <definedName name="_xlnm._FilterDatabase" localSheetId="1" hidden="1">'EXCELENCIA ACADÉMICA'!$A$6:$W$67</definedName>
    <definedName name="_xlnm.Print_Area" localSheetId="1">'EXCELENCIA ACADÉMICA'!$B$1:$Y$71</definedName>
    <definedName name="_xlnm.Print_Titles" localSheetId="2">'COMPROMISO SOCIAL'!$1:$6</definedName>
    <definedName name="_xlnm.Print_Titles" localSheetId="4">'EJE 4 EYTA'!$1:$6</definedName>
    <definedName name="_xlnm.Print_Titles" localSheetId="1">'EXCELENCIA ACADÉMICA'!$1:$6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5" l="1"/>
  <c r="T8" i="5"/>
  <c r="O8" i="7" l="1"/>
  <c r="N8" i="7"/>
  <c r="L8" i="7"/>
  <c r="Q6" i="7"/>
  <c r="P4" i="7"/>
  <c r="P7" i="7"/>
  <c r="Q7" i="7" s="1"/>
  <c r="M7" i="7"/>
  <c r="P6" i="7"/>
  <c r="P8" i="7" s="1"/>
  <c r="P5" i="7"/>
  <c r="M5" i="7"/>
  <c r="L5" i="7"/>
  <c r="Q5" i="7" s="1"/>
  <c r="M4" i="7"/>
  <c r="M8" i="7" s="1"/>
  <c r="L4" i="7"/>
  <c r="M34" i="5"/>
  <c r="K7" i="7" s="1"/>
  <c r="K6" i="7"/>
  <c r="N7" i="1"/>
  <c r="M22" i="3"/>
  <c r="N60" i="1"/>
  <c r="M28" i="2"/>
  <c r="M19" i="2"/>
  <c r="M14" i="2"/>
  <c r="M8" i="2"/>
  <c r="M57" i="2" s="1"/>
  <c r="K5" i="7" s="1"/>
  <c r="Q4" i="7" l="1"/>
  <c r="Q8" i="7" s="1"/>
  <c r="N65" i="1"/>
  <c r="K4" i="7" s="1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7" i="5"/>
  <c r="T17" i="3"/>
  <c r="T16" i="3"/>
  <c r="T15" i="3"/>
  <c r="T14" i="3"/>
  <c r="T13" i="3"/>
  <c r="T12" i="3"/>
  <c r="T11" i="3"/>
  <c r="T10" i="3"/>
  <c r="T9" i="3"/>
  <c r="T8" i="3"/>
  <c r="T7" i="3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3" i="2"/>
  <c r="T32" i="2"/>
  <c r="T31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U64" i="1"/>
  <c r="U63" i="1"/>
  <c r="U62" i="1"/>
  <c r="U61" i="1"/>
  <c r="U60" i="1"/>
  <c r="U59" i="1"/>
  <c r="U58" i="1"/>
  <c r="U57" i="1"/>
  <c r="U56" i="1"/>
  <c r="U55" i="1"/>
  <c r="U52" i="1"/>
  <c r="U51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14" i="7" l="1"/>
  <c r="C14" i="7"/>
  <c r="E14" i="7" l="1"/>
  <c r="G8" i="7"/>
  <c r="F8" i="7"/>
  <c r="E8" i="7"/>
  <c r="D8" i="7"/>
  <c r="H5" i="7" l="1"/>
  <c r="E15" i="7"/>
  <c r="H4" i="7"/>
  <c r="H6" i="7"/>
  <c r="H7" i="7"/>
  <c r="C7" i="8"/>
  <c r="D7" i="8" s="1"/>
  <c r="C5" i="8"/>
  <c r="D5" i="8" s="1"/>
  <c r="C8" i="8"/>
  <c r="D8" i="8" s="1"/>
  <c r="C6" i="8"/>
  <c r="D6" i="8" s="1"/>
  <c r="K8" i="7"/>
  <c r="H8" i="7" l="1"/>
  <c r="C9" i="8"/>
  <c r="D9" i="8" s="1"/>
</calcChain>
</file>

<file path=xl/comments1.xml><?xml version="1.0" encoding="utf-8"?>
<comments xmlns="http://schemas.openxmlformats.org/spreadsheetml/2006/main">
  <authors>
    <author>USUARIO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USUARIO:
Gestión de Rectoría con las tres vicerrectorias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Política aprobada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Los productos de la modernización</t>
        </r>
      </text>
    </comment>
  </commentList>
</comments>
</file>

<file path=xl/sharedStrings.xml><?xml version="1.0" encoding="utf-8"?>
<sst xmlns="http://schemas.openxmlformats.org/spreadsheetml/2006/main" count="964" uniqueCount="755">
  <si>
    <t>PROCEDIMIENTO SISTEMA DE PLANIFICACIÓN INSTITUCIONAL</t>
  </si>
  <si>
    <t>Página 1 de 1</t>
  </si>
  <si>
    <t>Código: PI-P01-F01</t>
  </si>
  <si>
    <t>Versión: 10</t>
  </si>
  <si>
    <t>Fecha Aprobación:
28-02-2019</t>
  </si>
  <si>
    <t>No.</t>
  </si>
  <si>
    <t>EJE DE POLÍTICA</t>
  </si>
  <si>
    <t>PROGRAMA</t>
  </si>
  <si>
    <t>PROYECTO</t>
  </si>
  <si>
    <t xml:space="preserve">SUBPROYECTO </t>
  </si>
  <si>
    <t>OBJETIVO</t>
  </si>
  <si>
    <t>ACCIONES</t>
  </si>
  <si>
    <t>META</t>
  </si>
  <si>
    <t>RESPONSABLE(S)</t>
  </si>
  <si>
    <t>FECHA INICIACIÓN</t>
  </si>
  <si>
    <t>FECHA FINALIZACIÓN</t>
  </si>
  <si>
    <t>PRESUPUESTO ASIGNADO</t>
  </si>
  <si>
    <t>PRESUPUESTO EJECUTADO</t>
  </si>
  <si>
    <t>FUENTE DEL RECURSO</t>
  </si>
  <si>
    <t>SEGUIMIENTO</t>
  </si>
  <si>
    <t>LOGRO (AÑO)</t>
  </si>
  <si>
    <t>EVIDENCIA</t>
  </si>
  <si>
    <t>OBSERVACIÓN</t>
  </si>
  <si>
    <t>% AVANCE</t>
  </si>
  <si>
    <t>SEMÁFORO</t>
  </si>
  <si>
    <t>EXCELENCIA ACADÉMICA</t>
  </si>
  <si>
    <t>FORTALECIMIENTO DE LA FORMACIÓN DOCENTE</t>
  </si>
  <si>
    <t>AMPLIACIÓN PLANTA DOCENTE</t>
  </si>
  <si>
    <t>Vinculación de profesores de planta</t>
  </si>
  <si>
    <t>ESTIMULOS A LA FORMACIÓN</t>
  </si>
  <si>
    <t>Vicerrector Académico
Vicerrector Administrativo</t>
  </si>
  <si>
    <t>Formación de formadores</t>
  </si>
  <si>
    <t>Consolidar la formación integral de los docentes dentro de una propuesta enmarcada en las dimensiones del ser</t>
  </si>
  <si>
    <t>Ofrecer espacios permanentes de formación  para los profesores de las Licenciaturas de la Facultad de Ciencias de la Educación y el IDEAD, en pertinencia de la formación de educadores.</t>
  </si>
  <si>
    <t>MODERNIZACIÓN CURRICULAR</t>
  </si>
  <si>
    <t>Innovación y modernización  curricular</t>
  </si>
  <si>
    <t>Actualizar los currículos de los programas académicos de acuerdo con los lineamientos institucionales y las políticas educativas estatales</t>
  </si>
  <si>
    <t xml:space="preserve">Investigación Formativa </t>
  </si>
  <si>
    <t>Fomentar la investigación formativa en los procesos curriculares de los programas académicos</t>
  </si>
  <si>
    <t xml:space="preserve">Vicerrector Académico
Secretaria Académica
Jefe de Admisiones, Registro y Control Académico
Comité de Admisiones
</t>
  </si>
  <si>
    <t>FORTALECIMIENTO DE LA EDUCACIÓN A DISTANCIA</t>
  </si>
  <si>
    <t xml:space="preserve">Gestionar la creación de nuevos programas académicos para ampliar la oferta educativa.               </t>
  </si>
  <si>
    <t>DINAMIZACIÓN DE LA INVESTIGACIÓN</t>
  </si>
  <si>
    <t>Impulsar el desarrollo investigativo del IDEAD</t>
  </si>
  <si>
    <t xml:space="preserve">Comité de Investigaciones del IDEAD 
</t>
  </si>
  <si>
    <t>Coordinadores de grupos de investigacón,  Comité de Investigaciones del IDEAD</t>
  </si>
  <si>
    <t>INVESTIGACIÓN</t>
  </si>
  <si>
    <t>PROMOCIÓN DE PATENTES PRODUCTO DE INVESTIGACIÓN</t>
  </si>
  <si>
    <t>Banco de patentes</t>
  </si>
  <si>
    <t>Director de Investigaciones y Desarrollo Científico</t>
  </si>
  <si>
    <t>PROMOCIÓN DEL DESARROLLO DE PROYECTOS DE INVESTIGACIÓN CON PERTINENCIA REGIONAL</t>
  </si>
  <si>
    <t>Director de Investigaciones y Desarrollo Científico
Vicerrector Académico</t>
  </si>
  <si>
    <t xml:space="preserve">Gestión de proyectos de Ciencia Tecnología e Innovación </t>
  </si>
  <si>
    <t>Cultura investigativa</t>
  </si>
  <si>
    <t>Fortalecer la cultura investigativa en la UT, como factor determinate en la generación de conocimiento.</t>
  </si>
  <si>
    <t xml:space="preserve">Director  Investigaciones y Desarrollo Científico
Decanos, Director del IDEAD
Vicerrector Académico
</t>
  </si>
  <si>
    <t>Investigación con pertinencia social</t>
  </si>
  <si>
    <t>Articular la investigación con la docencia y la proyección social,  para impactar la comunidad y lograr la transferencia de conocimiento.</t>
  </si>
  <si>
    <t>Formular e implementar un modelo de investigación con pertinencia social  compatible con el conocimiento local, empirico, el saber tradicional e incorporando la tecnología.</t>
  </si>
  <si>
    <t>Investigación para el desarrollo social y la innovación</t>
  </si>
  <si>
    <t>Formalizar la institucionalización de un  evento de reconocimiento al trabajos de profesores investigadores por los resultados obtenidos a nivel  internacional  y nacional .</t>
  </si>
  <si>
    <t xml:space="preserve">
Director de Investigaciones y Desarrollo Científico
Vicerrector Académico
Rector</t>
  </si>
  <si>
    <t>MODERNIZACIÓN Y VISIBILIZACIÓN DE FUENTES DOCUMENTALES Y COLECCIONES MUSEOLÓGICAS DE LA UNIVERSIDAD</t>
  </si>
  <si>
    <t>BIBLIOTECA</t>
  </si>
  <si>
    <t>Recursos bibliográficos</t>
  </si>
  <si>
    <t>Fortalecer las funciones misionales para el aseguramiento de la calidad.</t>
  </si>
  <si>
    <t>Diecanos y Director IDEAD.
Vicerrector de Desarrollo Humano
Director de Biblioteca</t>
  </si>
  <si>
    <t>Producción Académica e investigativa de la UT</t>
  </si>
  <si>
    <t>Permitir el acceso abierto a toda la producción  científica y académica de la Universidad.</t>
  </si>
  <si>
    <t>Digitalizar y publicar la producción intelectual en el repositorio institucional.</t>
  </si>
  <si>
    <t>Vicerrector de Desarrollo Humano
Director de Biblioteca</t>
  </si>
  <si>
    <t>Directores de Programa
Vicerrector de Desarrollo Humano
Vicerrector Académico</t>
  </si>
  <si>
    <t>Eventos con las unidades académicas</t>
  </si>
  <si>
    <t>Vicerrector de Desarrollo Humano
Unidades Académicas</t>
  </si>
  <si>
    <t>COLECCIONES Y MUSEOS</t>
  </si>
  <si>
    <t>Difusión y extensión de Museos y Colecciones</t>
  </si>
  <si>
    <t>Fortalecer el museo y sus colecciones para  visbilizar  los procesos misionales</t>
  </si>
  <si>
    <t>Promover la visibilzación del museo itinerante en  las instituciones educativas de la región.</t>
  </si>
  <si>
    <t>Vicerrector Académico
Proyección Social
Director del Museo</t>
  </si>
  <si>
    <t>Adecuar los espacios para la exposición de las piezas del museo</t>
  </si>
  <si>
    <t>Vicerrector Académico
Proyección Social</t>
  </si>
  <si>
    <t>Fortalecer las colecciones y museos de la institución para constituirlas en importantes herramientas de apoyo a los procesos misionales</t>
  </si>
  <si>
    <t>Número de grupos de investigación creados</t>
  </si>
  <si>
    <t>Vicerrector Académico / Decanos, Director IDEAD
Director de Investigaciones y Desarrollo Científico</t>
  </si>
  <si>
    <t>PUBLICACIONES</t>
  </si>
  <si>
    <t>FONDO EDITORIAL</t>
  </si>
  <si>
    <t>Sello Editorial</t>
  </si>
  <si>
    <t>Participar en ferias de libros</t>
  </si>
  <si>
    <t>POSTGRADOS</t>
  </si>
  <si>
    <t>AMPLIACIÓN DE LA OFERTA DE PROGRAMAS DE POSTGRADO</t>
  </si>
  <si>
    <t xml:space="preserve">Vicerrector Académic,  / Decanos, Director IDEAD
</t>
  </si>
  <si>
    <t>INTERNACIONALIZACIÓN</t>
  </si>
  <si>
    <t>MOVILIDAD ACADÉMICA E INVESTIGATIVA</t>
  </si>
  <si>
    <t>Participar en eventos académicos internacionales en calidad de ponentes docentes y estudiantes</t>
  </si>
  <si>
    <t xml:space="preserve">Vicerrector Académico / Decanos, Director IDEAD
</t>
  </si>
  <si>
    <t xml:space="preserve">Vicerrector Académico
Vicerrector de Desarrollo Humano
 / Decanos, Director IDEAD
</t>
  </si>
  <si>
    <t>Visibilización y Posicionamiento nacional e internacional de la UT</t>
  </si>
  <si>
    <t>Visibilizar la Universidad del Tolima en los ámbitos internacional y nacional.</t>
  </si>
  <si>
    <t>FORMACIÓN EN LENGUA EXTRANJERA</t>
  </si>
  <si>
    <t>Multilinguismo</t>
  </si>
  <si>
    <t>Dedarrollar la competencia de
docentes y estudiantes de la institución en una segunda lengua</t>
  </si>
  <si>
    <t>Construir la política de multilinguismo articulado con los lineamientos curriculares</t>
  </si>
  <si>
    <t>Ofertar seminarios y cursos en una segunda lengua</t>
  </si>
  <si>
    <t>META PD</t>
  </si>
  <si>
    <t>Meta del Plan de Desarrollo Institucional</t>
  </si>
  <si>
    <t>META PA (año)</t>
  </si>
  <si>
    <t>Meta del Plan de Acción Institucional</t>
  </si>
  <si>
    <t>ODI/RODRIGUEZ J.C</t>
  </si>
  <si>
    <t>COMPROMISO SOCIAL</t>
  </si>
  <si>
    <t>DESARROLLO HUMANO</t>
  </si>
  <si>
    <t>BIENESTAR UNIVERSITARIO</t>
  </si>
  <si>
    <t>Brindar cobertura y calidad en los servicios de salud</t>
  </si>
  <si>
    <t>Vicerrector de Desarrollo Humano
Profesional de la Sección Asistencial</t>
  </si>
  <si>
    <t>Residencias estudiantiles</t>
  </si>
  <si>
    <t>Actualizar la normatividad que regula el servicio de residencias masculinas y subsido de alojamiento femenino</t>
  </si>
  <si>
    <t xml:space="preserve">Elaborar y presentar el reglamento para residencias </t>
  </si>
  <si>
    <t>Vicerrector de Desarrollo Humano
Director de Bienestar, Profesional de la Sección Asistencial</t>
  </si>
  <si>
    <t>Restaurante universitario</t>
  </si>
  <si>
    <t>Garantizar las condiciones higienico sanitarias para la oferta de alimentos</t>
  </si>
  <si>
    <t xml:space="preserve">Prestar el servicio de restaurante subsidiado a estudiantes de pregrado </t>
  </si>
  <si>
    <t>Sistema de gestión de seguridad y salud en el trabajo</t>
  </si>
  <si>
    <t>Plan estratégico de seguridad víal</t>
  </si>
  <si>
    <t>Vicerrector de Desarrollo Humano
Seguridad y Salud en el Trabajo
División de Servicios Administrativos</t>
  </si>
  <si>
    <t>Apoyos socieconómicos</t>
  </si>
  <si>
    <t>Garantizar las condiciones para el acceso, permanencia, motivación y desempeño académico de los estudiantes de la Universidad del Tolima.</t>
  </si>
  <si>
    <t>Programa integral de abordaje al consumo de sustancias psicoactivas</t>
  </si>
  <si>
    <t xml:space="preserve">
Vicerrector de Desarrollo Humano
Vicerrector Académico
</t>
  </si>
  <si>
    <t>Deporte competitivo</t>
  </si>
  <si>
    <t>Participar en los Juegos Nacionales Universitarios</t>
  </si>
  <si>
    <t>Recreación y uso racional del tiempo libre</t>
  </si>
  <si>
    <t>PERMANENCIA Y GRADUACIÓN ESTUDIANTIL</t>
  </si>
  <si>
    <t>Estratégias para la permanencia</t>
  </si>
  <si>
    <t xml:space="preserve">Contribuir en la reducción de la deserción de los estudiantes de la UT </t>
  </si>
  <si>
    <t>Realizar actividades de monitorias académicas, cursos nivelatorios,  y semana de inducción</t>
  </si>
  <si>
    <t>Vicerrectoria de Desarrollo Humano Director de Bienestar Universitario</t>
  </si>
  <si>
    <t>Tiendas Universitarias</t>
  </si>
  <si>
    <t>Cumplir los componentes del reglamento del funcionamiento de las tiendas universitarias.</t>
  </si>
  <si>
    <t>DESARROLLO CULTURAL</t>
  </si>
  <si>
    <t>Actividades de formación y desarrollo cultural.</t>
  </si>
  <si>
    <t>Promover la dimensión estética  en la comunidad universitaria</t>
  </si>
  <si>
    <t>Ofertar actividades formativas a la Comunidad Universitaria</t>
  </si>
  <si>
    <t>Elaborar, socializar, y presentar para aprobación  la Política de Inclusión</t>
  </si>
  <si>
    <t>PROYECCIÓN SOCIAL</t>
  </si>
  <si>
    <t>REGIONALIZACIÓN</t>
  </si>
  <si>
    <t>Contexto regional</t>
  </si>
  <si>
    <t>Formar a la comunidad universitaria en temas de contexto regional</t>
  </si>
  <si>
    <t>Vicerrector Académico
Director de Proyección Social</t>
  </si>
  <si>
    <t xml:space="preserve">Contribuir al desarrollo local y regional  a partir de la articulación de las funciones misionales universitarias con los requerimientos de los territorios </t>
  </si>
  <si>
    <t>Articular la Universidad en las dinámicas locales, regionales y nacionales.</t>
  </si>
  <si>
    <t>Vicerrector Académico - Director del CERE</t>
  </si>
  <si>
    <t>Educación Rural</t>
  </si>
  <si>
    <t>Vicerrector Académico - Director del CERE - Decano - Director IDEAD</t>
  </si>
  <si>
    <t>UNIVERSIDAD ABIERTA</t>
  </si>
  <si>
    <t>Cultura emprendedora e innovadora</t>
  </si>
  <si>
    <t>Alianzas y convenios estratégicos</t>
  </si>
  <si>
    <t>UNIVERSIDAD TERRITORIO DE PAZ</t>
  </si>
  <si>
    <t>Implementar la política de Paz de la UT que permita garantizar los derechos humanos a través de los ejes misionales de la Universidad y aportar a la construcción de paz</t>
  </si>
  <si>
    <t>Fortalecer la democracia y la construcción de la paz en el territorio   bajo escenarios de orden académico, social y político</t>
  </si>
  <si>
    <t>GRADUADOS</t>
  </si>
  <si>
    <t>FORTALECIMIENTO DE VÍNCULOS CON LOS GRADUADOS</t>
  </si>
  <si>
    <t>GENERACIÓN DE ESTÍMULOS PARA EL ACCESO A LA FORMACIÓN POSGRADUADA</t>
  </si>
  <si>
    <t>Estimulos a graduados</t>
  </si>
  <si>
    <t>Vicerrector Académico
Vicerrector de Desarrollo Humano
Vicerrector Administrativo</t>
  </si>
  <si>
    <t>COMPROMISO AMBIENTAL</t>
  </si>
  <si>
    <t>UNIVERSIDAD TERRITORIO VERDE</t>
  </si>
  <si>
    <t>CÁTEDRA AMBIENTAL</t>
  </si>
  <si>
    <t>Electiva institucional</t>
  </si>
  <si>
    <t xml:space="preserve">Incluir la cátedra ambiental en los bancos de electivas de los programas académicos de pregrado modalidades presencial y a distancia </t>
  </si>
  <si>
    <t>Formación permanente y proyección social</t>
  </si>
  <si>
    <t>Formar a la ciudadanía en general en temas ambientales</t>
  </si>
  <si>
    <t>Realizar el diplomado en pensamiento ambiental "Cátedra Gonzalo Palomino Ortiz" y seminario permanente en educación ambiental  en la UT</t>
  </si>
  <si>
    <t>Vinculación a procesos de formación ciudadana</t>
  </si>
  <si>
    <t>Acompañar procesos de formación ciudadana en la región</t>
  </si>
  <si>
    <t>Investigación y producción académica</t>
  </si>
  <si>
    <t>Generar documentos académicos de apoyo al desarrollo de la Cátedra Ambiental</t>
  </si>
  <si>
    <t>PLANIFICACIÓN Y GESTIÓN SUSTENTABLE DEL CAMPUS UNIVERSITARIO</t>
  </si>
  <si>
    <t xml:space="preserve">Garantizar el cumplimiento de la normatividad ambiental vigente </t>
  </si>
  <si>
    <t xml:space="preserve">Realizar acompañamiento dentro de la implementación  del S.G.A </t>
  </si>
  <si>
    <t>Formular e implementar las estrategias</t>
  </si>
  <si>
    <t>TRANSPARENCIA Y EFICIENCIA ADMINISTRATIVA</t>
  </si>
  <si>
    <t>MODELO INTEGRADO DE PLANEACIÓN Y GESTIÓN</t>
  </si>
  <si>
    <t>SISTEMA DE PLANIFICACIÓN INSTITUCIONAL</t>
  </si>
  <si>
    <t>Plataforma de gestión integrada</t>
  </si>
  <si>
    <t>Integrar los diferentes procesos e instrumentos de planificación Institucional.</t>
  </si>
  <si>
    <t>Gestión y organización universitaria</t>
  </si>
  <si>
    <t>Fortalecer el ejercicio democrático al interior de la UT</t>
  </si>
  <si>
    <t>SISTEMA DE COMUNICACIÓN Y MEDIOS</t>
  </si>
  <si>
    <t>Plan de medios</t>
  </si>
  <si>
    <t>MODERNIZACIÓN INSTITUCIONAL</t>
  </si>
  <si>
    <t>Actualizar los estatutos general, profesoral, estudiantil y administrativo</t>
  </si>
  <si>
    <t>Elaborar, socializar, y presentar para aprobación el Estatuto General</t>
  </si>
  <si>
    <t xml:space="preserve">Elaborar, socializar, y presentar para aprobación el Estatuto Profesoral
</t>
  </si>
  <si>
    <t xml:space="preserve">Elaborar, socializar, y presentar para aprobación el Estatuto Estudiantil </t>
  </si>
  <si>
    <t xml:space="preserve">Vicerrector Administrativo
Secretaria General
Asesor Jurídico
Consejo Superior
</t>
  </si>
  <si>
    <t>Vicerrector Académico,Vicerrector de Desarrollo Humano, Director del IDEAD,  Director del CERE,  Director de Investigaciones y Desarrollo Científico Coordinador de Gestión y Educación Ambiental, Profesional de la Oficina de Graduados de la UT</t>
  </si>
  <si>
    <t>Sostenibilidad financiera y transparencia</t>
  </si>
  <si>
    <t>Fortalecer la estabilidad y el equilibrio financiero de la Universidad del Tolima</t>
  </si>
  <si>
    <t>Gestión documental</t>
  </si>
  <si>
    <t xml:space="preserve">Administrar la documentación institucional cumpliendo con la normatividad vigente, mediante la recepción, registro, distribución, conservación y consulta de la información, para la prestación de servicios oportunos. </t>
  </si>
  <si>
    <t>Modernización y rediseño organizacional</t>
  </si>
  <si>
    <t xml:space="preserve">Vicerrector Administrativo
Jefe Oficina de Desarrollo Institucional
Jefe División de Relaciones Laborales y Prestacionales
Equipo de rediseño
</t>
  </si>
  <si>
    <t>Realizar los estudios técnicos y diseños para adecuación del Jardín Botánico de la Universidad del Tolima</t>
  </si>
  <si>
    <t xml:space="preserve">
Jefe Oficina de Desarrollo Institucional</t>
  </si>
  <si>
    <t>PRESUPUESTO</t>
  </si>
  <si>
    <t>Lineamientos de la gestión financiera</t>
  </si>
  <si>
    <t>Vicerrector Administrativo, 
Jefe División Contable y Financiera</t>
  </si>
  <si>
    <t>Identificación de fuentes de financiación</t>
  </si>
  <si>
    <t xml:space="preserve">Establecer estrategias que dinamicen la consecución de recursos y la gestión de ahorro. </t>
  </si>
  <si>
    <t xml:space="preserve">
Vicerrector Administrativo
Jefe División Contable y Financiera
Director IDEAD
Decanos
Director de Investigaciones y Desarrollo Cientifico.
</t>
  </si>
  <si>
    <t>ODI/RODRIGUEZ J.C/Nubia B.V./Ramiro Q.G.</t>
  </si>
  <si>
    <t>ARTICULADOS FACTORES DEL CNA (Acuerdo 001 de 2018 CESU)</t>
  </si>
  <si>
    <t>EJES</t>
  </si>
  <si>
    <t>DENOMINACIÓN</t>
  </si>
  <si>
    <t>PROGRAMAS</t>
  </si>
  <si>
    <t>PROYECTOS</t>
  </si>
  <si>
    <t>SUBPROYECTOS</t>
  </si>
  <si>
    <t>%</t>
  </si>
  <si>
    <t>No. Factor</t>
  </si>
  <si>
    <t>FACTORES DEL CNA</t>
  </si>
  <si>
    <t>Excelencia Académica</t>
  </si>
  <si>
    <t>1,2,3,4 y 7</t>
  </si>
  <si>
    <t>Estudiantes; profesores;  Graduados       investigación, Planeación y mejoramiento de la calidad</t>
  </si>
  <si>
    <t>Compromiso Social</t>
  </si>
  <si>
    <t>1,2,3,4,5,7 y 8</t>
  </si>
  <si>
    <t xml:space="preserve">Estudiantes; profesores; Graduados;  Investigación; Planeación y mejoramiento de la calidad;  bienestar; Gestión Administrativa; </t>
  </si>
  <si>
    <t>Compromiso Ambiental</t>
  </si>
  <si>
    <t>1,2,5,7 y 8</t>
  </si>
  <si>
    <t>Estudiantes;  profesores;  bienestar;       Planeación y mejoramiento de la calidad  ; Gestión Administrativa</t>
  </si>
  <si>
    <t>Eficiencia y Transparencia Adminsitrativa</t>
  </si>
  <si>
    <t>1,2,3,4,5,6,7,8,9 y 10 (todos los factores)</t>
  </si>
  <si>
    <t>Estudiantes; profesores; Graduados;  investigación; bienestar; gobierno institucional; Planeación y mejoramiento de la calidad;   Gestión Administrativa; Infraestructura; Recursos Financieros</t>
  </si>
  <si>
    <t>TOTAL</t>
  </si>
  <si>
    <t>UNIVERSIDAD DEL TOLIMA</t>
  </si>
  <si>
    <t>CONVENCIÓN</t>
  </si>
  <si>
    <t>SEMAFORO</t>
  </si>
  <si>
    <t>EJE 1</t>
  </si>
  <si>
    <t>EJE 2</t>
  </si>
  <si>
    <t>EJE 3</t>
  </si>
  <si>
    <t>EFICIENCIA Y TRANSPARENCIA ADMINISTRATIVA</t>
  </si>
  <si>
    <t>EJE 4</t>
  </si>
  <si>
    <t>AVANCE</t>
  </si>
  <si>
    <t>Fuente: Oficina de Desarrollo Institucional</t>
  </si>
  <si>
    <t>META 2020</t>
  </si>
  <si>
    <t>PRESUPUESTO ASIGNADO
MILLONES</t>
  </si>
  <si>
    <t>Pendiente  cumplimiento</t>
  </si>
  <si>
    <t>Actualizar el proceso de admisión de los estudiantes aplicando la politica de inclusión con enfoque diferencial e incluyente</t>
  </si>
  <si>
    <t>Número de curriculos articulados</t>
  </si>
  <si>
    <t>Documento aprobado</t>
  </si>
  <si>
    <t>Número de estratégias implementadas</t>
  </si>
  <si>
    <t>Consolidar la cultura de la autoformación como fundamento de la modalidad a distancia</t>
  </si>
  <si>
    <t xml:space="preserve">Fomentar el desarrollo de la investigación en problemas propios de la modalidad </t>
  </si>
  <si>
    <t>Desarrollar proyectos con semilleros de investigación.</t>
  </si>
  <si>
    <t>Número de proyectos de la modalidad</t>
  </si>
  <si>
    <t>Número de proyectos de semilleros de la modalidd</t>
  </si>
  <si>
    <t>Grupos de investigación</t>
  </si>
  <si>
    <t>ARTICULACIÓN CON LA ESCUELA</t>
  </si>
  <si>
    <t>APROPIACIÓN SOCIAL DEL CONOCIMIENTO</t>
  </si>
  <si>
    <t>Crear el portal del graduado como instrumento de apoyo al empleo y mercado laboral</t>
  </si>
  <si>
    <t>Portal de graduado en la UT</t>
  </si>
  <si>
    <t>Generación de conocimiento</t>
  </si>
  <si>
    <t>No se cumple</t>
  </si>
  <si>
    <t>PLAN DE DESARROLLO FÍSICO DEL CAMPUS UNIVERSITARIO</t>
  </si>
  <si>
    <t>ORDENACIÓN Y PROYECCIÓN DEL CAMPUS UNIVERSITARIO</t>
  </si>
  <si>
    <t>RESUMEN PLAN DE ACCIÓN 2020</t>
  </si>
  <si>
    <t>INDICADOR DE PRODUCTO</t>
  </si>
  <si>
    <t>PLAN DE ACCIÓN 2020 "ASEGURAMIENTO DE LA CALIDAD INSTITUCIONAL"</t>
  </si>
  <si>
    <t>Vicerrector Académico
Directores de Departamento</t>
  </si>
  <si>
    <t>Promover los procesos de formación y actualización en: pedagogía, didáctica, evaluación, curriculo y TIC de los docentes de las unidades académicas</t>
  </si>
  <si>
    <t>Fortalecer los procesos de formación, para elevar la cualificación de la planta docente.</t>
  </si>
  <si>
    <t>Numero de docentes capacitados</t>
  </si>
  <si>
    <t>Número docentes actualizados</t>
  </si>
  <si>
    <t>Vicerrector Académico / Decanos, Director IDEAD
Director de Departamento
Doctorado en Educación</t>
  </si>
  <si>
    <t xml:space="preserve">META
</t>
  </si>
  <si>
    <t>PLAN DE ACCIÓN 2020  "ASEGURAMIENTO DE LA CALIDAD INSTITUCIONAL"</t>
  </si>
  <si>
    <t>Convocatoria realizada</t>
  </si>
  <si>
    <t>Vicerrector Administrativo
Jefe División de Relaciones Laborales y Prestacionales
Jefe Oficina de Desarrollo Institucional</t>
  </si>
  <si>
    <t>Estatuto Implementado</t>
  </si>
  <si>
    <t>Número de eventos realizados</t>
  </si>
  <si>
    <t xml:space="preserve">Salud integral y el autocuidado </t>
  </si>
  <si>
    <t>Prestar los servicios de promoción de la salud y prevención de la enfermedad</t>
  </si>
  <si>
    <t>Número de beneficiados</t>
  </si>
  <si>
    <t>Número de servicios prestados</t>
  </si>
  <si>
    <t xml:space="preserve">Número de controles realizados </t>
  </si>
  <si>
    <t>Director de Bienestar Universitario</t>
  </si>
  <si>
    <t>Director de Bienestar Universitario
Profesional de la sección de seguridad y salud en el trabajo</t>
  </si>
  <si>
    <t>Plan implementado</t>
  </si>
  <si>
    <t>Número de Estudiantes beneficiados por año becas + apoyo económico estudiantil+ fondo legados + asistencias administrativas+monitores académicos + exoneración de derechos de grado+convenciones colectivas</t>
  </si>
  <si>
    <t>Política aprobada</t>
  </si>
  <si>
    <t xml:space="preserve">Presentar y aprobar  la Política para el Abordaje de los Consumos Adictivos en la Universidad del Tolima. </t>
  </si>
  <si>
    <t>Número de participantes</t>
  </si>
  <si>
    <t xml:space="preserve"> Director de Bienestar Universitario, Profesionales   Seccion Deportes</t>
  </si>
  <si>
    <t>Realizar actividad física para la salud, autocuidado y tiempo libre</t>
  </si>
  <si>
    <t xml:space="preserve"> Director de Bienestar Universitario, Profesionales Universitario</t>
  </si>
  <si>
    <t xml:space="preserve">
Fomentar la participación de estudiantes, docentes y funcionarios en los zonales para clasificar en las diversas disciplinas en los Juegos Universitarios Nacionales de la comunidad universitaria</t>
  </si>
  <si>
    <t>Librería tienda universitaria</t>
  </si>
  <si>
    <t>Vicerrector de Desarrollo Humano Director de Bienestar Universitario</t>
  </si>
  <si>
    <t>Ofertar portafolio de servicios, sello editorial de la Universidad del Tolima y otras editoriales</t>
  </si>
  <si>
    <t>Establecer estratégias de Comercialización de los servicios y sello editorial de la UT</t>
  </si>
  <si>
    <t>Bienestar laboral</t>
  </si>
  <si>
    <t>Director de Bienestar Universitario
Profesionales de la sección asistencial</t>
  </si>
  <si>
    <t>Promover el crecimiento y desarrollo personal de la comunidad universitaria, para la generación de habilidades sicosociales a través de acciones formativas y educativas.</t>
  </si>
  <si>
    <t>Vicerrector de Desarrollo Humano Director de Bienestar Universitario
Profesionales Sección Asistencial</t>
  </si>
  <si>
    <t xml:space="preserve">Generar actividades formativas, de extensión y de interacción artística - cultural </t>
  </si>
  <si>
    <t>Desarrollar actividades artísticas -culturales</t>
  </si>
  <si>
    <t>Integración artística - cultural con la región</t>
  </si>
  <si>
    <t>Número de actividades desarrolladas</t>
  </si>
  <si>
    <t xml:space="preserve">Generar actividades formativas en el área artística - cultural universitaria, </t>
  </si>
  <si>
    <t xml:space="preserve">Vicerrector de Desarrollo Humano
Director Centro Cultural 
</t>
  </si>
  <si>
    <t>Número actividades desarrolladas</t>
  </si>
  <si>
    <t xml:space="preserve">
Fomentar la participación actividades de estudiantes, docentes y funcionarios en los zonales para clasificar en las diversas disciplinas de ASCUN cultura</t>
  </si>
  <si>
    <t>Ejecutar los estándares mínimos en el  SGSyST</t>
  </si>
  <si>
    <t>Número de estándares ejecutados</t>
  </si>
  <si>
    <t>Fortalecimiento del programa de Alfabetización Informacional.</t>
  </si>
  <si>
    <t>Modelos de consulta flexibles</t>
  </si>
  <si>
    <t>Adquirir  material bibliográfico por áreas de conocimiento en medio físico.</t>
  </si>
  <si>
    <t>Suscripción de  material bibliográfico por áreas de conocimiento digital (10)</t>
  </si>
  <si>
    <t xml:space="preserve">Número de adquisiciones en medio físico
</t>
  </si>
  <si>
    <t>Número de adquisiciones en medio digital</t>
  </si>
  <si>
    <t>Número de trabajos disponibles en el respositorio Institucional</t>
  </si>
  <si>
    <t>Número de talleres realizados.</t>
  </si>
  <si>
    <t xml:space="preserve">Actualizar, socializar y presentar para aprobación el Estatuto Administrativo </t>
  </si>
  <si>
    <t xml:space="preserve">Socializar e implementar el estatuto orgánico presupuestal </t>
  </si>
  <si>
    <t xml:space="preserve">Gestionar la consecusión de recursos mediante acciones académico - administrativas de impacto positivo para la UT
</t>
  </si>
  <si>
    <t>Generar procesos de formación, capacitación e intervencion social en los CAT y en la región</t>
  </si>
  <si>
    <t>Cursos y eventos realizados</t>
  </si>
  <si>
    <t>Desarrollar  la cátedra abierta de contexto regional para la Universidad del Tolima</t>
  </si>
  <si>
    <t xml:space="preserve">Potenciar el crecimiento de la educación superior en las zonas rurales de la región.
</t>
  </si>
  <si>
    <t>Generar propuesta que permitan el acceso de la problacion rural a la educacion superior</t>
  </si>
  <si>
    <t xml:space="preserve">Fomentar una cultura emprendedora y de innovación  en la Comunidad Académica y en General en el marco de la politica de emprendimiento de la Universidad del Tolima </t>
  </si>
  <si>
    <t xml:space="preserve">Número de estudiantes y comunidad en general vinculados </t>
  </si>
  <si>
    <t>Fotalecer los procesos de proyección, investigación, construcción y apropiación de conocimiento</t>
  </si>
  <si>
    <t>Participar en convocatorias de intervención social regionales y nacionales para la financiación de proyectos</t>
  </si>
  <si>
    <t xml:space="preserve">Espacios de formación integral para niños y jovenes de instituciones educativas de la Región </t>
  </si>
  <si>
    <t xml:space="preserve">Contribuir a la formación integral de los niños y jóvenes de la región </t>
  </si>
  <si>
    <t>Vicerrector Académico
Director IDEAD</t>
  </si>
  <si>
    <t xml:space="preserve">Vicerrector Académico
Proyección Social
Decanos
</t>
  </si>
  <si>
    <t>Desarrollar eventos academicos y de extensión para debatir temas relacionados con la construccion de paz</t>
  </si>
  <si>
    <t xml:space="preserve">Generar programas y proyectos que permitan la consolidacion de ciudadania y cultura de paz </t>
  </si>
  <si>
    <t>Número de eventos desarrollados</t>
  </si>
  <si>
    <t>Vicerrector Académico
Director del CERE
Director Proyección Social
Director de Investigaciones y Desarrollo Científico</t>
  </si>
  <si>
    <t>Generar condiciones de Inclusión que beneficie a la comunidad  universitaria</t>
  </si>
  <si>
    <t>Propuesta aprobada</t>
  </si>
  <si>
    <t xml:space="preserve">Vicerrectoria de Desarrollo Humano
</t>
  </si>
  <si>
    <t>Desarrollar espacios de formación política y cultural que potencien la participación de las comunidades con especial reconocimiento constitucional.</t>
  </si>
  <si>
    <t>Generar espacios de formación académica en inclusión, diversidad y género.</t>
  </si>
  <si>
    <t>Número de espacios desarrollados</t>
  </si>
  <si>
    <t>Cultura ciudadana e inclusión</t>
  </si>
  <si>
    <t>Desarrollar espacios que reconozcan y revindiquen a las comunidades con la denominación de “especial reconocimiento constitucional”.</t>
  </si>
  <si>
    <t>Vicerrector de Desarrollo Humano
Decanos y Director IDEAD
Directores de Programa
Profesor delegado</t>
  </si>
  <si>
    <t>Número de programas con adopción de la electiva</t>
  </si>
  <si>
    <t>Capacitar a los ciudadanos en temas ambientales</t>
  </si>
  <si>
    <t>Número de ciudadanos capacitados</t>
  </si>
  <si>
    <t>Número de personas capacitadas</t>
  </si>
  <si>
    <t>Número de documentos elaborados</t>
  </si>
  <si>
    <t xml:space="preserve">Número de S.G.A actualizados  </t>
  </si>
  <si>
    <t xml:space="preserve">Vicerrector de Desarrollo Humano
</t>
  </si>
  <si>
    <t>Gestión ambiental del campus y el territorio</t>
  </si>
  <si>
    <t xml:space="preserve">Generar estrategias para minimizar el uso excesivo del plástico y  papel, y para dar uso racional del agua y energía </t>
  </si>
  <si>
    <t xml:space="preserve">Promover formas alternativas no contaminantes de movilidad en la UT </t>
  </si>
  <si>
    <t>Garantizar la gestión integral de residios en campus</t>
  </si>
  <si>
    <t>Formular e implementar estrategias</t>
  </si>
  <si>
    <t>Articular, actualizar y documentar la gestión integral de residuos solidos</t>
  </si>
  <si>
    <t>Garantizar la gestión del manejo integral arboreo y zonas verdes del campus</t>
  </si>
  <si>
    <t>Articular, actualizar, documentar e implementar el manejo integral arboreo y zonas verdes del campus</t>
  </si>
  <si>
    <t xml:space="preserve">Vicerrector de Desarrollo Humano
División de Servicios Administrativos
</t>
  </si>
  <si>
    <t>Garantizar el derecho a un ambiente sano en terminos de calidad del aire, agua y suelo</t>
  </si>
  <si>
    <t>Realizar monitoreo, seguimiento y verificación de la calidad del aire, agua y suelo.</t>
  </si>
  <si>
    <t>GESTIÓN DE TIC</t>
  </si>
  <si>
    <t>Modernización y actualización de los recursos e infraestructura tecnológica</t>
  </si>
  <si>
    <t xml:space="preserve">Elaborar la polítca de modernización y actualización de la  infraestructura tecnológica </t>
  </si>
  <si>
    <t xml:space="preserve">Vicerrector Académico
Profesional Oficina de Gestión Tecnológica
</t>
  </si>
  <si>
    <t xml:space="preserve">Aprobar la política que contiene:   Plan Estratégico de Tecnologías de la Información y las Comunicaciones - PETI
Plan de Tratamiento de Riesgos de Seguridad y Privacidad de la Información y Plan de Seguridad y Privacidad de la Información </t>
  </si>
  <si>
    <t>Número de planes en proceso de implementación</t>
  </si>
  <si>
    <t>Número de componentes ejecutados</t>
  </si>
  <si>
    <t>Plan Anticorrupción y de Atención al Ciudadano - PAAC</t>
  </si>
  <si>
    <t xml:space="preserve">Ejecutar los componentes del Plan de Anticorrupción y Atención al Ciudadano Institucional (Gestión del Riesgo de Corrupción - Mapa de Riesgos Corrupción
Racionalización de Trámites
Rendición de Cuentas
Mecanismos para Mejorar la Atención al Ciudadano
Mecanismos para la Transparencia y Acceso a la Información
Código de integridad) </t>
  </si>
  <si>
    <t xml:space="preserve">Secretario General
Jefe Oficina de Desarrollo Institucional
Jefe Oficina de Relaciones Laborales y Prestacionales
Profesional de Oficina de Gestión Tecnológica </t>
  </si>
  <si>
    <t xml:space="preserve">Secretario General
Vicerrrector Académico
Decanos y Director IDEAD
Directores de programas
</t>
  </si>
  <si>
    <t>Componente actualizado y ejecutado del MECI</t>
  </si>
  <si>
    <t>Jefe Oficina de Control de Gestión</t>
  </si>
  <si>
    <t>Reorientar el Plan de Desarrollo Institucional 2020 - 2022</t>
  </si>
  <si>
    <t>Plan de Desarrollo reorientado</t>
  </si>
  <si>
    <t>Actualizar y ejecutar el Plan Institucional de Archivos - PINAR articulado con la dimensión de Información y Comunicación de MIPG</t>
  </si>
  <si>
    <t>Secretaria General 
Profesional de Oficina de Archivo
Profesional Oficina de Gestión Tecnológica</t>
  </si>
  <si>
    <t xml:space="preserve">Número de PEP reformulados </t>
  </si>
  <si>
    <t>Vicerrectoria Académica
Comité Central de Currículo
Coordinador de Currículo
Directores de Unidad Académica
Directores de Programa</t>
  </si>
  <si>
    <t>RESIGNIFICACIÓN CURRICULAR</t>
  </si>
  <si>
    <t>Apropiar la modernización de los microcurriculos de acuerdo a las políticas educativas y las nuevas tendencias y dinámicas  enmarcadas en el contexto regional, nacional e internacional</t>
  </si>
  <si>
    <t>Construir un modelo para el rediseño de los microcurriculos</t>
  </si>
  <si>
    <t>Modelo construido y aprobado</t>
  </si>
  <si>
    <t>Vicerrector Académico.,
Comité Central de Currículo</t>
  </si>
  <si>
    <t>Vicerrectoria Académica
Comité Central de Currículo
Coordinador de Currículo
Consejo de Facultad</t>
  </si>
  <si>
    <t>Construir los lineamientos curriculares  para el desarrollo de la investigación formativa en los programas académicos.</t>
  </si>
  <si>
    <t xml:space="preserve">Jefe Oficina de Desarrollo Institucional
</t>
  </si>
  <si>
    <t>Número de adecuaciones ejecutadas</t>
  </si>
  <si>
    <t xml:space="preserve">Formular y aprobar el proyecto del plan maestro de desarrollo fisico del campus con su respectiva factibilidad
</t>
  </si>
  <si>
    <t>Proyecto elaborado y aprobado</t>
  </si>
  <si>
    <t>ASEGURAMIENTO DE LA CALIDAD ACADEMICA DE LOS PROGRAMAS ACADÉMICOS</t>
  </si>
  <si>
    <t>Garantizar una oferta de programas académicos de calidad</t>
  </si>
  <si>
    <t>Números de programas radicados en SACES</t>
  </si>
  <si>
    <t>ASEGURAMIENTO DE LA CALIDAD ACADEMICA INSTITUCIONAL</t>
  </si>
  <si>
    <t>Acreditación y registro calificado Institucional</t>
  </si>
  <si>
    <t xml:space="preserve">
Vicerrector Académico
Director Autoevaluación y Acreditación
</t>
  </si>
  <si>
    <t>Mejoramiento de procesos estudiantiles</t>
  </si>
  <si>
    <t>Vicerrector Académico
Directores de Programa</t>
  </si>
  <si>
    <t xml:space="preserve">Vicerrectoría Académica
Secretaria Académica
 Comité  Central de Evaluación y Escalafón Docente, 
Comité  de Asiganción
 y Reconocimiento de Puntaje CIARP, Comité de Desarrollo de la Docencia 
Directores de Departamento
Directores de Programa
</t>
  </si>
  <si>
    <t>MODERNIZACIÓN TECNOLÓGICA PARA UNA FORMACIÓN CON CALIDAD</t>
  </si>
  <si>
    <t>Mediaciones tecnológicas para la formación</t>
  </si>
  <si>
    <t>Fortalecer el uso de las mediaciones tecnológicas como soporte a los procesos de formación</t>
  </si>
  <si>
    <t>Calidad en las pruebas saber</t>
  </si>
  <si>
    <t>Mejorar el desempeño académico de los estudiantes de la UT en las pruebas saber pro</t>
  </si>
  <si>
    <t>Formular e implementar estrtaegias orientadas al mejoramiento de los resultados de las pruebas saber pro</t>
  </si>
  <si>
    <t>Estratégias aplicadas con análisis</t>
  </si>
  <si>
    <t>MODELO DE EDUCACIÓN A DISTANCIA</t>
  </si>
  <si>
    <t>Fortalecimiento del Modelo de Educación a Distancia</t>
  </si>
  <si>
    <t>Número de integrantes de la comunidad capacitados</t>
  </si>
  <si>
    <t xml:space="preserve">Vicerrector Académico Directores de Departamento y Profesional de Unidad de Mediaciones Técnológicas  IDEAD, Director IDEAD
</t>
  </si>
  <si>
    <t>AMPLIACIÓN DE LA OFERTA ACADÉMICA</t>
  </si>
  <si>
    <t>Nuevos programas académicos de pregrado, posgrado y educación continuada</t>
  </si>
  <si>
    <t>Vicerrector Académico
Directores de Programa  IDEAD
Consejo Directivo IDEAD
Comité Central de Currículo
Consejo Académico
Consejo Superior</t>
  </si>
  <si>
    <t>Ampliar la cobertura de programas de pregrado y posgrado existentes</t>
  </si>
  <si>
    <t>Elaborar documento de ampliación de cupos de programas existentes en los CAT</t>
  </si>
  <si>
    <t>Ofertar nuevas propuestas de educación continuada, para fortalecer el vinculo con los graduados y la comunidad en general</t>
  </si>
  <si>
    <t>Vicerrector Académico 
Directores de Programas y  
Departamentos del IDEAD 
Consejo Directivo IDEAD</t>
  </si>
  <si>
    <t>Ofrecer a los graduados estimulos favorables que permita el ingreso  a los posgrados propios</t>
  </si>
  <si>
    <t>Actualizar la política de estímulos a graduados</t>
  </si>
  <si>
    <t>Política actualizada</t>
  </si>
  <si>
    <t>Vinculación a redes académicas</t>
  </si>
  <si>
    <t>Número de redes con estudiantes vinculados</t>
  </si>
  <si>
    <t>Realizar alianzas académicas estratégicas nacionales e internacionales</t>
  </si>
  <si>
    <t xml:space="preserve">Realizar eventos de internacionalización </t>
  </si>
  <si>
    <t>Número de alianzas académicas suscritas</t>
  </si>
  <si>
    <t>Vicerrector Académico - Profesional de Relaciones  Internacionales- Decanos, Director IDEAD</t>
  </si>
  <si>
    <t>Realizar un estudio análitico y comparativo de la UT con respecto a otras institucionales a nivel nacional e internacional</t>
  </si>
  <si>
    <t>Hacia la internacionalización del currículo en la UT</t>
  </si>
  <si>
    <t>Resignificación microcurricular en un contexto internacional</t>
  </si>
  <si>
    <t>Número de planes de curso actualizados con homólogos internacionales</t>
  </si>
  <si>
    <t>Vicerrectori Académico - Directores de Porgrama- Decanos- Director del IDEAD - ORI</t>
  </si>
  <si>
    <t>Política de segunda lengia aprobada</t>
  </si>
  <si>
    <t>Número de seminarios y cursos desarrolldos</t>
  </si>
  <si>
    <t>Vicerrector Académico
Director de Proyección Social
Decanos - Director IDEAD</t>
  </si>
  <si>
    <t>UT SOLIDARIA EN TU COMUNIDAD</t>
  </si>
  <si>
    <t>Transformación del entorno regional</t>
  </si>
  <si>
    <t>Promover el desarrollo de proyectos desde las unidades academicas que aporten a la resolución de problemas concretos de la comunidad y el entorno</t>
  </si>
  <si>
    <t>Formulación, ejecución y seguimiento de proyectos que den solución a problemas concretos de la comunidad y su entorno</t>
  </si>
  <si>
    <t>Número de proyectos ejecutados</t>
  </si>
  <si>
    <t>Consolidar estrategias de articulación entre las agendas de regionalización de entidades públicas y privadas del orden local, regional, nacional e internacional y la politica de regionaliización UT</t>
  </si>
  <si>
    <t>Constituir una base de información documental de libre acceso  sobre asuntos regionales</t>
  </si>
  <si>
    <t>Consolidar la gestión del conocimiento sobre temas sociales, ambientales, económicos, políticos, culturales e institucionales de la región</t>
  </si>
  <si>
    <t xml:space="preserve">Vicerrector Académico 
Director del CERE
</t>
  </si>
  <si>
    <t>La UT en la construcción de paz</t>
  </si>
  <si>
    <t>De vuelta a la UT</t>
  </si>
  <si>
    <t>Construir el portafolio de programas y servicios para graduados</t>
  </si>
  <si>
    <t>Consolidar la interacción permanente de los graduados con la vida Institucional</t>
  </si>
  <si>
    <t>Estrategia implementada</t>
  </si>
  <si>
    <t>Vicerrector
Académico
Profesional Oficina de Graduados</t>
  </si>
  <si>
    <t>Vicerrector
Académico
Vicerrector de Desarrollo Humano
Profesional Oficina de Graduados</t>
  </si>
  <si>
    <t>Fortalecer el proceso de seguimiento a  graduados</t>
  </si>
  <si>
    <t>Apoyo en redes de empleo y mercado laboral</t>
  </si>
  <si>
    <t>Portal creado</t>
  </si>
  <si>
    <t>Vicerrectoria Académica
Oficina de Graduados Decanos y Director del IDEAD
OGT</t>
  </si>
  <si>
    <t>Diagnóstico elaborado y presentado</t>
  </si>
  <si>
    <t>Realizar  diagnóstico de la situación actual y la inserción laboral de los graduados de la UT</t>
  </si>
  <si>
    <t>Vicerrector
Académico
Vicerrector de 
Profesional Oficina de Graduados
Decanos y Director del IDEAD</t>
  </si>
  <si>
    <t xml:space="preserve">Vicerrector de Desarrollo Humano
Jefe División de Servicios Administrativos
</t>
  </si>
  <si>
    <t xml:space="preserve">Elaborar e iniciar la implementación de la Dimensión de Talento Humano que integre los planes de: Plan Anual de Vacantes
Plan de Previsión de Recursos Humanos
Plan Estratégico de Talento Humano Plan Institucional de Capacitación
Plan de Incentivos Institucionales </t>
  </si>
  <si>
    <t xml:space="preserve">Elaborar e iniciar la implementación de la plataforma estratégica de gestión integrada que garantice la  autoregulación y el autocontrol de la Universidad.
</t>
  </si>
  <si>
    <t>Actualizar  y mantener la estructura del Modelo Estandar de Control Interno a través de sus cinco componentes (Ambientes de control, evaluación del riesgos, actividade de control, información y comunicación y actividades de monitoreo)</t>
  </si>
  <si>
    <t>Número de espacios de interlocusión y diálogo</t>
  </si>
  <si>
    <t>Reorientar el Proyecto Educativo Institucional - PEI 2020 - 2022</t>
  </si>
  <si>
    <t>PEI reorientado</t>
  </si>
  <si>
    <t>Jefe Oficina de Desarrollo Institucional
Vicerrector Académico
Vicerrector Desarrollo Humano
Vicerrector Administrativo
Secretario General
Consejo Superior</t>
  </si>
  <si>
    <t xml:space="preserve">Vicerrector Académico
Jefe Oficina de Desarrollo Institucional
Asesor Jurídico
Secretario General
Consejo Superior
</t>
  </si>
  <si>
    <t>Plan de medios implementado</t>
  </si>
  <si>
    <t>Secretaria General - Profesional de Comunicaciones e Imagén Institucional</t>
  </si>
  <si>
    <t>Estatuto general elaborado</t>
  </si>
  <si>
    <t xml:space="preserve">Vicerrector Administrativo
Vicerrector Académico
Vicerrector de Desarrollo Humano
Secretaria General
Asesor Jurídico
Consejo Superior
</t>
  </si>
  <si>
    <t>Estatuto profesoral elaborado</t>
  </si>
  <si>
    <t xml:space="preserve">Vicerrector Académico
Asesor Jurídico
Secretaria General
Consejo Superior
</t>
  </si>
  <si>
    <t>Estatuto estudiantil elaborado</t>
  </si>
  <si>
    <t>Número de políticas actualizadas</t>
  </si>
  <si>
    <t>Formación para el desarrollo humano</t>
  </si>
  <si>
    <t>Elaborar y ejecutar el Plan Anual de Adqusiciones</t>
  </si>
  <si>
    <t xml:space="preserve">Jefe Oficina de Desarrollo Institucional
Vicerrector Académico
Vicerrector de Desarrollo Humano
Vicerrector Administrativo
Secretaria General 
</t>
  </si>
  <si>
    <t>Plan ejecutado</t>
  </si>
  <si>
    <t>Implementar el estatuto orgánico presupuestal de la Universidad del Tolima</t>
  </si>
  <si>
    <t>SEGUIMIENTO 2020</t>
  </si>
  <si>
    <t xml:space="preserve">ESTATUTO ORGÁNICO PRESUPUESTAL </t>
  </si>
  <si>
    <t xml:space="preserve">Vicerrector de Desarrollo Humano
Vicerrector Académico
Secretaria General
Asesor Jurídico
</t>
  </si>
  <si>
    <t>Diseñar cursos en ambientes virtuales de aprendizaje como soporte al proceso de formación.</t>
  </si>
  <si>
    <t>Número de docentes capacitados</t>
  </si>
  <si>
    <t>Número de nuevos cursos en ambientes virtuales de aprendizaje implementados</t>
  </si>
  <si>
    <t>Número de CAT donde se oferta el programa</t>
  </si>
  <si>
    <t>Vicerrectoría académica
Unidad de mediaciones tecnológicas
Decanos y Director del IDEAD</t>
  </si>
  <si>
    <t>Vicerrectoría Académica
 Decanos
Director IDEAD
Profesores capacitados</t>
  </si>
  <si>
    <t>Vicerrector Académico
Directores de programa del IDEAD
Consejo Directivo IDEAD
Comité Central de Currículo
Consejo Académico
Consejo Superior</t>
  </si>
  <si>
    <t>Nuevos programas académicos de posgrado</t>
  </si>
  <si>
    <t>Diagnóstico de los diferentes factores de internacionalización  de la Universidad del Tolima</t>
  </si>
  <si>
    <t>Identificar la Inserción de la institución en contextos académicos nacionales e internacionales</t>
  </si>
  <si>
    <t>Contar planes de curso acordes con las tendencias internacionales en el área de formación</t>
  </si>
  <si>
    <t>Diseñar el plan operativo de la Universidad del Tolima frente a la construcción de paz territorial</t>
  </si>
  <si>
    <t>Plan operativo construido y aporbado</t>
  </si>
  <si>
    <t>Consolidar una base de conocimiento sobre violencias, conflicto armado y construcción de paz en el departamento</t>
  </si>
  <si>
    <t xml:space="preserve">Cualificación permanente de los graduados
</t>
  </si>
  <si>
    <t>SEGUIMIENTO A GRADUADOS UT</t>
  </si>
  <si>
    <t>CONSOLIDADO  PLAN DE ACCIÓN VIGENCIA 2020</t>
  </si>
  <si>
    <t>Presentar programas académicos para la obtención y renovación de registros  calificados, acreditación o renovación de la acreditación de alta calidad de los programas,ante la autoridad competente.</t>
  </si>
  <si>
    <t>Crear nuevos programas de de postgrado, que den respuesta a necesidades regionales. (un doctorado y dos maestrías)</t>
  </si>
  <si>
    <t>Número de postgrados creados</t>
  </si>
  <si>
    <t xml:space="preserve">Jefe Oficina de Desarrollo Institucional
Vicerrector de Desarrollo Humano
</t>
  </si>
  <si>
    <t>Construcción Edificio de aulas</t>
  </si>
  <si>
    <t>Garantizar ambientes de aprendizaje para la población estudiantil de la UT.</t>
  </si>
  <si>
    <t>Construir un edificio de aulas en el bloque 03 de la sede principal de la UT.</t>
  </si>
  <si>
    <t>Porcentaje de avance de ejcución en la construcción</t>
  </si>
  <si>
    <t>Adecución infraestructura física</t>
  </si>
  <si>
    <t>Realizar las adecuaciones locativas de la infraestructura  física.</t>
  </si>
  <si>
    <t>Garantizar el funcionamiento adecuado de los espacios físicos de la UT.</t>
  </si>
  <si>
    <t>Bulevar UT</t>
  </si>
  <si>
    <t>Prestar a la comunidad universitaria un servicio de educación superior con calidad</t>
  </si>
  <si>
    <t>Remodelar y adecuar los espacios de acceso y circulación en la sede principal de la UT</t>
  </si>
  <si>
    <t>Número de remodelaciones y adecuaciones ejecutadas</t>
  </si>
  <si>
    <t xml:space="preserve">Jardín Botánico de la UT
</t>
  </si>
  <si>
    <t>Número de estudios realizados</t>
  </si>
  <si>
    <t xml:space="preserve">Plan estrategico de expansión del campus universitario </t>
  </si>
  <si>
    <t>Proyectar el campus universitario con base en las tendencias de expansión urbana de la ciudad de Ibagué y impaco regional - nacional.</t>
  </si>
  <si>
    <t>Fortalecer la divulgación y biodiversidad para la educación ambiental, producción orgánica y sustentable y laboratorios ambientales.</t>
  </si>
  <si>
    <t>FORTALECIMIENTO DE LOS PROCESOS DE INVESTIGACIÓN Y PROYECCIÓN SOCIAL VINCULADOS AL JARDÍN BOTÁNICO Y LOS PREDIOS RURALES DE LA UNIVERSIDAD</t>
  </si>
  <si>
    <t>Número de proyectos apoyados</t>
  </si>
  <si>
    <t>Fortalecer la relación del Jardín Botánico y predios rurales de la UT</t>
  </si>
  <si>
    <t>Estímulo al conocimiento integral</t>
  </si>
  <si>
    <t>Realizar proyectos de investigación y proyección social en biodiversidad, producción orgánica y sustentable y laboratorios ambientales</t>
  </si>
  <si>
    <t>HACIA UN TOLIMA SUSTENTABLE</t>
  </si>
  <si>
    <t>APOYO A LA GESTIÓN AMBIENTAL TERRITORIAL DEL TOLIMA</t>
  </si>
  <si>
    <t xml:space="preserve">Contribuir en la gestión ambiental sustentable del territorio tolimense </t>
  </si>
  <si>
    <t>FORMULACIÓN DE POLÍTICAS Y AGENDAS PÚBLICAS AMBIENTALES PARA UN TOLIMA SUSTENTABLE</t>
  </si>
  <si>
    <t>ACOMPAÑAMIENTO A ACTORES SOCIALES PARA LA GESTIÓN DE CONFLICTOS AMBIENTALES</t>
  </si>
  <si>
    <t>Número trabajos generados a través de convenios e investigaciones</t>
  </si>
  <si>
    <t>Número de documentos de política ambiental generados</t>
  </si>
  <si>
    <t>Número de escenarios de acompañamiento generados</t>
  </si>
  <si>
    <t>Consolidación de convenios de investigación</t>
  </si>
  <si>
    <t>Gestionar convenios de gestión ambiental en el territorio</t>
  </si>
  <si>
    <t>Gestión para un Tolima sustentable</t>
  </si>
  <si>
    <t>Conflictos ambientales</t>
  </si>
  <si>
    <t>Desarrollar documentos de política ambiental en el territorio</t>
  </si>
  <si>
    <t>Participar en escenarios de cooperación ambiental en el territorio</t>
  </si>
  <si>
    <t>Desarrollar formas de entender la realidad para la construcción de un ambiente sustentable en el entorno terriotorial.</t>
  </si>
  <si>
    <t>Número de PGIRHS actualizados</t>
  </si>
  <si>
    <t>Normatividad ambiental</t>
  </si>
  <si>
    <t>Implementar y hacer seguimiento a PGIRS actualizados</t>
  </si>
  <si>
    <t>Identificar productos de investigación con viabilidad para solicitud  de patentes UT</t>
  </si>
  <si>
    <t>Revisar la producción de  los grupos de investigación   que apliquen a la consecución de patentes y viabilizar para su solicitud ante la Superintendencia de Industria y Comercio</t>
  </si>
  <si>
    <t>Número de grupos participantes</t>
  </si>
  <si>
    <t>Formular y gestionar en convocatorias externas proyectos de Ciencias, Tecnología e Innovación</t>
  </si>
  <si>
    <t>Número de proyectos formulados y presentados a convocatorias externas</t>
  </si>
  <si>
    <t>Número de semilleros fortalecidos</t>
  </si>
  <si>
    <t>Contribuir al fortalecimiento del tejido social a través de la CT&amp;I</t>
  </si>
  <si>
    <t>Formular y gestionar proyectos de investigación e innovación que fortalezcan los procesos de construccción social con la integración de los ejes misionales.</t>
  </si>
  <si>
    <t>Número de proyectos formulados y presentados a convocatorias internas y externas</t>
  </si>
  <si>
    <t>Establecer alianzas de  cooperación (U.E.E+S)  que fortalezcan la relación con el entorno.</t>
  </si>
  <si>
    <t>Númerode alianzas oficializadas</t>
  </si>
  <si>
    <t>Número de líneas de investigación</t>
  </si>
  <si>
    <t>Reconocimiento y valoración de las diferfentes formas de producción de conocimiento que fortalezcan la construcción de sociedad</t>
  </si>
  <si>
    <t xml:space="preserve">Institucionalizar eventos de reconocimiento al aporte a la consolidación de la CT&amp;I. </t>
  </si>
  <si>
    <t>Eventos institucionalizados y realizados</t>
  </si>
  <si>
    <t>Fortalecer el Sello Editorial de la Universidad del Tolima</t>
  </si>
  <si>
    <t xml:space="preserve">Publicar productos con el Selllo Editorial en platarformas virtuales o en medio fisico </t>
  </si>
  <si>
    <t>Número de publicaciones</t>
  </si>
  <si>
    <t>Número de participaciones</t>
  </si>
  <si>
    <t>PROMOCIÓN DE LAS PUBLICACIONES UNIVERSITARIAS</t>
  </si>
  <si>
    <t>Producción científica y académica de la UT en documentos seriados</t>
  </si>
  <si>
    <t>Aumentar la producción de publicaciones académica y científica seriadas</t>
  </si>
  <si>
    <t>Fortalecer la visibilidad nacional e internacional de la produccuón cientíricas nacional e internacional de la UT</t>
  </si>
  <si>
    <t>Aumentar las publicaciones académica y científica seriadas propias de la UT</t>
  </si>
  <si>
    <t>Número de revistas con cumplimiento de criterios de indexación</t>
  </si>
  <si>
    <t xml:space="preserve">Decanos
Director del IDEAD
Directores de Departamento
Vicerrector Académico
Vicerrector Administrativo
</t>
  </si>
  <si>
    <t xml:space="preserve">Decanos
Director del IDEAD
Directores de Departamento
Vicerrector Académico
</t>
  </si>
  <si>
    <t>PMI</t>
  </si>
  <si>
    <t xml:space="preserve">Aprobar y ejecutar comisiones de estudio de profesores de planta a nivel doctoral. </t>
  </si>
  <si>
    <t xml:space="preserve">Implementar estratégias de actualización para los docentes en diferentes áreas del conocimiento.
</t>
  </si>
  <si>
    <t>Modificar  los PEP de los programas de la institución, de acuerdo a los lineamientos vigentes y a las necesidades formativas de la región y el país.</t>
  </si>
  <si>
    <t>Reformular los PEP de  los programas académicos de la Universidad del Tolima (Uno por unidad académica).</t>
  </si>
  <si>
    <t>Reformulación de los Proyecto Educativo por Programa - PEP</t>
  </si>
  <si>
    <t xml:space="preserve">Rediseño de microcurrículos </t>
  </si>
  <si>
    <t>Ajustar los currículos de los programa académicos UT articulados con el Proyecto Educativo Institucional - PEI</t>
  </si>
  <si>
    <t>Documento construido y aprobado con acto administrativo</t>
  </si>
  <si>
    <t>Programas académicos de calidad</t>
  </si>
  <si>
    <t xml:space="preserve">Directores de Programa
Director de Autoevaluación y Acreditación
Vicerrectora Académica
Comité Curricular
 </t>
  </si>
  <si>
    <t>Fortalecer los procesos de autoevaluación, autoregulación y mejoramiento continuo Institucional, para la sostenibilidad del proceso de acreditación y consolidar el posicionamiento a nivel Internacional, Nacional y Regional de la Universidad</t>
  </si>
  <si>
    <t>Número de actos administrarivos del MEN</t>
  </si>
  <si>
    <t>Gestionar y obtener el Registro Calificado y la Acreditación Institucional.</t>
  </si>
  <si>
    <t>Formalizar el sistema de autoevaluación y actualizar el modelo  de autoevaluación Institucional</t>
  </si>
  <si>
    <t>Número de acto administrativo y documento aprobado</t>
  </si>
  <si>
    <t>Aprobar el documento para la admisión de estudiantes a los programas académicos de la UT</t>
  </si>
  <si>
    <t xml:space="preserve">Mantener el análisis permanente de los resultados de las pruebas de Estado de los estudiantes y su uso para el mejoramiento.  </t>
  </si>
  <si>
    <t xml:space="preserve">Realizar análisis permanente de  los resultados de las pruebas Saber Pro  </t>
  </si>
  <si>
    <t>Análisis presentado</t>
  </si>
  <si>
    <t>Capacitar a los docentes  en el diseño y construcción de los cursos bajo los ambientes mediados por las TIC</t>
  </si>
  <si>
    <t>Crear nuevas propuestas de educación continuada: cursos cortos, seminarios y diplomados.</t>
  </si>
  <si>
    <t>Número de nuevos cursos de capacitación ofertados</t>
  </si>
  <si>
    <t>Fortalecer los grupos de investigación, para incrementar la producción académica.</t>
  </si>
  <si>
    <t>Realizar convocatorias de proyectos de investigación  para grupos categorizados en el SCT&amp;I.</t>
  </si>
  <si>
    <t>Desarrollar proyectos con grupos de investigación reconocidos por Sistema Nacional de Ciencia, Tecnología e Invovación - SCT&amp;I</t>
  </si>
  <si>
    <t>Realizar convocatorias de proyectos de investigación  para grupos no categorizados en el SCT&amp;I.</t>
  </si>
  <si>
    <t>Fortalecer la financiación del SCT&amp;I  con recursos externos</t>
  </si>
  <si>
    <t>Consolidar los semilleros de investigación, como estrategia pedagógica a través de la articulación con los programas curriculares.</t>
  </si>
  <si>
    <t>Generar estrategias que permitan integrar los diferentes formas de producción científica para dar solución a problemáticas ambientales, culturales y sociales</t>
  </si>
  <si>
    <t xml:space="preserve">Elaboración modelo de investigación con pertinencia social  </t>
  </si>
  <si>
    <t>Universidad, Empresa, Estado y Sociedad (U.E.E+S)</t>
  </si>
  <si>
    <t>Generar  alianzas que permitan fortalecer problemas de inclusión y sustentabilidad  que impacten a la sociedad</t>
  </si>
  <si>
    <t>Fortalecer las líneas de investigación de maestrías y doctorado, con énfasis en la formación socio humanista, (valores éticos,  visión holística y compleja de la realidad, educación ambiental, compresión de la naturaleza, arte y cultura).</t>
  </si>
  <si>
    <t>Director  Investigaciones y Desarrollo Científico
Decanos, Director del IDEAD 
Vicerrector Académico</t>
  </si>
  <si>
    <t xml:space="preserve">
Director  Investigaciones y Desarrollo Científico
Decanos, Director del IDEAD
Vicerrector Académico</t>
  </si>
  <si>
    <t>Desarrrollar talleres en la comunidad académica, para el máximo aprovechamiento de los diferentes recursos bibliográficos.</t>
  </si>
  <si>
    <t xml:space="preserve">
Realizar talleres de alfabetizacion informacional.</t>
  </si>
  <si>
    <t xml:space="preserve">Aplicar modelos de consulta flexibles que responda a las necesidade de la poblacion con capacidades diferenciales.
</t>
  </si>
  <si>
    <t>Implementar modelos de consulta flexibles e inclusivos</t>
  </si>
  <si>
    <t>Modelos implementados</t>
  </si>
  <si>
    <t>Abrir espacios  Institucionales, para la promoción de eventos académicos y culturales</t>
  </si>
  <si>
    <t>Realizar eventos académicos y culturales</t>
  </si>
  <si>
    <t>Número de visitas del museo a Instituciones Educativas</t>
  </si>
  <si>
    <t>Número de espacio adeacuados</t>
  </si>
  <si>
    <t>Fortalecer las colecciones y museos de la Institución para constituirlas en importantes herramientas de apoyo en los procesos misionales</t>
  </si>
  <si>
    <t>Diseñar y publicar colecciones de museo virtuales, disponibles para la comunidad en general.</t>
  </si>
  <si>
    <t>Número de colecciones  virtuales publicadas</t>
  </si>
  <si>
    <t>Director de Mueseo
Decanos
Profesional Universitario - Oficina de Gestión Tecnológica
Vicerrector Académico</t>
  </si>
  <si>
    <t>Presentar propuesta para una nueva colección Institucional</t>
  </si>
  <si>
    <t>Número de nuevas propuestas</t>
  </si>
  <si>
    <t>Director de Mueseo
Decanos
Vicerrector Académico</t>
  </si>
  <si>
    <t>Ampliar la oferta de nuevos programas de postgrado mediante la generación de nuevas opciones articuladas a las necesidad regionales, nacionales e internacionales</t>
  </si>
  <si>
    <t>Número de redes con docentes vinculados</t>
  </si>
  <si>
    <t>Incrementar la presencia internacional de la Universidad promoviendo la vinculación de los docentes y estudiantes a redes académicas</t>
  </si>
  <si>
    <t>Estudio realizado</t>
  </si>
  <si>
    <t>Actualizar planes de curso  de los programas con homólogos internacionales</t>
  </si>
  <si>
    <t>Fecha actualización: 31 de enero de 2020</t>
  </si>
  <si>
    <t>Optimizar la cultura y clima organizacional de la Universidad del Tolima a través del fortalecimiento de equipos de trabajo interdisciplinarios con condiciones laborales que impacten positivamente en su desempeño laboral.</t>
  </si>
  <si>
    <t xml:space="preserve">
Ofrecer el servicio de alimentación a los estudiantes de pregrado de la UT</t>
  </si>
  <si>
    <t xml:space="preserve">Implementar el  Sistema de Gestión de  Seguridad y Salud en el Trabajo - SGSyST
</t>
  </si>
  <si>
    <t>Aprobar e implementar plan estrategico de seguridad víal</t>
  </si>
  <si>
    <t xml:space="preserve">Proporcionar beneficios a los estudiantes vulnerables y con rendimiento académico, según lo establecido en la normatividad vigente. </t>
  </si>
  <si>
    <t>Elaborar normatividad  de prevención y mitigación del consumo de sustancias psicoactivas dirigidas a comunidad universitaria a través de la estrategia de Zona de Orientación Universitaria - ZOU</t>
  </si>
  <si>
    <t>Presencia Institucional en los CAT y en la Región</t>
  </si>
  <si>
    <t>Ejecutar proyectos de intervención social en la región.</t>
  </si>
  <si>
    <t xml:space="preserve">Número de integrantes formados </t>
  </si>
  <si>
    <t>Número de alianzas estrategicas obtenidas</t>
  </si>
  <si>
    <t>Estrategia aprobada</t>
  </si>
  <si>
    <t>Base documentada</t>
  </si>
  <si>
    <t xml:space="preserve">Implementar y operativizar la politica de emprendimiento en la Universidad del Tolima
</t>
  </si>
  <si>
    <t>Presentar ante las embajadas y representaciones consulares proyectos de intervención social que permitan estrategias de colaboración a nivel institucional y empresarial</t>
  </si>
  <si>
    <t>Proyecto
presentado</t>
  </si>
  <si>
    <t>Número de proyectos financiados</t>
  </si>
  <si>
    <t>Brindar talleres de acogida para los niños y jóvenes en los CAT y la región</t>
  </si>
  <si>
    <t>Número de Jóvenes vinculados</t>
  </si>
  <si>
    <t>Número de proyectos implementados</t>
  </si>
  <si>
    <t xml:space="preserve">Acompañar y generar  iniciativas participativas en torno a la construcción de paz </t>
  </si>
  <si>
    <t xml:space="preserve">Número de participantes </t>
  </si>
  <si>
    <t>Constituir una base de información sobre violencias, conflicto armado y construcción de paz en el departamento</t>
  </si>
  <si>
    <t>Formular proyectos de conocimiento científico y tecnológico</t>
  </si>
  <si>
    <t>Fortalecer el nivel de formación de los graduados en postgrados para contribuir con su inserción laboral</t>
  </si>
  <si>
    <t>Número de programas nuevos de educación continuada</t>
  </si>
  <si>
    <t>Portafolio construido</t>
  </si>
  <si>
    <t xml:space="preserve">Actualizar las políticas orientadas a responder necesidades concretas de la región, armonizadas con la reorientación del PEI. </t>
  </si>
  <si>
    <t>Niños y jóvenes participantes en los talleres</t>
  </si>
  <si>
    <t>Ofertar talleres integrales en habilidades blandas a los jóvenes para el éxito personal y profesional  enfocado al proyecto de vida</t>
  </si>
  <si>
    <t>Realizar eventos especiales y acompañamiento psicosocial</t>
  </si>
  <si>
    <t>Reglamento aprobado</t>
  </si>
  <si>
    <t>Controlar la calidad de alimentos y buenas practícas de manejo de alimentos en las sedes: Central, CURDN y Bajo Calima</t>
  </si>
  <si>
    <t xml:space="preserve">
Desarrollar actividades que involucren a la comunidad universitaria y fomentar conciencia, sobre la práctica de la cultura física en beneficio propio</t>
  </si>
  <si>
    <t>Realizar intervención psicosocial en la comunidad universitaria</t>
  </si>
  <si>
    <t>Número de estudiantes participantes en monitorias académicas + cursos nivelatorios +  semana de inducción</t>
  </si>
  <si>
    <t>Realizar informes al seguimiento del funcionamiento de las Tiendas Universitarias</t>
  </si>
  <si>
    <t>Número de informes realizados</t>
  </si>
  <si>
    <t>Realizar actividades culturales a la Comunidad Universitaria</t>
  </si>
  <si>
    <t>Número de actividades culturales desarrolladas</t>
  </si>
  <si>
    <t>Número de actividades formativas desarrolladas</t>
  </si>
  <si>
    <t xml:space="preserve">Generar condiciones de cultura de seguridad vial en la Comunidad Universitaria
</t>
  </si>
  <si>
    <t>Realizar eventos de conmemoración y reconocimiento a poblaciones de “especial reconocimiento constitucional”.</t>
  </si>
  <si>
    <t>Propuesta presentada</t>
  </si>
  <si>
    <t>Consolidar una comunidad académica permanente de estudiantes, docentes de planta y catedráticos de la UT en cátedra ambiental</t>
  </si>
  <si>
    <t xml:space="preserve">Sistema Globalmente Armonizado - SGA </t>
  </si>
  <si>
    <t xml:space="preserve">Garantizar el manejo adecuado de las sustancias quimicas bajo el Sistema Globalmente Armonizado - S.G.A de clasificación y etiquetado </t>
  </si>
  <si>
    <t>Informes presentados</t>
  </si>
  <si>
    <t xml:space="preserve">Establecer estratégias que garanticen el control de una gestión eficaz para el  ciudadano, en cumplimiento de sus derechos y aporte a la construcción de paz </t>
  </si>
  <si>
    <t>Garantizar la participación activa de los grupos de valor, en el ejercicio democratico de la Institución, promoviendo espacios de interlocusión y diálogo.</t>
  </si>
  <si>
    <t>Documento PINAR articulado e implementado con MIPG</t>
  </si>
  <si>
    <t>Fortalecer los mecanismos de comunicación y difusión Institucional, permitiendo la visibilidad de la gestión Universitaria y su compromiso social.</t>
  </si>
  <si>
    <t>Divulgar permanentemente información Institucional oportuna, a través de los medios de comunicación a la comunidad.</t>
  </si>
  <si>
    <t>Estatuto administrativo aprobado</t>
  </si>
  <si>
    <t>Rector
Vicerrector Administrativo
Jefe División Contable y Financiera</t>
  </si>
  <si>
    <t>Realizar seguimiento y control del saneamiento financiero y fiscal por medio del Consejo Universitario de Política Fiscal -CONFIS (componentes: Plan de Desarrollo Rectoral, Plan Financiero, Plan operativio anual de inversiones y presupuesto)</t>
  </si>
  <si>
    <t>Número de evaluaciones y seguimiento</t>
  </si>
  <si>
    <t>Implementar los productos para la modernización y el rediseño organizacional ( modelo de operación por proceso, cargas laborales, planta de cargos, manual de funciones y competencias laborales, estructura organizacional y estudio de impacto fiscal)</t>
  </si>
  <si>
    <t>Generar una estructura  organizacional que refleje los nuevos desarrollos académico - administrativos de la Institución</t>
  </si>
  <si>
    <t xml:space="preserve">Número de productos implementados </t>
  </si>
  <si>
    <t>Plataforma implementada</t>
  </si>
  <si>
    <t>Número de convenios con recursos adquiridos</t>
  </si>
  <si>
    <t>Resolución de adopción No.114 del 31 de enero del 2020</t>
  </si>
  <si>
    <t>Mantenar la certificación bajo la ISO 9001:2015 del Sistema de Gestión de la Calidad - SGC de la Universidad</t>
  </si>
  <si>
    <t>SGC certificado</t>
  </si>
  <si>
    <t>Jefe de la Oficina de Desarrollo Institucional
Líderes de los procesos</t>
  </si>
  <si>
    <t>Inversión
Propios</t>
  </si>
  <si>
    <t>PROUNAL</t>
  </si>
  <si>
    <t xml:space="preserve">Propios </t>
  </si>
  <si>
    <t>Inversión
PROUNAL
Propios</t>
  </si>
  <si>
    <t>Inversión</t>
  </si>
  <si>
    <t xml:space="preserve">Inversión
PROUNAL
</t>
  </si>
  <si>
    <t>Propios</t>
  </si>
  <si>
    <t>PROUNAL
Propios</t>
  </si>
  <si>
    <t>Inversión
PROUNAL</t>
  </si>
  <si>
    <t xml:space="preserve">Inversión
</t>
  </si>
  <si>
    <t>Sistema implementado</t>
  </si>
  <si>
    <t>Diseñar e implementar el Sistema de Información Estadístico de la UT</t>
  </si>
  <si>
    <t>Jefe de la Oficina de Desarrollo Institucional
Profesional Oficina de Gestión Tecnológica
Lideres de procesos</t>
  </si>
  <si>
    <t>Transferencia organos de control</t>
  </si>
  <si>
    <t>Regalías</t>
  </si>
  <si>
    <t>PROUT</t>
  </si>
  <si>
    <t>FUENTE</t>
  </si>
  <si>
    <t>INVERSIÓN</t>
  </si>
  <si>
    <t>REGALÍAS</t>
  </si>
  <si>
    <t>PROPIOS</t>
  </si>
  <si>
    <t>Aumentar la vinculación de docentes de planta con formación de alto nivel</t>
  </si>
  <si>
    <t>Realizar convocatoria  docente</t>
  </si>
  <si>
    <t xml:space="preserve">
Formación Docente</t>
  </si>
  <si>
    <t xml:space="preserve">Formación y capacitación - desarrollo docente
</t>
  </si>
  <si>
    <t>Implementación de estratégias de formación para los docentes</t>
  </si>
  <si>
    <t>Número de docentes formados</t>
  </si>
  <si>
    <t>Número de comisiones aprobadas</t>
  </si>
  <si>
    <t>Capacitar permanente en el modelo de autoformación para la comunidad académica del IDEAD</t>
  </si>
  <si>
    <t>Elaborar propuestas de nuevos programas de pregrado y posgrado del IDEAD</t>
  </si>
  <si>
    <t>Número de nuevos programas académicos aprobados</t>
  </si>
  <si>
    <t xml:space="preserve">FORMACION POLITICA Y CIUDADANIA </t>
  </si>
  <si>
    <t>Fortalecer la cultura política y de ciudadanía de la comunidad universitaria</t>
  </si>
  <si>
    <t>Articular los currículos de las Unidades Académicas con la formación en ciudadanía</t>
  </si>
  <si>
    <t>Cualificar la gestión pública para la implentación de políticas de cultura ciudadana </t>
  </si>
  <si>
    <t>Diseñar programas de capacitación para funcionarios públicos, líderes sociales y comunales en cultura ciudadana</t>
  </si>
  <si>
    <t>Número de curriculos artículados</t>
  </si>
  <si>
    <t>Número de programas ofertados</t>
  </si>
  <si>
    <t>Vicerrectoria Académica - Director del CERE</t>
  </si>
  <si>
    <t xml:space="preserve">Realizar cursos de formación y capacitación  y eventos de regionalización en los CAT </t>
  </si>
  <si>
    <t xml:space="preserve">Formular estrategia para fortalecer los sistemas de interacción y comunicación que incremente el número de  graduados de la UT en los programas de postgrado </t>
  </si>
  <si>
    <t xml:space="preserve">Crear programas de educación continuada para los graduados </t>
  </si>
  <si>
    <t>Número de convocatorias para grupos categorizados en el SCT&amp;I</t>
  </si>
  <si>
    <t>Número de convocatorias para grupos no categorizados en el SCT&amp;I </t>
  </si>
  <si>
    <t>Promover la participación en la conformación y consolidación de grupos de investigación relacionados con los museos y las colecciones de la Institución. </t>
  </si>
  <si>
    <t>Número de artículos publicados en Revistas Indexadas</t>
  </si>
  <si>
    <t xml:space="preserve">Vicerrector Académico
</t>
  </si>
  <si>
    <t>Estimular la creación y consolidación de proyectos para generación y apropiación de conocimiento científico y tecnológico en la región</t>
  </si>
  <si>
    <t xml:space="preserve">Gestionar alianzas estratégicas con organizaciones público privadas para el desarrollo de actividades académicas y el abordaje de problemáticas regionales </t>
  </si>
  <si>
    <t xml:space="preserve">Gestionar alianzas estratégicas a traves de convenios para la vinculación de estudiantes en Practicas Universitarias </t>
  </si>
  <si>
    <t>Numero de estudiantes vinculados en P.U</t>
  </si>
  <si>
    <t xml:space="preserve">Director del CERE
Director del IDEAD
Coordinador Centros Regionales
Coordinadores CAT </t>
  </si>
  <si>
    <t>Director de Proyección Social
Decanos
Director del CERE</t>
  </si>
  <si>
    <t>Vicerrector Académico
Director de Proyección Social
Director del CERE</t>
  </si>
  <si>
    <t>Elaborar, socializar y presentar  la Política de Regionalización de la Universidad del Tolima</t>
  </si>
  <si>
    <t>Vicerrector Académico
Director del CERE
Director Proyección Social
Director del IDEAD
Decanos</t>
  </si>
  <si>
    <t>Fecha de modificación del Eje: 20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</si>
</sst>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0.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7"/>
      <name val="Arial"/>
      <family val="2"/>
    </font>
    <font>
      <sz val="11"/>
      <color indexed="8"/>
      <name val="Helvetica Neue"/>
      <charset val="1"/>
    </font>
    <font>
      <sz val="12"/>
      <name val="Arial"/>
      <family val="2"/>
      <charset val="1"/>
    </font>
    <font>
      <b/>
      <sz val="12"/>
      <color indexed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  <charset val="1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4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"/>
    </font>
    <font>
      <sz val="10"/>
      <color rgb="FFFF000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sz val="24"/>
      <name val="Arial"/>
      <family val="2"/>
      <charset val="1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sz val="10"/>
      <color rgb="FFFFFF00"/>
      <name val="Arial"/>
      <family val="2"/>
    </font>
    <font>
      <b/>
      <sz val="36"/>
      <name val="Arial"/>
      <family val="2"/>
      <charset val="1"/>
    </font>
    <font>
      <b/>
      <sz val="20"/>
      <name val="Arial"/>
      <family val="2"/>
      <charset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sz val="10"/>
      <color rgb="FF6AA84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51" fillId="7" borderId="16" applyFont="0">
      <alignment horizontal="center" vertical="center" wrapText="1"/>
    </xf>
  </cellStyleXfs>
  <cellXfs count="267">
    <xf numFmtId="0" fontId="0" fillId="0" borderId="0" xfId="0"/>
    <xf numFmtId="0" fontId="11" fillId="0" borderId="0" xfId="0" applyFont="1"/>
    <xf numFmtId="0" fontId="8" fillId="0" borderId="7" xfId="0" applyFont="1" applyBorder="1" applyAlignment="1">
      <alignment horizontal="center" vertical="center"/>
    </xf>
    <xf numFmtId="0" fontId="3" fillId="0" borderId="11" xfId="6" applyNumberFormat="1" applyFont="1" applyFill="1" applyBorder="1" applyAlignment="1">
      <alignment vertical="center" wrapText="1"/>
    </xf>
    <xf numFmtId="14" fontId="3" fillId="0" borderId="11" xfId="6" applyNumberFormat="1" applyFont="1" applyFill="1" applyBorder="1" applyAlignment="1">
      <alignment vertical="center" wrapText="1"/>
    </xf>
    <xf numFmtId="0" fontId="15" fillId="0" borderId="11" xfId="6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20" fillId="0" borderId="0" xfId="6" applyNumberFormat="1" applyFont="1" applyFill="1" applyAlignment="1"/>
    <xf numFmtId="0" fontId="21" fillId="0" borderId="0" xfId="6" applyNumberFormat="1" applyFont="1" applyFill="1" applyAlignment="1">
      <alignment horizontal="center" vertical="center"/>
    </xf>
    <xf numFmtId="0" fontId="22" fillId="0" borderId="0" xfId="6" applyNumberFormat="1" applyFont="1" applyFill="1" applyAlignment="1">
      <alignment horizontal="center" vertical="center"/>
    </xf>
    <xf numFmtId="0" fontId="20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Border="1" applyAlignment="1">
      <alignment vertical="center" wrapText="1"/>
    </xf>
    <xf numFmtId="0" fontId="20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/>
    <xf numFmtId="0" fontId="22" fillId="0" borderId="0" xfId="6" applyNumberFormat="1" applyFont="1" applyFill="1" applyAlignment="1">
      <alignment horizontal="left" vertical="center"/>
    </xf>
    <xf numFmtId="0" fontId="23" fillId="0" borderId="0" xfId="6" applyNumberFormat="1" applyFont="1" applyFill="1" applyAlignment="1"/>
    <xf numFmtId="0" fontId="24" fillId="0" borderId="0" xfId="6" applyNumberFormat="1" applyFont="1" applyFill="1" applyAlignment="1"/>
    <xf numFmtId="0" fontId="27" fillId="0" borderId="11" xfId="6" applyNumberFormat="1" applyFont="1" applyFill="1" applyBorder="1" applyAlignment="1">
      <alignment vertical="center" wrapText="1"/>
    </xf>
    <xf numFmtId="14" fontId="23" fillId="0" borderId="11" xfId="6" applyNumberFormat="1" applyFont="1" applyFill="1" applyBorder="1" applyAlignment="1">
      <alignment vertical="center" wrapText="1"/>
    </xf>
    <xf numFmtId="167" fontId="16" fillId="0" borderId="11" xfId="3" applyNumberFormat="1" applyFont="1" applyFill="1" applyBorder="1" applyAlignment="1">
      <alignment vertical="center" wrapText="1"/>
    </xf>
    <xf numFmtId="0" fontId="27" fillId="0" borderId="11" xfId="6" applyNumberFormat="1" applyFont="1" applyFill="1" applyBorder="1" applyAlignment="1">
      <alignment horizontal="left" wrapText="1"/>
    </xf>
    <xf numFmtId="0" fontId="16" fillId="0" borderId="11" xfId="6" applyNumberFormat="1" applyFont="1" applyFill="1" applyBorder="1" applyAlignment="1">
      <alignment vertical="center" wrapText="1"/>
    </xf>
    <xf numFmtId="0" fontId="23" fillId="0" borderId="11" xfId="6" applyNumberFormat="1" applyFont="1" applyFill="1" applyBorder="1" applyAlignment="1">
      <alignment horizontal="center" vertical="center" wrapText="1"/>
    </xf>
    <xf numFmtId="0" fontId="29" fillId="0" borderId="0" xfId="6" applyNumberFormat="1" applyFont="1" applyFill="1" applyAlignment="1">
      <alignment horizontal="center" vertical="center"/>
    </xf>
    <xf numFmtId="0" fontId="24" fillId="0" borderId="0" xfId="6" applyNumberFormat="1" applyFont="1" applyFill="1" applyAlignment="1">
      <alignment horizontal="center" vertical="center"/>
    </xf>
    <xf numFmtId="0" fontId="24" fillId="0" borderId="0" xfId="6" applyNumberFormat="1" applyFont="1" applyFill="1" applyBorder="1" applyAlignment="1">
      <alignment horizontal="center" vertical="center"/>
    </xf>
    <xf numFmtId="167" fontId="24" fillId="0" borderId="0" xfId="3" applyNumberFormat="1" applyFont="1" applyFill="1" applyAlignment="1"/>
    <xf numFmtId="0" fontId="30" fillId="0" borderId="0" xfId="6" applyNumberFormat="1" applyFont="1" applyFill="1" applyAlignment="1">
      <alignment horizontal="center"/>
    </xf>
    <xf numFmtId="0" fontId="29" fillId="0" borderId="0" xfId="6" applyNumberFormat="1" applyFont="1" applyFill="1" applyAlignment="1">
      <alignment horizontal="left" vertical="center"/>
    </xf>
    <xf numFmtId="0" fontId="27" fillId="0" borderId="0" xfId="6" applyNumberFormat="1" applyFont="1" applyFill="1" applyAlignment="1"/>
    <xf numFmtId="0" fontId="0" fillId="0" borderId="15" xfId="0" applyBorder="1" applyAlignment="1">
      <alignment horizontal="center" vertical="center"/>
    </xf>
    <xf numFmtId="0" fontId="23" fillId="0" borderId="11" xfId="6" applyFont="1" applyFill="1" applyBorder="1" applyAlignment="1">
      <alignment horizontal="center" vertical="center" wrapText="1"/>
    </xf>
    <xf numFmtId="168" fontId="27" fillId="0" borderId="11" xfId="1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35" fillId="0" borderId="11" xfId="0" applyFont="1" applyBorder="1" applyAlignment="1">
      <alignment horizontal="justify" vertical="center" wrapText="1"/>
    </xf>
    <xf numFmtId="0" fontId="3" fillId="0" borderId="11" xfId="5" applyBorder="1" applyAlignment="1">
      <alignment horizontal="center"/>
    </xf>
    <xf numFmtId="0" fontId="3" fillId="0" borderId="0" xfId="5"/>
    <xf numFmtId="0" fontId="3" fillId="0" borderId="11" xfId="5" applyBorder="1"/>
    <xf numFmtId="9" fontId="3" fillId="0" borderId="11" xfId="5" applyNumberFormat="1" applyBorder="1" applyAlignment="1">
      <alignment horizontal="center"/>
    </xf>
    <xf numFmtId="0" fontId="31" fillId="0" borderId="11" xfId="5" applyFont="1" applyBorder="1" applyAlignment="1">
      <alignment horizontal="center" vertical="center" wrapText="1"/>
    </xf>
    <xf numFmtId="0" fontId="37" fillId="3" borderId="11" xfId="5" applyFont="1" applyFill="1" applyBorder="1" applyAlignment="1">
      <alignment horizontal="center" vertical="center" wrapText="1"/>
    </xf>
    <xf numFmtId="9" fontId="0" fillId="0" borderId="11" xfId="7" applyFont="1" applyBorder="1" applyAlignment="1">
      <alignment horizontal="center"/>
    </xf>
    <xf numFmtId="0" fontId="31" fillId="4" borderId="11" xfId="5" applyFont="1" applyFill="1" applyBorder="1" applyAlignment="1">
      <alignment horizontal="center" vertical="center" wrapText="1"/>
    </xf>
    <xf numFmtId="0" fontId="3" fillId="0" borderId="0" xfId="5" applyBorder="1"/>
    <xf numFmtId="0" fontId="15" fillId="0" borderId="11" xfId="5" applyFont="1" applyBorder="1" applyAlignment="1">
      <alignment horizontal="center"/>
    </xf>
    <xf numFmtId="9" fontId="15" fillId="0" borderId="11" xfId="5" applyNumberFormat="1" applyFont="1" applyBorder="1" applyAlignment="1">
      <alignment horizontal="center"/>
    </xf>
    <xf numFmtId="0" fontId="38" fillId="0" borderId="13" xfId="5" applyFont="1" applyFill="1" applyBorder="1"/>
    <xf numFmtId="9" fontId="3" fillId="0" borderId="0" xfId="5" applyNumberFormat="1"/>
    <xf numFmtId="0" fontId="36" fillId="0" borderId="0" xfId="5" applyFont="1"/>
    <xf numFmtId="0" fontId="39" fillId="5" borderId="11" xfId="6" applyNumberFormat="1" applyFont="1" applyFill="1" applyBorder="1" applyAlignment="1">
      <alignment horizontal="center" vertical="center" wrapText="1"/>
    </xf>
    <xf numFmtId="0" fontId="39" fillId="5" borderId="11" xfId="6" applyNumberFormat="1" applyFont="1" applyFill="1" applyBorder="1" applyAlignment="1">
      <alignment horizontal="center"/>
    </xf>
    <xf numFmtId="167" fontId="12" fillId="0" borderId="11" xfId="3" applyNumberFormat="1" applyFont="1" applyFill="1" applyBorder="1" applyAlignment="1">
      <alignment horizontal="center" vertical="center" wrapText="1"/>
    </xf>
    <xf numFmtId="9" fontId="16" fillId="0" borderId="11" xfId="4" applyFont="1" applyFill="1" applyBorder="1" applyAlignment="1">
      <alignment vertical="center" wrapText="1"/>
    </xf>
    <xf numFmtId="9" fontId="16" fillId="0" borderId="11" xfId="6" applyNumberFormat="1" applyFont="1" applyFill="1" applyBorder="1" applyAlignment="1">
      <alignment vertical="center" wrapText="1"/>
    </xf>
    <xf numFmtId="9" fontId="18" fillId="0" borderId="11" xfId="6" applyNumberFormat="1" applyFont="1" applyFill="1" applyBorder="1" applyAlignment="1">
      <alignment vertical="center" wrapText="1"/>
    </xf>
    <xf numFmtId="9" fontId="16" fillId="0" borderId="11" xfId="6" applyNumberFormat="1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wrapText="1"/>
    </xf>
    <xf numFmtId="0" fontId="42" fillId="0" borderId="11" xfId="6" applyNumberFormat="1" applyFont="1" applyFill="1" applyBorder="1" applyAlignment="1">
      <alignment horizontal="center" vertical="center" wrapText="1"/>
    </xf>
    <xf numFmtId="3" fontId="12" fillId="0" borderId="0" xfId="6" applyNumberFormat="1" applyFont="1" applyFill="1" applyBorder="1" applyAlignment="1"/>
    <xf numFmtId="168" fontId="18" fillId="0" borderId="11" xfId="1" applyNumberFormat="1" applyFont="1" applyFill="1" applyBorder="1" applyAlignment="1">
      <alignment horizontal="center" vertical="center" wrapText="1"/>
    </xf>
    <xf numFmtId="3" fontId="45" fillId="0" borderId="0" xfId="6" applyNumberFormat="1" applyFont="1" applyFill="1" applyAlignment="1"/>
    <xf numFmtId="0" fontId="45" fillId="0" borderId="0" xfId="6" applyNumberFormat="1" applyFont="1" applyFill="1" applyAlignment="1"/>
    <xf numFmtId="3" fontId="12" fillId="0" borderId="11" xfId="6" applyNumberFormat="1" applyFont="1" applyFill="1" applyBorder="1" applyAlignment="1"/>
    <xf numFmtId="9" fontId="16" fillId="0" borderId="11" xfId="4" applyFont="1" applyFill="1" applyBorder="1" applyAlignment="1">
      <alignment horizontal="center" vertical="center" wrapText="1"/>
    </xf>
    <xf numFmtId="169" fontId="3" fillId="0" borderId="11" xfId="6" applyNumberFormat="1" applyFont="1" applyFill="1" applyBorder="1" applyAlignment="1">
      <alignment horizontal="center" vertical="center" wrapText="1"/>
    </xf>
    <xf numFmtId="164" fontId="15" fillId="0" borderId="11" xfId="2" applyFont="1" applyFill="1" applyBorder="1" applyAlignment="1">
      <alignment horizontal="center" vertical="center" wrapText="1"/>
    </xf>
    <xf numFmtId="9" fontId="12" fillId="0" borderId="11" xfId="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7" fontId="16" fillId="0" borderId="11" xfId="3" applyNumberFormat="1" applyFont="1" applyFill="1" applyBorder="1" applyAlignment="1">
      <alignment horizontal="center" vertical="center" wrapText="1"/>
    </xf>
    <xf numFmtId="167" fontId="27" fillId="0" borderId="11" xfId="3" applyNumberFormat="1" applyFont="1" applyFill="1" applyBorder="1" applyAlignment="1"/>
    <xf numFmtId="0" fontId="0" fillId="0" borderId="11" xfId="0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11" xfId="6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16" fillId="0" borderId="11" xfId="6" applyNumberFormat="1" applyFont="1" applyFill="1" applyBorder="1" applyAlignment="1">
      <alignment horizontal="center" vertical="center" wrapText="1"/>
    </xf>
    <xf numFmtId="9" fontId="27" fillId="0" borderId="11" xfId="6" applyNumberFormat="1" applyFont="1" applyFill="1" applyBorder="1" applyAlignment="1">
      <alignment vertical="center" wrapText="1"/>
    </xf>
    <xf numFmtId="0" fontId="27" fillId="0" borderId="11" xfId="6" applyNumberFormat="1" applyFont="1" applyFill="1" applyBorder="1" applyAlignment="1"/>
    <xf numFmtId="9" fontId="0" fillId="0" borderId="15" xfId="4" applyFont="1" applyFill="1" applyBorder="1" applyAlignment="1">
      <alignment horizontal="center" vertical="center"/>
    </xf>
    <xf numFmtId="9" fontId="46" fillId="5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 wrapText="1"/>
    </xf>
    <xf numFmtId="9" fontId="27" fillId="0" borderId="11" xfId="6" applyNumberFormat="1" applyFont="1" applyFill="1" applyBorder="1" applyAlignment="1">
      <alignment horizontal="right" vertical="center" wrapText="1"/>
    </xf>
    <xf numFmtId="0" fontId="27" fillId="0" borderId="11" xfId="6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4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9" fontId="27" fillId="0" borderId="11" xfId="6" applyNumberFormat="1" applyFont="1" applyFill="1" applyBorder="1" applyAlignment="1">
      <alignment horizontal="center" vertical="center" wrapText="1"/>
    </xf>
    <xf numFmtId="0" fontId="23" fillId="0" borderId="11" xfId="6" applyNumberFormat="1" applyFont="1" applyFill="1" applyBorder="1" applyAlignment="1">
      <alignment horizontal="justify" vertical="top" wrapText="1"/>
    </xf>
    <xf numFmtId="0" fontId="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left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vertical="center" wrapText="1"/>
    </xf>
    <xf numFmtId="0" fontId="12" fillId="0" borderId="11" xfId="6" applyNumberFormat="1" applyFont="1" applyFill="1" applyBorder="1" applyAlignment="1">
      <alignment horizontal="center" vertical="center" wrapText="1"/>
    </xf>
    <xf numFmtId="0" fontId="24" fillId="0" borderId="11" xfId="6" applyNumberFormat="1" applyFont="1" applyFill="1" applyBorder="1" applyAlignment="1"/>
    <xf numFmtId="0" fontId="31" fillId="0" borderId="11" xfId="0" applyFont="1" applyFill="1" applyBorder="1" applyAlignment="1">
      <alignment horizontal="center" vertical="center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0" fillId="0" borderId="11" xfId="6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2" fontId="16" fillId="0" borderId="11" xfId="6" applyNumberFormat="1" applyFont="1" applyFill="1" applyBorder="1" applyAlignment="1">
      <alignment horizontal="center" vertical="center" wrapText="1"/>
    </xf>
    <xf numFmtId="16" fontId="27" fillId="0" borderId="11" xfId="6" applyNumberFormat="1" applyFont="1" applyFill="1" applyBorder="1" applyAlignment="1">
      <alignment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>
      <alignment horizontal="center" vertical="center" textRotation="90" wrapText="1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center" vertical="center" wrapText="1"/>
    </xf>
    <xf numFmtId="0" fontId="45" fillId="0" borderId="0" xfId="6" applyNumberFormat="1" applyFont="1" applyFill="1" applyBorder="1" applyAlignment="1">
      <alignment horizontal="center" vertical="center" wrapText="1"/>
    </xf>
    <xf numFmtId="0" fontId="27" fillId="0" borderId="0" xfId="6" applyFont="1" applyFill="1" applyBorder="1" applyAlignment="1">
      <alignment horizontal="center" vertical="center" wrapText="1"/>
    </xf>
    <xf numFmtId="0" fontId="24" fillId="0" borderId="0" xfId="6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 wrapText="1"/>
    </xf>
    <xf numFmtId="14" fontId="23" fillId="0" borderId="0" xfId="6" applyNumberFormat="1" applyFont="1" applyFill="1" applyBorder="1" applyAlignment="1">
      <alignment vertical="center" wrapText="1"/>
    </xf>
    <xf numFmtId="0" fontId="24" fillId="0" borderId="0" xfId="6" applyNumberFormat="1" applyFont="1" applyFill="1" applyBorder="1" applyAlignment="1"/>
    <xf numFmtId="0" fontId="18" fillId="0" borderId="11" xfId="0" applyFont="1" applyFill="1" applyBorder="1" applyAlignment="1">
      <alignment horizontal="center" vertical="center" wrapText="1"/>
    </xf>
    <xf numFmtId="168" fontId="3" fillId="0" borderId="11" xfId="1" applyNumberFormat="1" applyFont="1" applyFill="1" applyBorder="1" applyAlignment="1">
      <alignment horizontal="center" vertical="center" wrapText="1"/>
    </xf>
    <xf numFmtId="168" fontId="44" fillId="0" borderId="0" xfId="1" applyNumberFormat="1" applyFont="1" applyFill="1" applyAlignment="1"/>
    <xf numFmtId="3" fontId="35" fillId="0" borderId="23" xfId="0" applyNumberFormat="1" applyFont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68" fontId="32" fillId="0" borderId="11" xfId="1" applyNumberFormat="1" applyFont="1" applyFill="1" applyBorder="1" applyAlignment="1">
      <alignment vertical="center" wrapText="1"/>
    </xf>
    <xf numFmtId="168" fontId="32" fillId="0" borderId="11" xfId="1" applyNumberFormat="1" applyFont="1" applyFill="1" applyBorder="1" applyAlignment="1">
      <alignment horizontal="center" vertical="center" wrapText="1"/>
    </xf>
    <xf numFmtId="168" fontId="43" fillId="0" borderId="0" xfId="1" applyNumberFormat="1" applyFont="1" applyFill="1" applyAlignment="1"/>
    <xf numFmtId="168" fontId="24" fillId="0" borderId="0" xfId="1" applyNumberFormat="1" applyFont="1" applyFill="1" applyAlignment="1"/>
    <xf numFmtId="4" fontId="35" fillId="0" borderId="23" xfId="0" applyNumberFormat="1" applyFont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vertical="center" wrapText="1"/>
    </xf>
    <xf numFmtId="2" fontId="16" fillId="0" borderId="11" xfId="3" applyNumberFormat="1" applyFont="1" applyFill="1" applyBorder="1" applyAlignment="1">
      <alignment vertical="center" wrapText="1"/>
    </xf>
    <xf numFmtId="2" fontId="16" fillId="0" borderId="11" xfId="3" applyNumberFormat="1" applyFont="1" applyFill="1" applyBorder="1" applyAlignment="1">
      <alignment horizontal="center" vertical="center" wrapText="1"/>
    </xf>
    <xf numFmtId="167" fontId="16" fillId="0" borderId="11" xfId="6" applyNumberFormat="1" applyFont="1" applyFill="1" applyBorder="1" applyAlignment="1">
      <alignment vertical="center" wrapText="1"/>
    </xf>
    <xf numFmtId="0" fontId="23" fillId="0" borderId="11" xfId="6" applyNumberFormat="1" applyFont="1" applyFill="1" applyBorder="1" applyAlignment="1">
      <alignment horizontal="center" vertical="center"/>
    </xf>
    <xf numFmtId="4" fontId="24" fillId="0" borderId="0" xfId="6" applyNumberFormat="1" applyFont="1" applyFill="1" applyBorder="1" applyAlignment="1"/>
    <xf numFmtId="4" fontId="35" fillId="0" borderId="23" xfId="0" applyNumberFormat="1" applyFont="1" applyBorder="1" applyAlignment="1">
      <alignment horizontal="center" vertical="center" wrapText="1"/>
    </xf>
    <xf numFmtId="164" fontId="2" fillId="0" borderId="12" xfId="2" applyFont="1" applyBorder="1" applyAlignment="1">
      <alignment vertical="center"/>
    </xf>
    <xf numFmtId="164" fontId="2" fillId="0" borderId="31" xfId="2" applyFont="1" applyBorder="1" applyAlignment="1">
      <alignment vertical="center"/>
    </xf>
    <xf numFmtId="168" fontId="0" fillId="0" borderId="11" xfId="1" applyNumberFormat="1" applyFont="1" applyBorder="1"/>
    <xf numFmtId="168" fontId="0" fillId="0" borderId="11" xfId="0" applyNumberFormat="1" applyBorder="1"/>
    <xf numFmtId="168" fontId="54" fillId="0" borderId="11" xfId="1" applyNumberFormat="1" applyFont="1" applyBorder="1" applyAlignment="1"/>
    <xf numFmtId="0" fontId="55" fillId="5" borderId="24" xfId="0" applyFont="1" applyFill="1" applyBorder="1" applyAlignment="1">
      <alignment horizontal="center"/>
    </xf>
    <xf numFmtId="168" fontId="46" fillId="5" borderId="11" xfId="1" applyNumberFormat="1" applyFont="1" applyFill="1" applyBorder="1" applyAlignment="1">
      <alignment horizontal="center" vertical="center"/>
    </xf>
    <xf numFmtId="0" fontId="3" fillId="0" borderId="11" xfId="6" applyNumberFormat="1" applyFont="1" applyFill="1" applyBorder="1" applyAlignment="1">
      <alignment horizontal="center" vertical="center" wrapText="1"/>
    </xf>
    <xf numFmtId="0" fontId="15" fillId="0" borderId="11" xfId="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textRotation="90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textRotation="90" wrapText="1"/>
    </xf>
    <xf numFmtId="0" fontId="27" fillId="0" borderId="11" xfId="6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 wrapText="1"/>
    </xf>
    <xf numFmtId="168" fontId="35" fillId="0" borderId="23" xfId="1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56" fillId="8" borderId="33" xfId="0" applyFont="1" applyFill="1" applyBorder="1" applyAlignment="1">
      <alignment horizontal="center" vertical="center" wrapText="1"/>
    </xf>
    <xf numFmtId="0" fontId="27" fillId="9" borderId="11" xfId="6" applyNumberFormat="1" applyFont="1" applyFill="1" applyBorder="1" applyAlignment="1">
      <alignment horizontal="center" vertical="center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3" fillId="0" borderId="1" xfId="5" applyFill="1" applyBorder="1" applyAlignment="1">
      <alignment horizontal="center"/>
    </xf>
    <xf numFmtId="0" fontId="3" fillId="0" borderId="6" xfId="5" applyFill="1" applyBorder="1" applyAlignment="1">
      <alignment horizontal="center"/>
    </xf>
    <xf numFmtId="0" fontId="4" fillId="0" borderId="2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6" fillId="0" borderId="4" xfId="6" applyNumberFormat="1" applyFont="1" applyFill="1" applyBorder="1" applyAlignment="1">
      <alignment horizontal="center" vertical="center"/>
    </xf>
    <xf numFmtId="0" fontId="6" fillId="0" borderId="5" xfId="6" applyNumberFormat="1" applyFont="1" applyFill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15" fillId="0" borderId="11" xfId="6" applyNumberFormat="1" applyFont="1" applyFill="1" applyBorder="1" applyAlignment="1">
      <alignment horizontal="center" vertical="center" wrapText="1"/>
    </xf>
    <xf numFmtId="0" fontId="3" fillId="0" borderId="11" xfId="6" applyNumberFormat="1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textRotation="90" wrapText="1"/>
    </xf>
    <xf numFmtId="0" fontId="19" fillId="0" borderId="11" xfId="6" applyNumberFormat="1" applyFont="1" applyFill="1" applyBorder="1" applyAlignment="1">
      <alignment horizontal="center" vertical="center" textRotation="90" wrapText="1"/>
    </xf>
    <xf numFmtId="0" fontId="3" fillId="0" borderId="11" xfId="6" applyNumberFormat="1" applyFont="1" applyFill="1" applyBorder="1" applyAlignment="1">
      <alignment horizontal="left" vertical="center" wrapText="1"/>
    </xf>
    <xf numFmtId="168" fontId="9" fillId="0" borderId="11" xfId="1" applyNumberFormat="1" applyFont="1" applyFill="1" applyBorder="1" applyAlignment="1">
      <alignment horizontal="center" vertical="center" wrapText="1"/>
    </xf>
    <xf numFmtId="0" fontId="41" fillId="4" borderId="11" xfId="5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6" applyNumberFormat="1" applyFont="1" applyFill="1" applyBorder="1" applyAlignment="1">
      <alignment horizontal="center" vertical="center" textRotation="90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textRotation="90"/>
    </xf>
    <xf numFmtId="0" fontId="28" fillId="0" borderId="11" xfId="6" applyNumberFormat="1" applyFont="1" applyFill="1" applyBorder="1" applyAlignment="1">
      <alignment horizontal="center" vertical="center" textRotation="90" wrapText="1"/>
    </xf>
    <xf numFmtId="0" fontId="3" fillId="0" borderId="1" xfId="5" applyBorder="1" applyAlignment="1">
      <alignment horizontal="center"/>
    </xf>
    <xf numFmtId="0" fontId="3" fillId="0" borderId="6" xfId="5" applyBorder="1" applyAlignment="1">
      <alignment horizontal="center"/>
    </xf>
    <xf numFmtId="0" fontId="26" fillId="0" borderId="11" xfId="6" applyNumberFormat="1" applyFont="1" applyFill="1" applyBorder="1" applyAlignment="1">
      <alignment horizontal="center" vertical="center" textRotation="90" wrapText="1"/>
    </xf>
    <xf numFmtId="0" fontId="25" fillId="0" borderId="11" xfId="6" applyNumberFormat="1" applyFont="1" applyFill="1" applyBorder="1" applyAlignment="1">
      <alignment horizontal="center" vertical="center" textRotation="90" wrapText="1"/>
    </xf>
    <xf numFmtId="0" fontId="26" fillId="0" borderId="21" xfId="6" applyNumberFormat="1" applyFont="1" applyFill="1" applyBorder="1" applyAlignment="1">
      <alignment horizontal="center" vertical="center" textRotation="90" wrapText="1"/>
    </xf>
    <xf numFmtId="0" fontId="26" fillId="0" borderId="22" xfId="6" applyNumberFormat="1" applyFont="1" applyFill="1" applyBorder="1" applyAlignment="1">
      <alignment horizontal="center" vertical="center" textRotation="90" wrapText="1"/>
    </xf>
    <xf numFmtId="0" fontId="26" fillId="0" borderId="14" xfId="6" applyNumberFormat="1" applyFont="1" applyFill="1" applyBorder="1" applyAlignment="1">
      <alignment horizontal="center" vertical="center" textRotation="90" wrapText="1"/>
    </xf>
    <xf numFmtId="0" fontId="16" fillId="0" borderId="21" xfId="6" applyNumberFormat="1" applyFont="1" applyFill="1" applyBorder="1" applyAlignment="1">
      <alignment horizontal="center" vertical="center" wrapText="1"/>
    </xf>
    <xf numFmtId="0" fontId="16" fillId="0" borderId="22" xfId="6" applyNumberFormat="1" applyFont="1" applyFill="1" applyBorder="1" applyAlignment="1">
      <alignment horizontal="center" vertical="center" wrapText="1"/>
    </xf>
    <xf numFmtId="0" fontId="16" fillId="0" borderId="14" xfId="6" applyNumberFormat="1" applyFont="1" applyFill="1" applyBorder="1" applyAlignment="1">
      <alignment horizontal="center" vertical="center" wrapText="1"/>
    </xf>
    <xf numFmtId="0" fontId="28" fillId="0" borderId="21" xfId="6" applyNumberFormat="1" applyFont="1" applyFill="1" applyBorder="1" applyAlignment="1">
      <alignment horizontal="center" vertical="center" textRotation="90" wrapText="1"/>
    </xf>
    <xf numFmtId="0" fontId="28" fillId="0" borderId="14" xfId="6" applyNumberFormat="1" applyFont="1" applyFill="1" applyBorder="1" applyAlignment="1">
      <alignment horizontal="center" vertical="center" textRotation="90" wrapText="1"/>
    </xf>
    <xf numFmtId="0" fontId="10" fillId="2" borderId="11" xfId="5" applyFont="1" applyFill="1" applyBorder="1" applyAlignment="1">
      <alignment horizontal="center" vertical="center" wrapText="1"/>
    </xf>
    <xf numFmtId="168" fontId="27" fillId="0" borderId="21" xfId="1" applyNumberFormat="1" applyFont="1" applyFill="1" applyBorder="1" applyAlignment="1">
      <alignment horizontal="center" vertical="center" wrapText="1"/>
    </xf>
    <xf numFmtId="168" fontId="27" fillId="0" borderId="22" xfId="1" applyNumberFormat="1" applyFont="1" applyFill="1" applyBorder="1" applyAlignment="1">
      <alignment horizontal="center" vertical="center" wrapText="1"/>
    </xf>
    <xf numFmtId="168" fontId="27" fillId="0" borderId="14" xfId="1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7" fillId="0" borderId="21" xfId="6" applyNumberFormat="1" applyFont="1" applyFill="1" applyBorder="1" applyAlignment="1">
      <alignment horizontal="left" vertical="center" wrapText="1"/>
    </xf>
    <xf numFmtId="0" fontId="27" fillId="0" borderId="14" xfId="6" applyNumberFormat="1" applyFont="1" applyFill="1" applyBorder="1" applyAlignment="1">
      <alignment horizontal="left" vertical="center" wrapText="1"/>
    </xf>
    <xf numFmtId="0" fontId="28" fillId="0" borderId="22" xfId="6" applyNumberFormat="1" applyFont="1" applyFill="1" applyBorder="1" applyAlignment="1">
      <alignment horizontal="center" vertical="center" textRotation="90" wrapText="1"/>
    </xf>
    <xf numFmtId="4" fontId="23" fillId="0" borderId="24" xfId="0" applyNumberFormat="1" applyFont="1" applyFill="1" applyBorder="1" applyAlignment="1">
      <alignment vertical="center" wrapText="1"/>
    </xf>
    <xf numFmtId="0" fontId="27" fillId="0" borderId="25" xfId="0" applyFont="1" applyFill="1" applyBorder="1"/>
    <xf numFmtId="168" fontId="27" fillId="0" borderId="26" xfId="1" applyNumberFormat="1" applyFont="1" applyFill="1" applyBorder="1" applyAlignment="1">
      <alignment horizontal="center" vertical="center" wrapText="1"/>
    </xf>
    <xf numFmtId="0" fontId="3" fillId="0" borderId="11" xfId="5" applyBorder="1" applyAlignment="1">
      <alignment horizontal="center"/>
    </xf>
    <xf numFmtId="0" fontId="4" fillId="0" borderId="11" xfId="5" applyFont="1" applyBorder="1" applyAlignment="1">
      <alignment horizontal="center" vertical="center" wrapText="1"/>
    </xf>
    <xf numFmtId="0" fontId="6" fillId="0" borderId="11" xfId="6" applyNumberFormat="1" applyFont="1" applyFill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35" fillId="0" borderId="24" xfId="0" applyNumberFormat="1" applyFont="1" applyBorder="1" applyAlignment="1">
      <alignment vertical="center" wrapText="1"/>
    </xf>
    <xf numFmtId="0" fontId="18" fillId="0" borderId="25" xfId="0" applyFont="1" applyBorder="1"/>
    <xf numFmtId="167" fontId="18" fillId="0" borderId="21" xfId="3" applyNumberFormat="1" applyFont="1" applyFill="1" applyBorder="1" applyAlignment="1">
      <alignment horizontal="center" vertical="center" wrapText="1"/>
    </xf>
    <xf numFmtId="167" fontId="18" fillId="0" borderId="14" xfId="3" applyNumberFormat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27" fillId="0" borderId="11" xfId="6" applyFont="1" applyFill="1" applyBorder="1" applyAlignment="1">
      <alignment horizontal="center" vertical="center" wrapText="1"/>
    </xf>
    <xf numFmtId="0" fontId="12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33" fillId="0" borderId="11" xfId="6" applyNumberFormat="1" applyFont="1" applyFill="1" applyBorder="1" applyAlignment="1">
      <alignment horizontal="center" vertical="center" textRotation="90" wrapText="1"/>
    </xf>
    <xf numFmtId="0" fontId="47" fillId="0" borderId="11" xfId="6" applyNumberFormat="1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2" fillId="0" borderId="11" xfId="6" applyNumberFormat="1" applyFont="1" applyFill="1" applyBorder="1" applyAlignment="1">
      <alignment horizontal="center" vertical="center" textRotation="90" wrapText="1"/>
    </xf>
    <xf numFmtId="0" fontId="55" fillId="5" borderId="32" xfId="0" applyFont="1" applyFill="1" applyBorder="1" applyAlignment="1">
      <alignment horizontal="center"/>
    </xf>
    <xf numFmtId="0" fontId="55" fillId="5" borderId="29" xfId="0" applyFont="1" applyFill="1" applyBorder="1" applyAlignment="1">
      <alignment horizontal="center"/>
    </xf>
    <xf numFmtId="0" fontId="55" fillId="5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/>
    </xf>
    <xf numFmtId="0" fontId="27" fillId="0" borderId="21" xfId="6" applyNumberFormat="1" applyFont="1" applyFill="1" applyBorder="1" applyAlignment="1">
      <alignment horizontal="center" vertical="center" wrapText="1"/>
    </xf>
    <xf numFmtId="0" fontId="27" fillId="0" borderId="14" xfId="6" applyNumberFormat="1" applyFont="1" applyFill="1" applyBorder="1" applyAlignment="1">
      <alignment horizontal="center" vertical="center" wrapText="1"/>
    </xf>
  </cellXfs>
  <cellStyles count="10">
    <cellStyle name="Estilo 1" xfId="9"/>
    <cellStyle name="Excel Built-in Normal" xfId="6"/>
    <cellStyle name="Millares" xfId="1" builtinId="3"/>
    <cellStyle name="Millares [0]" xfId="2" builtinId="6"/>
    <cellStyle name="Moneda" xfId="3" builtinId="4"/>
    <cellStyle name="Normal" xfId="0" builtinId="0"/>
    <cellStyle name="Normal 2" xfId="5"/>
    <cellStyle name="Normal 2 2" xfId="8"/>
    <cellStyle name="Porcentaje" xfId="4" builtinId="5"/>
    <cellStyle name="Porcentaje 2" xfId="7"/>
  </cellStyles>
  <dxfs count="26"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FF00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11559182632536"/>
          <c:y val="0.14609009178942217"/>
          <c:w val="0.84057806539364777"/>
          <c:h val="0.64328109586527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8AE-4D61-9A9F-F4339B06C05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8AE-4D61-9A9F-F4339B06C05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8AE-4D61-9A9F-F4339B06C05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8AE-4D61-9A9F-F4339B06C054}"/>
              </c:ext>
            </c:extLst>
          </c:dPt>
          <c:dLbls>
            <c:dLbl>
              <c:idx val="0"/>
              <c:layout>
                <c:manualLayout>
                  <c:x val="1.619433198380562E-2"/>
                  <c:y val="-4.0465345096110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592442645074175E-2"/>
                  <c:y val="-2.42792070576659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194331983805668E-2"/>
                  <c:y val="-2.023267254805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194331983805568E-2"/>
                  <c:y val="-4.0465345096110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AE-4D61-9A9F-F4339B06C0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GENERAL!$B$5:$B$8</c:f>
              <c:strCache>
                <c:ptCount val="4"/>
                <c:pt idx="0">
                  <c:v>EJE 1</c:v>
                </c:pt>
                <c:pt idx="1">
                  <c:v>EJE 2</c:v>
                </c:pt>
                <c:pt idx="2">
                  <c:v>EJE 3</c:v>
                </c:pt>
                <c:pt idx="3">
                  <c:v>EJE 4</c:v>
                </c:pt>
              </c:strCache>
            </c:strRef>
          </c:cat>
          <c:val>
            <c:numRef>
              <c:f>GENERAL!$C$5:$C$8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8AE-4D61-9A9F-F4339B06C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7723136"/>
        <c:axId val="227340288"/>
        <c:axId val="0"/>
      </c:bar3DChart>
      <c:catAx>
        <c:axId val="22772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Ejes</a:t>
                </a:r>
              </a:p>
            </c:rich>
          </c:tx>
          <c:layout>
            <c:manualLayout>
              <c:xMode val="edge"/>
              <c:yMode val="edge"/>
              <c:x val="0.41404465130117846"/>
              <c:y val="0.887812220406769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7340288"/>
        <c:crosses val="autoZero"/>
        <c:auto val="1"/>
        <c:lblAlgn val="ctr"/>
        <c:lblOffset val="100"/>
        <c:noMultiLvlLbl val="0"/>
      </c:catAx>
      <c:valAx>
        <c:axId val="22734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772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</xdr:row>
      <xdr:rowOff>52387</xdr:rowOff>
    </xdr:from>
    <xdr:to>
      <xdr:col>3</xdr:col>
      <xdr:colOff>285750</xdr:colOff>
      <xdr:row>30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199086</xdr:colOff>
      <xdr:row>0</xdr:row>
      <xdr:rowOff>21463</xdr:rowOff>
    </xdr:from>
    <xdr:to>
      <xdr:col>1</xdr:col>
      <xdr:colOff>864791</xdr:colOff>
      <xdr:row>3</xdr:row>
      <xdr:rowOff>131541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86" y="21463"/>
          <a:ext cx="667689" cy="666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174402</xdr:colOff>
      <xdr:row>1</xdr:row>
      <xdr:rowOff>147437</xdr:rowOff>
    </xdr:from>
    <xdr:to>
      <xdr:col>1</xdr:col>
      <xdr:colOff>845578</xdr:colOff>
      <xdr:row>3</xdr:row>
      <xdr:rowOff>391167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02" y="335254"/>
          <a:ext cx="671176" cy="6193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62802</xdr:colOff>
      <xdr:row>0</xdr:row>
      <xdr:rowOff>83736</xdr:rowOff>
    </xdr:from>
    <xdr:to>
      <xdr:col>1</xdr:col>
      <xdr:colOff>684823</xdr:colOff>
      <xdr:row>3</xdr:row>
      <xdr:rowOff>107870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02" y="83736"/>
          <a:ext cx="622021" cy="5893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</xdr:colOff>
      <xdr:row>1</xdr:row>
      <xdr:rowOff>112487</xdr:rowOff>
    </xdr:from>
    <xdr:to>
      <xdr:col>1</xdr:col>
      <xdr:colOff>684050</xdr:colOff>
      <xdr:row>3</xdr:row>
      <xdr:rowOff>170090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327933"/>
          <a:ext cx="638693" cy="601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9" zoomScaleNormal="100" zoomScaleSheetLayoutView="89" workbookViewId="0">
      <selection activeCell="H31" sqref="H31"/>
    </sheetView>
  </sheetViews>
  <sheetFormatPr baseColWidth="10" defaultColWidth="11.42578125" defaultRowHeight="12.75"/>
  <cols>
    <col min="1" max="1" width="45.7109375" style="44" bestFit="1" customWidth="1"/>
    <col min="2" max="2" width="19.140625" style="44" bestFit="1" customWidth="1"/>
    <col min="3" max="3" width="14.28515625" style="44" bestFit="1" customWidth="1"/>
    <col min="4" max="4" width="17.7109375" style="44" customWidth="1"/>
    <col min="5" max="5" width="7.42578125" style="44" customWidth="1"/>
    <col min="6" max="16384" width="11.42578125" style="44"/>
  </cols>
  <sheetData>
    <row r="1" spans="1:4">
      <c r="A1" s="180" t="s">
        <v>232</v>
      </c>
      <c r="B1" s="180"/>
      <c r="C1" s="180"/>
      <c r="D1" s="180"/>
    </row>
    <row r="2" spans="1:4">
      <c r="A2" s="180" t="s">
        <v>505</v>
      </c>
      <c r="B2" s="180"/>
      <c r="C2" s="180"/>
      <c r="D2" s="180"/>
    </row>
    <row r="4" spans="1:4" ht="15">
      <c r="A4" s="57" t="s">
        <v>211</v>
      </c>
      <c r="B4" s="58" t="s">
        <v>233</v>
      </c>
      <c r="C4" s="57" t="s">
        <v>23</v>
      </c>
      <c r="D4" s="57" t="s">
        <v>234</v>
      </c>
    </row>
    <row r="5" spans="1:4">
      <c r="A5" s="45" t="s">
        <v>25</v>
      </c>
      <c r="B5" s="43" t="s">
        <v>235</v>
      </c>
      <c r="C5" s="46" t="e">
        <f>AVERAGE('EXCELENCIA ACADÉMICA'!T7:T64)</f>
        <v>#DIV/0!</v>
      </c>
      <c r="D5" s="47" t="e">
        <f>IF(C5&lt;=33%,1,IF(C5&lt;76%,3,IF(C5&lt;100%,4,IF(C5=101%,5))))</f>
        <v>#DIV/0!</v>
      </c>
    </row>
    <row r="6" spans="1:4">
      <c r="A6" s="45" t="s">
        <v>108</v>
      </c>
      <c r="B6" s="43" t="s">
        <v>236</v>
      </c>
      <c r="C6" s="46" t="e">
        <f>AVERAGE('COMPROMISO SOCIAL'!S7:S56)</f>
        <v>#DIV/0!</v>
      </c>
      <c r="D6" s="48" t="e">
        <f>IF(C6&lt;=33%,1,IF(C6&lt;76%,3,IF(C6&lt;100%,4,)))</f>
        <v>#DIV/0!</v>
      </c>
    </row>
    <row r="7" spans="1:4" ht="15">
      <c r="A7" s="45" t="s">
        <v>163</v>
      </c>
      <c r="B7" s="43" t="s">
        <v>237</v>
      </c>
      <c r="C7" s="49" t="e">
        <f>AVERAGE('COMPROMISO AMBIENTAL'!S7:S13)</f>
        <v>#DIV/0!</v>
      </c>
      <c r="D7" s="50" t="e">
        <f>IF(C7&lt;=33%,1,IF(C7&lt;76%,3,IF(C7&lt;100%,4,IF(C7=101%,5))))</f>
        <v>#DIV/0!</v>
      </c>
    </row>
    <row r="8" spans="1:4">
      <c r="A8" s="45" t="s">
        <v>238</v>
      </c>
      <c r="B8" s="43" t="s">
        <v>239</v>
      </c>
      <c r="C8" s="46" t="e">
        <f>AVERAGE('EJE 4 EYTA'!S7:S33)</f>
        <v>#DIV/0!</v>
      </c>
      <c r="D8" s="47" t="e">
        <f>IF(C8&lt;=33%,1,IF(C8&lt;76%,3,IF(C8&lt;100%,4,IF(C8=101%,5))))</f>
        <v>#DIV/0!</v>
      </c>
    </row>
    <row r="9" spans="1:4">
      <c r="A9" s="51"/>
      <c r="B9" s="52" t="s">
        <v>240</v>
      </c>
      <c r="C9" s="53" t="e">
        <f>AVERAGE(C5:C8)</f>
        <v>#DIV/0!</v>
      </c>
      <c r="D9" s="47" t="e">
        <f>IF(C9&lt;=33%,1,IF(C9&lt;76%,3,IF(C9&lt;100%,4,IF(C9=101%,5))))</f>
        <v>#DIV/0!</v>
      </c>
    </row>
    <row r="10" spans="1:4">
      <c r="A10" s="54" t="s">
        <v>241</v>
      </c>
      <c r="B10" s="51"/>
      <c r="C10" s="55"/>
    </row>
    <row r="34" spans="1:1">
      <c r="A34" s="56"/>
    </row>
    <row r="35" spans="1:1">
      <c r="A35" s="56"/>
    </row>
    <row r="36" spans="1:1" ht="14.25">
      <c r="A36" s="17" t="s">
        <v>107</v>
      </c>
    </row>
  </sheetData>
  <mergeCells count="2">
    <mergeCell ref="A1:D1"/>
    <mergeCell ref="A2:D2"/>
  </mergeCells>
  <conditionalFormatting sqref="D7:D9">
    <cfRule type="cellIs" dxfId="25" priority="11" stopIfTrue="1" operator="between">
      <formula>3</formula>
      <formula>4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D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6"/>
  <sheetViews>
    <sheetView tabSelected="1" zoomScale="84" zoomScaleNormal="84" zoomScaleSheetLayoutView="80" workbookViewId="0">
      <pane ySplit="6" topLeftCell="A7" activePane="bottomLeft" state="frozen"/>
      <selection activeCell="E1" sqref="E1"/>
      <selection pane="bottomLeft" activeCell="B74" sqref="B74"/>
    </sheetView>
  </sheetViews>
  <sheetFormatPr baseColWidth="10" defaultColWidth="11.42578125" defaultRowHeight="23.25"/>
  <cols>
    <col min="1" max="1" width="4.7109375" style="1" bestFit="1" customWidth="1"/>
    <col min="2" max="2" width="16.140625" style="8" customWidth="1"/>
    <col min="3" max="3" width="16.28515625" style="8" customWidth="1"/>
    <col min="4" max="4" width="20" style="9" customWidth="1"/>
    <col min="5" max="5" width="21" style="10" customWidth="1"/>
    <col min="6" max="6" width="6.5703125" style="10" hidden="1" customWidth="1"/>
    <col min="7" max="7" width="29" style="11" customWidth="1"/>
    <col min="8" max="8" width="28.140625" style="11" customWidth="1"/>
    <col min="9" max="9" width="16.140625" style="11" customWidth="1"/>
    <col min="10" max="10" width="26.140625" style="11" customWidth="1"/>
    <col min="11" max="11" width="19.7109375" style="8" customWidth="1"/>
    <col min="12" max="12" width="14" style="8" customWidth="1"/>
    <col min="13" max="13" width="16.85546875" style="8" customWidth="1"/>
    <col min="14" max="14" width="24.7109375" style="142" customWidth="1"/>
    <col min="15" max="15" width="21.140625" style="8" customWidth="1"/>
    <col min="16" max="16" width="14.42578125" style="8" customWidth="1"/>
    <col min="17" max="17" width="13.5703125" style="8" customWidth="1"/>
    <col min="18" max="18" width="15.42578125" style="8" customWidth="1"/>
    <col min="19" max="19" width="22.85546875" style="8" customWidth="1"/>
    <col min="20" max="21" width="26.140625" style="8" customWidth="1"/>
    <col min="22" max="22" width="4" style="1" bestFit="1" customWidth="1"/>
    <col min="23" max="23" width="13.42578125" style="1" bestFit="1" customWidth="1"/>
    <col min="24" max="16384" width="11.42578125" style="1"/>
  </cols>
  <sheetData>
    <row r="1" spans="1:22" customFormat="1" ht="15">
      <c r="B1" s="181"/>
      <c r="C1" s="183" t="s">
        <v>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6" t="s">
        <v>1</v>
      </c>
      <c r="U1" s="187"/>
    </row>
    <row r="2" spans="1:22" customFormat="1" ht="15">
      <c r="B2" s="182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8" t="s">
        <v>2</v>
      </c>
      <c r="U2" s="189"/>
    </row>
    <row r="3" spans="1:22" customFormat="1" ht="15">
      <c r="B3" s="182"/>
      <c r="C3" s="190" t="s">
        <v>265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188" t="s">
        <v>3</v>
      </c>
      <c r="U3" s="189"/>
    </row>
    <row r="4" spans="1:22" customFormat="1" ht="15.75" thickBot="1">
      <c r="B4" s="182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  <c r="T4" s="193" t="s">
        <v>4</v>
      </c>
      <c r="U4" s="194"/>
    </row>
    <row r="5" spans="1:22" ht="15.75" customHeight="1">
      <c r="A5" s="204" t="s">
        <v>5</v>
      </c>
      <c r="B5" s="195" t="s">
        <v>6</v>
      </c>
      <c r="C5" s="195" t="s">
        <v>7</v>
      </c>
      <c r="D5" s="195" t="s">
        <v>8</v>
      </c>
      <c r="E5" s="195" t="s">
        <v>9</v>
      </c>
      <c r="F5" s="195" t="s">
        <v>576</v>
      </c>
      <c r="G5" s="195" t="s">
        <v>10</v>
      </c>
      <c r="H5" s="195" t="s">
        <v>11</v>
      </c>
      <c r="I5" s="195" t="s">
        <v>242</v>
      </c>
      <c r="J5" s="195" t="s">
        <v>264</v>
      </c>
      <c r="K5" s="195" t="s">
        <v>13</v>
      </c>
      <c r="L5" s="195" t="s">
        <v>14</v>
      </c>
      <c r="M5" s="195" t="s">
        <v>15</v>
      </c>
      <c r="N5" s="201" t="s">
        <v>243</v>
      </c>
      <c r="O5" s="195" t="s">
        <v>17</v>
      </c>
      <c r="P5" s="195" t="s">
        <v>18</v>
      </c>
      <c r="Q5" s="202" t="s">
        <v>486</v>
      </c>
      <c r="R5" s="202"/>
      <c r="S5" s="202"/>
      <c r="T5" s="202"/>
      <c r="U5" s="202"/>
    </row>
    <row r="6" spans="1:22" ht="30">
      <c r="A6" s="20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201"/>
      <c r="O6" s="195"/>
      <c r="P6" s="195"/>
      <c r="Q6" s="119" t="s">
        <v>20</v>
      </c>
      <c r="R6" s="119" t="s">
        <v>21</v>
      </c>
      <c r="S6" s="119" t="s">
        <v>22</v>
      </c>
      <c r="T6" s="119" t="s">
        <v>23</v>
      </c>
      <c r="U6" s="119" t="s">
        <v>24</v>
      </c>
    </row>
    <row r="7" spans="1:22" ht="102.75" customHeight="1">
      <c r="A7" s="2">
        <v>1</v>
      </c>
      <c r="B7" s="208" t="s">
        <v>25</v>
      </c>
      <c r="C7" s="198" t="s">
        <v>26</v>
      </c>
      <c r="D7" s="166" t="s">
        <v>27</v>
      </c>
      <c r="E7" s="166" t="s">
        <v>28</v>
      </c>
      <c r="F7" s="166">
        <v>10</v>
      </c>
      <c r="G7" s="165" t="s">
        <v>719</v>
      </c>
      <c r="H7" s="3" t="s">
        <v>720</v>
      </c>
      <c r="I7" s="165">
        <v>1</v>
      </c>
      <c r="J7" s="165" t="s">
        <v>274</v>
      </c>
      <c r="K7" s="165" t="s">
        <v>574</v>
      </c>
      <c r="L7" s="4">
        <v>43891</v>
      </c>
      <c r="M7" s="4">
        <v>44073</v>
      </c>
      <c r="N7" s="141">
        <f>190000000+591920754</f>
        <v>781920754</v>
      </c>
      <c r="O7" s="5"/>
      <c r="P7" s="3" t="s">
        <v>699</v>
      </c>
      <c r="Q7" s="112"/>
      <c r="R7" s="112"/>
      <c r="S7" s="112"/>
      <c r="T7" s="71"/>
      <c r="U7" s="6">
        <f t="shared" ref="U7:U64" si="0">IF(T7&lt;=33%,1,IF(T7&lt;76%,3,IF(T7&lt;100%,4,IF(T7=101%,5))))</f>
        <v>1</v>
      </c>
      <c r="V7" s="40"/>
    </row>
    <row r="8" spans="1:22" ht="89.25" customHeight="1">
      <c r="A8" s="2">
        <v>2</v>
      </c>
      <c r="B8" s="208"/>
      <c r="C8" s="198"/>
      <c r="D8" s="196" t="s">
        <v>29</v>
      </c>
      <c r="E8" s="166" t="s">
        <v>721</v>
      </c>
      <c r="F8" s="166"/>
      <c r="G8" s="3" t="s">
        <v>267</v>
      </c>
      <c r="H8" s="3" t="s">
        <v>723</v>
      </c>
      <c r="I8" s="165">
        <v>300</v>
      </c>
      <c r="J8" s="165" t="s">
        <v>724</v>
      </c>
      <c r="K8" s="165" t="s">
        <v>575</v>
      </c>
      <c r="L8" s="4">
        <v>43891</v>
      </c>
      <c r="M8" s="4">
        <v>44165</v>
      </c>
      <c r="N8" s="141">
        <v>80000000</v>
      </c>
      <c r="O8" s="5"/>
      <c r="P8" s="3" t="s">
        <v>700</v>
      </c>
      <c r="Q8" s="72"/>
      <c r="R8" s="3"/>
      <c r="S8" s="3"/>
      <c r="T8" s="71"/>
      <c r="U8" s="6">
        <f t="shared" si="0"/>
        <v>1</v>
      </c>
      <c r="V8" s="40"/>
    </row>
    <row r="9" spans="1:22" ht="51">
      <c r="A9" s="2">
        <v>3</v>
      </c>
      <c r="B9" s="208"/>
      <c r="C9" s="198"/>
      <c r="D9" s="196"/>
      <c r="E9" s="196" t="s">
        <v>722</v>
      </c>
      <c r="F9" s="166"/>
      <c r="G9" s="197" t="s">
        <v>268</v>
      </c>
      <c r="H9" s="3" t="s">
        <v>577</v>
      </c>
      <c r="I9" s="165">
        <v>10</v>
      </c>
      <c r="J9" s="165" t="s">
        <v>725</v>
      </c>
      <c r="K9" s="165" t="s">
        <v>30</v>
      </c>
      <c r="L9" s="4">
        <v>43891</v>
      </c>
      <c r="M9" s="4">
        <v>44180</v>
      </c>
      <c r="N9" s="141">
        <v>200000000</v>
      </c>
      <c r="O9" s="5"/>
      <c r="P9" s="3" t="s">
        <v>699</v>
      </c>
      <c r="Q9" s="112"/>
      <c r="R9" s="3"/>
      <c r="S9" s="112"/>
      <c r="T9" s="71"/>
      <c r="U9" s="6">
        <f t="shared" si="0"/>
        <v>1</v>
      </c>
      <c r="V9" s="40"/>
    </row>
    <row r="10" spans="1:22" ht="86.25" customHeight="1">
      <c r="A10" s="2">
        <v>4</v>
      </c>
      <c r="B10" s="208"/>
      <c r="C10" s="198"/>
      <c r="D10" s="196"/>
      <c r="E10" s="196"/>
      <c r="F10" s="166"/>
      <c r="G10" s="197"/>
      <c r="H10" s="3" t="s">
        <v>578</v>
      </c>
      <c r="I10" s="165">
        <v>300</v>
      </c>
      <c r="J10" s="165" t="s">
        <v>270</v>
      </c>
      <c r="K10" s="165" t="s">
        <v>266</v>
      </c>
      <c r="L10" s="4">
        <v>43922</v>
      </c>
      <c r="M10" s="4">
        <v>44165</v>
      </c>
      <c r="N10" s="141">
        <v>25000000</v>
      </c>
      <c r="O10" s="5"/>
      <c r="P10" s="3" t="s">
        <v>701</v>
      </c>
      <c r="Q10" s="112"/>
      <c r="R10" s="3"/>
      <c r="S10" s="3"/>
      <c r="T10" s="71"/>
      <c r="U10" s="6">
        <f t="shared" si="0"/>
        <v>1</v>
      </c>
      <c r="V10" s="40"/>
    </row>
    <row r="11" spans="1:22" ht="102">
      <c r="A11" s="2">
        <v>5</v>
      </c>
      <c r="B11" s="208"/>
      <c r="C11" s="198"/>
      <c r="D11" s="196"/>
      <c r="E11" s="166" t="s">
        <v>31</v>
      </c>
      <c r="F11" s="166"/>
      <c r="G11" s="3" t="s">
        <v>32</v>
      </c>
      <c r="H11" s="3" t="s">
        <v>33</v>
      </c>
      <c r="I11" s="165">
        <v>100</v>
      </c>
      <c r="J11" s="165" t="s">
        <v>269</v>
      </c>
      <c r="K11" s="165" t="s">
        <v>271</v>
      </c>
      <c r="L11" s="4">
        <v>43922</v>
      </c>
      <c r="M11" s="4">
        <v>44165</v>
      </c>
      <c r="N11" s="141"/>
      <c r="O11" s="5"/>
      <c r="P11" s="3"/>
      <c r="Q11" s="3"/>
      <c r="R11" s="3"/>
      <c r="S11" s="112"/>
      <c r="T11" s="61"/>
      <c r="U11" s="6">
        <f t="shared" si="0"/>
        <v>1</v>
      </c>
      <c r="V11" s="39"/>
    </row>
    <row r="12" spans="1:22" ht="127.5">
      <c r="A12" s="2">
        <v>6</v>
      </c>
      <c r="B12" s="208"/>
      <c r="C12" s="198" t="s">
        <v>34</v>
      </c>
      <c r="D12" s="196" t="s">
        <v>386</v>
      </c>
      <c r="E12" s="166" t="s">
        <v>581</v>
      </c>
      <c r="F12" s="166"/>
      <c r="G12" s="3" t="s">
        <v>579</v>
      </c>
      <c r="H12" s="3" t="s">
        <v>580</v>
      </c>
      <c r="I12" s="165">
        <v>10</v>
      </c>
      <c r="J12" s="165" t="s">
        <v>384</v>
      </c>
      <c r="K12" s="165" t="s">
        <v>385</v>
      </c>
      <c r="L12" s="4">
        <v>43891</v>
      </c>
      <c r="M12" s="4">
        <v>44165</v>
      </c>
      <c r="N12" s="141"/>
      <c r="O12" s="165"/>
      <c r="P12" s="3"/>
      <c r="Q12" s="112"/>
      <c r="R12" s="3"/>
      <c r="S12" s="3"/>
      <c r="T12" s="71"/>
      <c r="U12" s="6">
        <f t="shared" si="0"/>
        <v>1</v>
      </c>
      <c r="V12" s="39"/>
    </row>
    <row r="13" spans="1:22" ht="111" customHeight="1">
      <c r="A13" s="2">
        <v>7</v>
      </c>
      <c r="B13" s="208"/>
      <c r="C13" s="198"/>
      <c r="D13" s="196"/>
      <c r="E13" s="166" t="s">
        <v>582</v>
      </c>
      <c r="F13" s="166"/>
      <c r="G13" s="3" t="s">
        <v>387</v>
      </c>
      <c r="H13" s="3" t="s">
        <v>388</v>
      </c>
      <c r="I13" s="165">
        <v>1</v>
      </c>
      <c r="J13" s="165" t="s">
        <v>389</v>
      </c>
      <c r="K13" s="165" t="s">
        <v>390</v>
      </c>
      <c r="L13" s="4">
        <v>43891</v>
      </c>
      <c r="M13" s="4">
        <v>44165</v>
      </c>
      <c r="N13" s="174">
        <v>1400000000</v>
      </c>
      <c r="O13" s="165"/>
      <c r="P13" s="3" t="s">
        <v>702</v>
      </c>
      <c r="Q13" s="112"/>
      <c r="R13" s="3"/>
      <c r="S13" s="3"/>
      <c r="T13" s="71"/>
      <c r="U13" s="6">
        <f t="shared" si="0"/>
        <v>1</v>
      </c>
      <c r="V13" s="39"/>
    </row>
    <row r="14" spans="1:22" ht="89.25">
      <c r="A14" s="2">
        <v>8</v>
      </c>
      <c r="B14" s="208"/>
      <c r="C14" s="198"/>
      <c r="D14" s="196"/>
      <c r="E14" s="166" t="s">
        <v>35</v>
      </c>
      <c r="F14" s="64"/>
      <c r="G14" s="3" t="s">
        <v>36</v>
      </c>
      <c r="H14" s="3" t="s">
        <v>583</v>
      </c>
      <c r="I14" s="165">
        <v>5</v>
      </c>
      <c r="J14" s="165" t="s">
        <v>246</v>
      </c>
      <c r="K14" s="165" t="s">
        <v>391</v>
      </c>
      <c r="L14" s="4">
        <v>43891</v>
      </c>
      <c r="M14" s="4">
        <v>44165</v>
      </c>
      <c r="N14" s="141"/>
      <c r="O14" s="165"/>
      <c r="P14" s="3"/>
      <c r="Q14" s="112"/>
      <c r="R14" s="3"/>
      <c r="S14" s="3"/>
      <c r="T14" s="71"/>
      <c r="U14" s="6">
        <f t="shared" si="0"/>
        <v>1</v>
      </c>
      <c r="V14" s="39"/>
    </row>
    <row r="15" spans="1:22" ht="156" customHeight="1">
      <c r="A15" s="2">
        <v>9</v>
      </c>
      <c r="B15" s="208"/>
      <c r="C15" s="198"/>
      <c r="D15" s="196"/>
      <c r="E15" s="166" t="s">
        <v>37</v>
      </c>
      <c r="F15" s="65"/>
      <c r="G15" s="3" t="s">
        <v>38</v>
      </c>
      <c r="H15" s="3" t="s">
        <v>392</v>
      </c>
      <c r="I15" s="165">
        <v>1</v>
      </c>
      <c r="J15" s="165" t="s">
        <v>584</v>
      </c>
      <c r="K15" s="165" t="s">
        <v>390</v>
      </c>
      <c r="L15" s="4">
        <v>43891</v>
      </c>
      <c r="M15" s="4">
        <v>44165</v>
      </c>
      <c r="N15" s="141"/>
      <c r="O15" s="165"/>
      <c r="P15" s="3"/>
      <c r="Q15" s="112"/>
      <c r="R15" s="3"/>
      <c r="S15" s="3"/>
      <c r="T15" s="71"/>
      <c r="U15" s="6">
        <f t="shared" si="0"/>
        <v>1</v>
      </c>
      <c r="V15" s="39"/>
    </row>
    <row r="16" spans="1:22" ht="114.75">
      <c r="A16" s="2">
        <v>10</v>
      </c>
      <c r="B16" s="208"/>
      <c r="C16" s="198"/>
      <c r="D16" s="166" t="s">
        <v>397</v>
      </c>
      <c r="E16" s="166" t="s">
        <v>585</v>
      </c>
      <c r="F16" s="166"/>
      <c r="G16" s="3" t="s">
        <v>398</v>
      </c>
      <c r="H16" s="3" t="s">
        <v>506</v>
      </c>
      <c r="I16" s="165">
        <v>14</v>
      </c>
      <c r="J16" s="165" t="s">
        <v>399</v>
      </c>
      <c r="K16" s="165" t="s">
        <v>586</v>
      </c>
      <c r="L16" s="4">
        <v>43891</v>
      </c>
      <c r="M16" s="4">
        <v>44165</v>
      </c>
      <c r="N16" s="141"/>
      <c r="O16" s="5"/>
      <c r="P16" s="3"/>
      <c r="Q16" s="112"/>
      <c r="R16" s="3"/>
      <c r="S16" s="3"/>
      <c r="T16" s="71"/>
      <c r="U16" s="6">
        <f t="shared" si="0"/>
        <v>1</v>
      </c>
      <c r="V16" s="39"/>
    </row>
    <row r="17" spans="1:22" ht="89.25">
      <c r="A17" s="2">
        <v>11</v>
      </c>
      <c r="B17" s="208"/>
      <c r="C17" s="198"/>
      <c r="D17" s="196" t="s">
        <v>400</v>
      </c>
      <c r="E17" s="196" t="s">
        <v>401</v>
      </c>
      <c r="F17" s="166"/>
      <c r="G17" s="197" t="s">
        <v>587</v>
      </c>
      <c r="H17" s="3" t="s">
        <v>589</v>
      </c>
      <c r="I17" s="165">
        <v>2</v>
      </c>
      <c r="J17" s="165" t="s">
        <v>588</v>
      </c>
      <c r="K17" s="165" t="s">
        <v>402</v>
      </c>
      <c r="L17" s="4">
        <v>43891</v>
      </c>
      <c r="M17" s="4">
        <v>44165</v>
      </c>
      <c r="N17" s="174">
        <v>450000000</v>
      </c>
      <c r="O17" s="5"/>
      <c r="P17" s="3" t="s">
        <v>700</v>
      </c>
      <c r="Q17" s="112"/>
      <c r="R17" s="3"/>
      <c r="S17" s="3"/>
      <c r="T17" s="71"/>
      <c r="U17" s="6">
        <f t="shared" si="0"/>
        <v>1</v>
      </c>
      <c r="V17" s="39"/>
    </row>
    <row r="18" spans="1:22" ht="89.25">
      <c r="A18" s="2">
        <v>12</v>
      </c>
      <c r="B18" s="208"/>
      <c r="C18" s="198"/>
      <c r="D18" s="196"/>
      <c r="E18" s="196"/>
      <c r="F18" s="166"/>
      <c r="G18" s="197"/>
      <c r="H18" s="3" t="s">
        <v>590</v>
      </c>
      <c r="I18" s="165">
        <v>2</v>
      </c>
      <c r="J18" s="165" t="s">
        <v>591</v>
      </c>
      <c r="K18" s="165" t="s">
        <v>402</v>
      </c>
      <c r="L18" s="4">
        <v>43891</v>
      </c>
      <c r="M18" s="4">
        <v>44165</v>
      </c>
      <c r="N18" s="141"/>
      <c r="O18" s="165"/>
      <c r="P18" s="3"/>
      <c r="Q18" s="3"/>
      <c r="R18" s="3"/>
      <c r="S18" s="118"/>
      <c r="T18" s="61"/>
      <c r="U18" s="6">
        <f t="shared" si="0"/>
        <v>1</v>
      </c>
      <c r="V18" s="40"/>
    </row>
    <row r="19" spans="1:22" ht="140.25" customHeight="1">
      <c r="A19" s="2">
        <v>13</v>
      </c>
      <c r="B19" s="208"/>
      <c r="C19" s="198"/>
      <c r="D19" s="196"/>
      <c r="E19" s="196" t="s">
        <v>403</v>
      </c>
      <c r="F19" s="166"/>
      <c r="G19" s="3" t="s">
        <v>245</v>
      </c>
      <c r="H19" s="3" t="s">
        <v>592</v>
      </c>
      <c r="I19" s="165">
        <v>1</v>
      </c>
      <c r="J19" s="165" t="s">
        <v>247</v>
      </c>
      <c r="K19" s="165" t="s">
        <v>39</v>
      </c>
      <c r="L19" s="4">
        <v>43891</v>
      </c>
      <c r="M19" s="4">
        <v>44012</v>
      </c>
      <c r="N19" s="141"/>
      <c r="O19" s="165"/>
      <c r="P19" s="3"/>
      <c r="Q19" s="3"/>
      <c r="R19" s="3"/>
      <c r="S19" s="118"/>
      <c r="T19" s="61"/>
      <c r="U19" s="6">
        <f t="shared" si="0"/>
        <v>1</v>
      </c>
      <c r="V19" s="40"/>
    </row>
    <row r="20" spans="1:22" ht="51">
      <c r="A20" s="2">
        <v>14</v>
      </c>
      <c r="B20" s="208"/>
      <c r="C20" s="198"/>
      <c r="D20" s="196"/>
      <c r="E20" s="196"/>
      <c r="F20" s="166"/>
      <c r="G20" s="3" t="s">
        <v>593</v>
      </c>
      <c r="H20" s="3" t="s">
        <v>594</v>
      </c>
      <c r="I20" s="165">
        <v>1</v>
      </c>
      <c r="J20" s="165" t="s">
        <v>595</v>
      </c>
      <c r="K20" s="165" t="s">
        <v>404</v>
      </c>
      <c r="L20" s="4">
        <v>43891</v>
      </c>
      <c r="M20" s="4">
        <v>44165</v>
      </c>
      <c r="N20" s="141"/>
      <c r="O20" s="165"/>
      <c r="P20" s="3"/>
      <c r="Q20" s="3"/>
      <c r="R20" s="3"/>
      <c r="S20" s="118"/>
      <c r="T20" s="61"/>
      <c r="U20" s="6">
        <f t="shared" si="0"/>
        <v>1</v>
      </c>
      <c r="V20" s="40"/>
    </row>
    <row r="21" spans="1:22" ht="64.5" customHeight="1">
      <c r="A21" s="2">
        <v>15</v>
      </c>
      <c r="B21" s="208"/>
      <c r="C21" s="198"/>
      <c r="D21" s="196"/>
      <c r="E21" s="166" t="s">
        <v>409</v>
      </c>
      <c r="F21" s="166"/>
      <c r="G21" s="3" t="s">
        <v>410</v>
      </c>
      <c r="H21" s="3" t="s">
        <v>411</v>
      </c>
      <c r="I21" s="165">
        <v>1</v>
      </c>
      <c r="J21" s="165" t="s">
        <v>412</v>
      </c>
      <c r="K21" s="165" t="s">
        <v>405</v>
      </c>
      <c r="L21" s="4">
        <v>43862</v>
      </c>
      <c r="M21" s="4">
        <v>44165</v>
      </c>
      <c r="N21" s="141"/>
      <c r="O21" s="165"/>
      <c r="P21" s="3"/>
      <c r="Q21" s="3"/>
      <c r="R21" s="3"/>
      <c r="S21" s="118"/>
      <c r="T21" s="61"/>
      <c r="U21" s="6">
        <f t="shared" si="0"/>
        <v>1</v>
      </c>
      <c r="V21" s="40"/>
    </row>
    <row r="22" spans="1:22" ht="89.25">
      <c r="A22" s="2">
        <v>16</v>
      </c>
      <c r="B22" s="208"/>
      <c r="C22" s="198"/>
      <c r="D22" s="196" t="s">
        <v>406</v>
      </c>
      <c r="E22" s="196" t="s">
        <v>407</v>
      </c>
      <c r="F22" s="166"/>
      <c r="G22" s="197" t="s">
        <v>408</v>
      </c>
      <c r="H22" s="3" t="s">
        <v>596</v>
      </c>
      <c r="I22" s="165">
        <v>150</v>
      </c>
      <c r="J22" s="165" t="s">
        <v>490</v>
      </c>
      <c r="K22" s="165" t="s">
        <v>493</v>
      </c>
      <c r="L22" s="4">
        <v>43862</v>
      </c>
      <c r="M22" s="4">
        <v>44165</v>
      </c>
      <c r="N22" s="141"/>
      <c r="O22" s="165"/>
      <c r="P22" s="3"/>
      <c r="Q22" s="112"/>
      <c r="R22" s="3"/>
      <c r="S22" s="3"/>
      <c r="T22" s="71"/>
      <c r="U22" s="6">
        <f t="shared" si="0"/>
        <v>1</v>
      </c>
      <c r="V22" s="40"/>
    </row>
    <row r="23" spans="1:22" ht="76.5">
      <c r="A23" s="2">
        <v>17</v>
      </c>
      <c r="B23" s="208"/>
      <c r="C23" s="198"/>
      <c r="D23" s="196"/>
      <c r="E23" s="196"/>
      <c r="F23" s="166"/>
      <c r="G23" s="197"/>
      <c r="H23" s="3" t="s">
        <v>489</v>
      </c>
      <c r="I23" s="165">
        <v>150</v>
      </c>
      <c r="J23" s="165" t="s">
        <v>491</v>
      </c>
      <c r="K23" s="165" t="s">
        <v>494</v>
      </c>
      <c r="L23" s="4">
        <v>43862</v>
      </c>
      <c r="M23" s="4">
        <v>44165</v>
      </c>
      <c r="N23" s="141"/>
      <c r="O23" s="165"/>
      <c r="P23" s="3"/>
      <c r="Q23" s="112"/>
      <c r="R23" s="3"/>
      <c r="S23" s="3"/>
      <c r="T23" s="71"/>
      <c r="U23" s="6">
        <f t="shared" si="0"/>
        <v>1</v>
      </c>
      <c r="V23" s="40"/>
    </row>
    <row r="24" spans="1:22" ht="141" customHeight="1">
      <c r="A24" s="2">
        <v>18</v>
      </c>
      <c r="B24" s="208"/>
      <c r="C24" s="198" t="s">
        <v>40</v>
      </c>
      <c r="D24" s="166" t="s">
        <v>413</v>
      </c>
      <c r="E24" s="166" t="s">
        <v>414</v>
      </c>
      <c r="F24" s="166"/>
      <c r="G24" s="3" t="s">
        <v>249</v>
      </c>
      <c r="H24" s="3" t="s">
        <v>726</v>
      </c>
      <c r="I24" s="165">
        <v>3000</v>
      </c>
      <c r="J24" s="165" t="s">
        <v>415</v>
      </c>
      <c r="K24" s="165" t="s">
        <v>416</v>
      </c>
      <c r="L24" s="4">
        <v>43862</v>
      </c>
      <c r="M24" s="4">
        <v>44165</v>
      </c>
      <c r="N24" s="141"/>
      <c r="O24" s="165"/>
      <c r="P24" s="3"/>
      <c r="Q24" s="112"/>
      <c r="R24" s="3"/>
      <c r="S24" s="3"/>
      <c r="T24" s="71"/>
      <c r="U24" s="6">
        <f t="shared" si="0"/>
        <v>1</v>
      </c>
      <c r="V24" s="39"/>
    </row>
    <row r="25" spans="1:22" ht="127.5">
      <c r="A25" s="2">
        <v>19</v>
      </c>
      <c r="B25" s="208"/>
      <c r="C25" s="198"/>
      <c r="D25" s="196" t="s">
        <v>417</v>
      </c>
      <c r="E25" s="196" t="s">
        <v>418</v>
      </c>
      <c r="F25" s="166"/>
      <c r="G25" s="3" t="s">
        <v>41</v>
      </c>
      <c r="H25" s="3" t="s">
        <v>727</v>
      </c>
      <c r="I25" s="165">
        <v>2</v>
      </c>
      <c r="J25" s="165" t="s">
        <v>728</v>
      </c>
      <c r="K25" s="165" t="s">
        <v>419</v>
      </c>
      <c r="L25" s="4">
        <v>43862</v>
      </c>
      <c r="M25" s="4">
        <v>44165</v>
      </c>
      <c r="N25" s="141"/>
      <c r="O25" s="165"/>
      <c r="P25" s="3"/>
      <c r="Q25" s="112"/>
      <c r="R25" s="3"/>
      <c r="S25" s="3"/>
      <c r="T25" s="71"/>
      <c r="U25" s="6">
        <f t="shared" si="0"/>
        <v>1</v>
      </c>
      <c r="V25" s="39"/>
    </row>
    <row r="26" spans="1:22" ht="171" customHeight="1">
      <c r="A26" s="2">
        <v>20</v>
      </c>
      <c r="B26" s="208"/>
      <c r="C26" s="198"/>
      <c r="D26" s="196"/>
      <c r="E26" s="196"/>
      <c r="F26" s="166"/>
      <c r="G26" s="3" t="s">
        <v>420</v>
      </c>
      <c r="H26" s="3" t="s">
        <v>421</v>
      </c>
      <c r="I26" s="165">
        <v>12</v>
      </c>
      <c r="J26" s="165" t="s">
        <v>492</v>
      </c>
      <c r="K26" s="165" t="s">
        <v>495</v>
      </c>
      <c r="L26" s="4">
        <v>43862</v>
      </c>
      <c r="M26" s="4">
        <v>44165</v>
      </c>
      <c r="N26" s="141"/>
      <c r="O26" s="165"/>
      <c r="P26" s="3"/>
      <c r="Q26" s="112"/>
      <c r="R26" s="3"/>
      <c r="S26" s="3"/>
      <c r="T26" s="71"/>
      <c r="U26" s="6">
        <f t="shared" si="0"/>
        <v>1</v>
      </c>
      <c r="V26" s="39"/>
    </row>
    <row r="27" spans="1:22" ht="102">
      <c r="A27" s="2">
        <v>21</v>
      </c>
      <c r="B27" s="208"/>
      <c r="C27" s="198"/>
      <c r="D27" s="196"/>
      <c r="E27" s="196"/>
      <c r="F27" s="166"/>
      <c r="G27" s="3" t="s">
        <v>422</v>
      </c>
      <c r="H27" s="3" t="s">
        <v>597</v>
      </c>
      <c r="I27" s="165">
        <v>5</v>
      </c>
      <c r="J27" s="165" t="s">
        <v>598</v>
      </c>
      <c r="K27" s="165" t="s">
        <v>423</v>
      </c>
      <c r="L27" s="4">
        <v>43862</v>
      </c>
      <c r="M27" s="4">
        <v>44165</v>
      </c>
      <c r="N27" s="141"/>
      <c r="O27" s="165"/>
      <c r="P27" s="3"/>
      <c r="Q27" s="112"/>
      <c r="R27" s="3"/>
      <c r="S27" s="3"/>
      <c r="T27" s="71"/>
      <c r="U27" s="6">
        <f t="shared" si="0"/>
        <v>1</v>
      </c>
      <c r="V27" s="40"/>
    </row>
    <row r="28" spans="1:22" ht="51">
      <c r="A28" s="2">
        <v>22</v>
      </c>
      <c r="B28" s="208"/>
      <c r="C28" s="198"/>
      <c r="D28" s="196" t="s">
        <v>42</v>
      </c>
      <c r="E28" s="196" t="s">
        <v>43</v>
      </c>
      <c r="F28" s="166"/>
      <c r="G28" s="200" t="s">
        <v>250</v>
      </c>
      <c r="H28" s="3" t="s">
        <v>251</v>
      </c>
      <c r="I28" s="165">
        <v>10</v>
      </c>
      <c r="J28" s="165" t="s">
        <v>253</v>
      </c>
      <c r="K28" s="165" t="s">
        <v>44</v>
      </c>
      <c r="L28" s="4">
        <v>43862</v>
      </c>
      <c r="M28" s="4">
        <v>44165</v>
      </c>
      <c r="N28" s="141"/>
      <c r="O28" s="3"/>
      <c r="P28" s="3"/>
      <c r="Q28" s="112"/>
      <c r="R28" s="3"/>
      <c r="S28" s="3"/>
      <c r="T28" s="71"/>
      <c r="U28" s="6">
        <f t="shared" si="0"/>
        <v>1</v>
      </c>
      <c r="V28" s="39"/>
    </row>
    <row r="29" spans="1:22" ht="78" customHeight="1">
      <c r="A29" s="2">
        <v>23</v>
      </c>
      <c r="B29" s="208"/>
      <c r="C29" s="198"/>
      <c r="D29" s="196"/>
      <c r="E29" s="196"/>
      <c r="F29" s="166"/>
      <c r="G29" s="200"/>
      <c r="H29" s="3" t="s">
        <v>601</v>
      </c>
      <c r="I29" s="165">
        <v>3</v>
      </c>
      <c r="J29" s="165" t="s">
        <v>252</v>
      </c>
      <c r="K29" s="165" t="s">
        <v>45</v>
      </c>
      <c r="L29" s="4">
        <v>43862</v>
      </c>
      <c r="M29" s="4">
        <v>44165</v>
      </c>
      <c r="N29" s="141"/>
      <c r="O29" s="5"/>
      <c r="P29" s="3"/>
      <c r="Q29" s="112"/>
      <c r="R29" s="3"/>
      <c r="S29" s="3"/>
      <c r="T29" s="71"/>
      <c r="U29" s="6">
        <f t="shared" si="0"/>
        <v>1</v>
      </c>
      <c r="V29" s="39"/>
    </row>
    <row r="30" spans="1:22" ht="89.25">
      <c r="A30" s="2">
        <v>24</v>
      </c>
      <c r="B30" s="208"/>
      <c r="C30" s="198" t="s">
        <v>46</v>
      </c>
      <c r="D30" s="166" t="s">
        <v>47</v>
      </c>
      <c r="E30" s="166" t="s">
        <v>48</v>
      </c>
      <c r="F30" s="166"/>
      <c r="G30" s="3" t="s">
        <v>549</v>
      </c>
      <c r="H30" s="3" t="s">
        <v>550</v>
      </c>
      <c r="I30" s="165">
        <v>1</v>
      </c>
      <c r="J30" s="165" t="s">
        <v>551</v>
      </c>
      <c r="K30" s="165" t="s">
        <v>49</v>
      </c>
      <c r="L30" s="4">
        <v>43867</v>
      </c>
      <c r="M30" s="4">
        <v>44183</v>
      </c>
      <c r="N30" s="141"/>
      <c r="O30" s="5"/>
      <c r="P30" s="3"/>
      <c r="Q30" s="112"/>
      <c r="R30" s="3"/>
      <c r="S30" s="3"/>
      <c r="T30" s="71"/>
      <c r="U30" s="6">
        <f t="shared" si="0"/>
        <v>1</v>
      </c>
      <c r="V30" s="39"/>
    </row>
    <row r="31" spans="1:22" ht="78" customHeight="1">
      <c r="A31" s="2">
        <v>25</v>
      </c>
      <c r="B31" s="208"/>
      <c r="C31" s="198"/>
      <c r="D31" s="198" t="s">
        <v>50</v>
      </c>
      <c r="E31" s="196" t="s">
        <v>254</v>
      </c>
      <c r="F31" s="166"/>
      <c r="G31" s="197" t="s">
        <v>599</v>
      </c>
      <c r="H31" s="3" t="s">
        <v>600</v>
      </c>
      <c r="I31" s="165">
        <v>1</v>
      </c>
      <c r="J31" s="176" t="s">
        <v>740</v>
      </c>
      <c r="K31" s="165" t="s">
        <v>51</v>
      </c>
      <c r="L31" s="4">
        <v>43867</v>
      </c>
      <c r="M31" s="4">
        <v>44183</v>
      </c>
      <c r="N31" s="141">
        <v>650000000</v>
      </c>
      <c r="O31" s="73"/>
      <c r="P31" s="3" t="s">
        <v>704</v>
      </c>
      <c r="Q31" s="112"/>
      <c r="R31" s="3"/>
      <c r="S31" s="3"/>
      <c r="T31" s="71"/>
      <c r="U31" s="6">
        <f t="shared" si="0"/>
        <v>1</v>
      </c>
      <c r="V31" s="39"/>
    </row>
    <row r="32" spans="1:22" ht="96" customHeight="1">
      <c r="A32" s="2">
        <v>26</v>
      </c>
      <c r="B32" s="208"/>
      <c r="C32" s="198"/>
      <c r="D32" s="198"/>
      <c r="E32" s="196"/>
      <c r="F32" s="166"/>
      <c r="G32" s="197"/>
      <c r="H32" s="3" t="s">
        <v>602</v>
      </c>
      <c r="I32" s="165">
        <v>1</v>
      </c>
      <c r="J32" s="176" t="s">
        <v>741</v>
      </c>
      <c r="K32" s="165" t="s">
        <v>51</v>
      </c>
      <c r="L32" s="4">
        <v>43867</v>
      </c>
      <c r="M32" s="4">
        <v>44183</v>
      </c>
      <c r="N32" s="141"/>
      <c r="O32" s="5"/>
      <c r="P32" s="3"/>
      <c r="Q32" s="112"/>
      <c r="R32" s="3"/>
      <c r="S32" s="3"/>
      <c r="T32" s="71"/>
      <c r="U32" s="6">
        <f t="shared" si="0"/>
        <v>1</v>
      </c>
      <c r="V32" s="39"/>
    </row>
    <row r="33" spans="1:23" ht="63.75">
      <c r="A33" s="2">
        <v>27</v>
      </c>
      <c r="B33" s="208"/>
      <c r="C33" s="198"/>
      <c r="D33" s="198"/>
      <c r="E33" s="166" t="s">
        <v>52</v>
      </c>
      <c r="F33" s="166"/>
      <c r="G33" s="3" t="s">
        <v>603</v>
      </c>
      <c r="H33" s="3" t="s">
        <v>552</v>
      </c>
      <c r="I33" s="165">
        <v>10</v>
      </c>
      <c r="J33" s="165" t="s">
        <v>553</v>
      </c>
      <c r="K33" s="165" t="s">
        <v>51</v>
      </c>
      <c r="L33" s="4">
        <v>43867</v>
      </c>
      <c r="M33" s="4">
        <v>44183</v>
      </c>
      <c r="N33" s="141"/>
      <c r="O33" s="5"/>
      <c r="P33" s="3"/>
      <c r="Q33" s="3"/>
      <c r="R33" s="3"/>
      <c r="S33" s="3"/>
      <c r="T33" s="61"/>
      <c r="U33" s="6">
        <f t="shared" si="0"/>
        <v>1</v>
      </c>
      <c r="V33" s="39"/>
    </row>
    <row r="34" spans="1:23" ht="102">
      <c r="A34" s="2">
        <v>28</v>
      </c>
      <c r="B34" s="208"/>
      <c r="C34" s="198"/>
      <c r="D34" s="198"/>
      <c r="E34" s="166" t="s">
        <v>53</v>
      </c>
      <c r="F34" s="166"/>
      <c r="G34" s="3" t="s">
        <v>54</v>
      </c>
      <c r="H34" s="3" t="s">
        <v>604</v>
      </c>
      <c r="I34" s="165">
        <v>50</v>
      </c>
      <c r="J34" s="165" t="s">
        <v>554</v>
      </c>
      <c r="K34" s="165" t="s">
        <v>55</v>
      </c>
      <c r="L34" s="4">
        <v>43867</v>
      </c>
      <c r="M34" s="4">
        <v>44183</v>
      </c>
      <c r="N34" s="141"/>
      <c r="O34" s="5"/>
      <c r="P34" s="3"/>
      <c r="Q34" s="3"/>
      <c r="R34" s="3"/>
      <c r="S34" s="3"/>
      <c r="T34" s="61"/>
      <c r="U34" s="6">
        <f t="shared" si="0"/>
        <v>1</v>
      </c>
      <c r="V34" s="39"/>
    </row>
    <row r="35" spans="1:23" ht="89.25">
      <c r="A35" s="2">
        <v>29</v>
      </c>
      <c r="B35" s="208"/>
      <c r="C35" s="198"/>
      <c r="D35" s="198"/>
      <c r="E35" s="124" t="s">
        <v>56</v>
      </c>
      <c r="F35" s="124"/>
      <c r="G35" s="3" t="s">
        <v>57</v>
      </c>
      <c r="H35" s="3" t="s">
        <v>58</v>
      </c>
      <c r="I35" s="165">
        <v>1</v>
      </c>
      <c r="J35" s="165" t="s">
        <v>606</v>
      </c>
      <c r="K35" s="165" t="s">
        <v>610</v>
      </c>
      <c r="L35" s="4">
        <v>43867</v>
      </c>
      <c r="M35" s="4">
        <v>44183</v>
      </c>
      <c r="N35" s="141"/>
      <c r="O35" s="5"/>
      <c r="P35" s="3"/>
      <c r="Q35" s="3"/>
      <c r="R35" s="3"/>
      <c r="S35" s="3"/>
      <c r="T35" s="60"/>
      <c r="U35" s="6">
        <f t="shared" si="0"/>
        <v>1</v>
      </c>
      <c r="V35" s="39"/>
    </row>
    <row r="36" spans="1:23" ht="120.75" customHeight="1">
      <c r="A36" s="2">
        <v>30</v>
      </c>
      <c r="B36" s="208"/>
      <c r="C36" s="198"/>
      <c r="D36" s="198"/>
      <c r="E36" s="166" t="s">
        <v>59</v>
      </c>
      <c r="F36" s="166"/>
      <c r="G36" s="3" t="s">
        <v>555</v>
      </c>
      <c r="H36" s="3" t="s">
        <v>556</v>
      </c>
      <c r="I36" s="165">
        <v>4</v>
      </c>
      <c r="J36" s="165" t="s">
        <v>557</v>
      </c>
      <c r="K36" s="165" t="s">
        <v>611</v>
      </c>
      <c r="L36" s="4">
        <v>43867</v>
      </c>
      <c r="M36" s="4">
        <v>44183</v>
      </c>
      <c r="N36" s="141"/>
      <c r="O36" s="5"/>
      <c r="P36" s="3"/>
      <c r="Q36" s="112"/>
      <c r="R36" s="3"/>
      <c r="S36" s="3"/>
      <c r="T36" s="71"/>
      <c r="U36" s="6">
        <f t="shared" si="0"/>
        <v>1</v>
      </c>
      <c r="V36" s="39"/>
    </row>
    <row r="37" spans="1:23" ht="120.75" customHeight="1">
      <c r="A37" s="2">
        <v>31</v>
      </c>
      <c r="B37" s="208"/>
      <c r="C37" s="198"/>
      <c r="D37" s="198"/>
      <c r="E37" s="166" t="s">
        <v>607</v>
      </c>
      <c r="F37" s="166"/>
      <c r="G37" s="3" t="s">
        <v>558</v>
      </c>
      <c r="H37" s="3" t="s">
        <v>608</v>
      </c>
      <c r="I37" s="165">
        <v>4</v>
      </c>
      <c r="J37" s="165" t="s">
        <v>559</v>
      </c>
      <c r="K37" s="165" t="s">
        <v>611</v>
      </c>
      <c r="L37" s="4">
        <v>43867</v>
      </c>
      <c r="M37" s="4">
        <v>44183</v>
      </c>
      <c r="N37" s="141"/>
      <c r="O37" s="5"/>
      <c r="P37" s="3"/>
      <c r="Q37" s="3"/>
      <c r="R37" s="3"/>
      <c r="S37" s="3"/>
      <c r="T37" s="22"/>
      <c r="U37" s="6">
        <f t="shared" si="0"/>
        <v>1</v>
      </c>
      <c r="V37" s="39"/>
    </row>
    <row r="38" spans="1:23" ht="135.75" customHeight="1">
      <c r="A38" s="2">
        <v>32</v>
      </c>
      <c r="B38" s="208"/>
      <c r="C38" s="198"/>
      <c r="D38" s="198"/>
      <c r="E38" s="196" t="s">
        <v>561</v>
      </c>
      <c r="F38" s="166"/>
      <c r="G38" s="3" t="s">
        <v>605</v>
      </c>
      <c r="H38" s="3" t="s">
        <v>609</v>
      </c>
      <c r="I38" s="165">
        <v>3</v>
      </c>
      <c r="J38" s="165" t="s">
        <v>560</v>
      </c>
      <c r="K38" s="165" t="s">
        <v>611</v>
      </c>
      <c r="L38" s="4">
        <v>43867</v>
      </c>
      <c r="M38" s="4">
        <v>44183</v>
      </c>
      <c r="N38" s="141"/>
      <c r="O38" s="5"/>
      <c r="P38" s="3"/>
      <c r="Q38" s="112"/>
      <c r="R38" s="3"/>
      <c r="S38" s="3"/>
      <c r="T38" s="71"/>
      <c r="U38" s="6">
        <f t="shared" si="0"/>
        <v>1</v>
      </c>
      <c r="V38" s="39"/>
    </row>
    <row r="39" spans="1:23" ht="120.75" customHeight="1">
      <c r="A39" s="2">
        <v>33</v>
      </c>
      <c r="B39" s="208"/>
      <c r="C39" s="198"/>
      <c r="D39" s="198"/>
      <c r="E39" s="196"/>
      <c r="F39" s="166"/>
      <c r="G39" s="3" t="s">
        <v>60</v>
      </c>
      <c r="H39" s="3" t="s">
        <v>562</v>
      </c>
      <c r="I39" s="165">
        <v>2</v>
      </c>
      <c r="J39" s="165" t="s">
        <v>563</v>
      </c>
      <c r="K39" s="165" t="s">
        <v>61</v>
      </c>
      <c r="L39" s="4">
        <v>43867</v>
      </c>
      <c r="M39" s="4">
        <v>44183</v>
      </c>
      <c r="N39" s="141"/>
      <c r="O39" s="5"/>
      <c r="P39" s="3"/>
      <c r="Q39" s="3"/>
      <c r="R39" s="3"/>
      <c r="S39" s="3"/>
      <c r="T39" s="63"/>
      <c r="U39" s="6">
        <f t="shared" si="0"/>
        <v>1</v>
      </c>
      <c r="V39" s="39"/>
    </row>
    <row r="40" spans="1:23" ht="204" customHeight="1">
      <c r="A40" s="2">
        <v>34</v>
      </c>
      <c r="B40" s="208"/>
      <c r="C40" s="198" t="s">
        <v>62</v>
      </c>
      <c r="D40" s="199" t="s">
        <v>63</v>
      </c>
      <c r="E40" s="206" t="s">
        <v>64</v>
      </c>
      <c r="F40" s="167"/>
      <c r="G40" s="207" t="s">
        <v>65</v>
      </c>
      <c r="H40" s="168" t="s">
        <v>314</v>
      </c>
      <c r="I40" s="168">
        <v>700</v>
      </c>
      <c r="J40" s="168" t="s">
        <v>316</v>
      </c>
      <c r="K40" s="165" t="s">
        <v>66</v>
      </c>
      <c r="L40" s="4">
        <v>43862</v>
      </c>
      <c r="M40" s="4">
        <v>44165</v>
      </c>
      <c r="N40" s="141">
        <v>670000000</v>
      </c>
      <c r="O40" s="5"/>
      <c r="P40" s="3" t="s">
        <v>705</v>
      </c>
      <c r="Q40" s="90"/>
      <c r="R40" s="90"/>
      <c r="S40" s="91"/>
      <c r="T40" s="92"/>
      <c r="U40" s="6">
        <f t="shared" si="0"/>
        <v>1</v>
      </c>
      <c r="V40" s="39"/>
      <c r="W40" s="7"/>
    </row>
    <row r="41" spans="1:23" ht="71.45" customHeight="1">
      <c r="A41" s="2">
        <v>35</v>
      </c>
      <c r="B41" s="208"/>
      <c r="C41" s="198"/>
      <c r="D41" s="199"/>
      <c r="E41" s="206"/>
      <c r="F41" s="167"/>
      <c r="G41" s="207"/>
      <c r="H41" s="168" t="s">
        <v>315</v>
      </c>
      <c r="I41" s="168">
        <v>10</v>
      </c>
      <c r="J41" s="168" t="s">
        <v>317</v>
      </c>
      <c r="K41" s="165" t="s">
        <v>70</v>
      </c>
      <c r="L41" s="4">
        <v>43862</v>
      </c>
      <c r="M41" s="4">
        <v>44165</v>
      </c>
      <c r="N41" s="141"/>
      <c r="O41" s="5"/>
      <c r="P41" s="3"/>
      <c r="Q41" s="90"/>
      <c r="R41" s="90"/>
      <c r="S41" s="91"/>
      <c r="T41" s="92"/>
      <c r="U41" s="6">
        <f t="shared" si="0"/>
        <v>1</v>
      </c>
      <c r="V41" s="39"/>
    </row>
    <row r="42" spans="1:23" ht="98.45" customHeight="1">
      <c r="A42" s="2">
        <v>36</v>
      </c>
      <c r="B42" s="208"/>
      <c r="C42" s="198"/>
      <c r="D42" s="199"/>
      <c r="E42" s="167" t="s">
        <v>67</v>
      </c>
      <c r="F42" s="167"/>
      <c r="G42" s="168" t="s">
        <v>68</v>
      </c>
      <c r="H42" s="168" t="s">
        <v>69</v>
      </c>
      <c r="I42" s="168">
        <v>500</v>
      </c>
      <c r="J42" s="168" t="s">
        <v>318</v>
      </c>
      <c r="K42" s="165" t="s">
        <v>71</v>
      </c>
      <c r="L42" s="4">
        <v>43862</v>
      </c>
      <c r="M42" s="4">
        <v>44165</v>
      </c>
      <c r="N42" s="141"/>
      <c r="O42" s="5"/>
      <c r="P42" s="3"/>
      <c r="Q42" s="76"/>
      <c r="R42" s="90"/>
      <c r="S42" s="90"/>
      <c r="T42" s="92"/>
      <c r="U42" s="6">
        <f t="shared" si="0"/>
        <v>1</v>
      </c>
      <c r="V42" s="39"/>
    </row>
    <row r="43" spans="1:23" ht="98.45" customHeight="1">
      <c r="A43" s="2">
        <v>37</v>
      </c>
      <c r="B43" s="208"/>
      <c r="C43" s="198"/>
      <c r="D43" s="199"/>
      <c r="E43" s="167" t="s">
        <v>312</v>
      </c>
      <c r="F43" s="167"/>
      <c r="G43" s="168" t="s">
        <v>612</v>
      </c>
      <c r="H43" s="168" t="s">
        <v>613</v>
      </c>
      <c r="I43" s="168">
        <v>5</v>
      </c>
      <c r="J43" s="168" t="s">
        <v>319</v>
      </c>
      <c r="K43" s="165" t="s">
        <v>71</v>
      </c>
      <c r="L43" s="4">
        <v>43862</v>
      </c>
      <c r="M43" s="4">
        <v>44165</v>
      </c>
      <c r="N43" s="141"/>
      <c r="O43" s="5"/>
      <c r="P43" s="3"/>
      <c r="Q43" s="76"/>
      <c r="R43" s="90"/>
      <c r="S43" s="90"/>
      <c r="T43" s="92"/>
      <c r="U43" s="6">
        <f t="shared" si="0"/>
        <v>1</v>
      </c>
      <c r="V43" s="39"/>
    </row>
    <row r="44" spans="1:23" ht="98.45" customHeight="1">
      <c r="A44" s="2">
        <v>38</v>
      </c>
      <c r="B44" s="208"/>
      <c r="C44" s="198"/>
      <c r="D44" s="199"/>
      <c r="E44" s="167" t="s">
        <v>313</v>
      </c>
      <c r="F44" s="167"/>
      <c r="G44" s="168" t="s">
        <v>614</v>
      </c>
      <c r="H44" s="168" t="s">
        <v>615</v>
      </c>
      <c r="I44" s="168">
        <v>2</v>
      </c>
      <c r="J44" s="168" t="s">
        <v>616</v>
      </c>
      <c r="K44" s="165" t="s">
        <v>71</v>
      </c>
      <c r="L44" s="4">
        <v>43862</v>
      </c>
      <c r="M44" s="4">
        <v>44165</v>
      </c>
      <c r="N44" s="141"/>
      <c r="O44" s="5"/>
      <c r="P44" s="3"/>
      <c r="Q44" s="76"/>
      <c r="R44" s="90"/>
      <c r="S44" s="90"/>
      <c r="T44" s="92"/>
      <c r="U44" s="6">
        <f t="shared" si="0"/>
        <v>1</v>
      </c>
      <c r="V44" s="39"/>
    </row>
    <row r="45" spans="1:23" ht="71.45" customHeight="1">
      <c r="A45" s="2">
        <v>39</v>
      </c>
      <c r="B45" s="208"/>
      <c r="C45" s="198"/>
      <c r="D45" s="199"/>
      <c r="E45" s="166" t="s">
        <v>72</v>
      </c>
      <c r="F45" s="166"/>
      <c r="G45" s="3" t="s">
        <v>617</v>
      </c>
      <c r="H45" s="3" t="s">
        <v>618</v>
      </c>
      <c r="I45" s="165">
        <v>5</v>
      </c>
      <c r="J45" s="165" t="s">
        <v>277</v>
      </c>
      <c r="K45" s="165" t="s">
        <v>73</v>
      </c>
      <c r="L45" s="4">
        <v>43862</v>
      </c>
      <c r="M45" s="4">
        <v>44165</v>
      </c>
      <c r="N45" s="141"/>
      <c r="O45" s="5"/>
      <c r="P45" s="3"/>
      <c r="Q45" s="76"/>
      <c r="R45" s="90"/>
      <c r="S45" s="90"/>
      <c r="T45" s="92"/>
      <c r="U45" s="6">
        <f t="shared" si="0"/>
        <v>1</v>
      </c>
      <c r="V45" s="39"/>
    </row>
    <row r="46" spans="1:23" ht="105.6" customHeight="1">
      <c r="A46" s="2">
        <v>40</v>
      </c>
      <c r="B46" s="208"/>
      <c r="C46" s="198"/>
      <c r="D46" s="199" t="s">
        <v>74</v>
      </c>
      <c r="E46" s="196" t="s">
        <v>75</v>
      </c>
      <c r="F46" s="166"/>
      <c r="G46" s="200" t="s">
        <v>76</v>
      </c>
      <c r="H46" s="3" t="s">
        <v>77</v>
      </c>
      <c r="I46" s="165">
        <v>4</v>
      </c>
      <c r="J46" s="165" t="s">
        <v>619</v>
      </c>
      <c r="K46" s="165" t="s">
        <v>78</v>
      </c>
      <c r="L46" s="4">
        <v>43862</v>
      </c>
      <c r="M46" s="4">
        <v>44165</v>
      </c>
      <c r="N46" s="141"/>
      <c r="O46" s="5"/>
      <c r="P46" s="3"/>
      <c r="Q46" s="112"/>
      <c r="R46" s="3"/>
      <c r="S46" s="112"/>
      <c r="T46" s="22"/>
      <c r="U46" s="6">
        <f t="shared" si="0"/>
        <v>1</v>
      </c>
      <c r="V46" s="39"/>
    </row>
    <row r="47" spans="1:23" ht="103.5" customHeight="1">
      <c r="A47" s="2">
        <v>41</v>
      </c>
      <c r="B47" s="208"/>
      <c r="C47" s="198"/>
      <c r="D47" s="199"/>
      <c r="E47" s="196"/>
      <c r="F47" s="166"/>
      <c r="G47" s="200"/>
      <c r="H47" s="3" t="s">
        <v>79</v>
      </c>
      <c r="I47" s="165">
        <v>1</v>
      </c>
      <c r="J47" s="165" t="s">
        <v>620</v>
      </c>
      <c r="K47" s="165" t="s">
        <v>80</v>
      </c>
      <c r="L47" s="4">
        <v>43862</v>
      </c>
      <c r="M47" s="4">
        <v>44165</v>
      </c>
      <c r="N47" s="141"/>
      <c r="O47" s="5"/>
      <c r="P47" s="3"/>
      <c r="Q47" s="3"/>
      <c r="R47" s="3"/>
      <c r="S47" s="3"/>
      <c r="T47" s="22"/>
      <c r="U47" s="6">
        <f t="shared" si="0"/>
        <v>1</v>
      </c>
      <c r="V47" s="39"/>
    </row>
    <row r="48" spans="1:23" ht="105.6" customHeight="1">
      <c r="A48" s="2">
        <v>42</v>
      </c>
      <c r="B48" s="208"/>
      <c r="C48" s="198"/>
      <c r="D48" s="199"/>
      <c r="E48" s="196"/>
      <c r="F48" s="166"/>
      <c r="G48" s="3" t="s">
        <v>81</v>
      </c>
      <c r="H48" s="3" t="s">
        <v>742</v>
      </c>
      <c r="I48" s="165">
        <v>1</v>
      </c>
      <c r="J48" s="165" t="s">
        <v>82</v>
      </c>
      <c r="K48" s="165" t="s">
        <v>83</v>
      </c>
      <c r="L48" s="4">
        <v>43862</v>
      </c>
      <c r="M48" s="4">
        <v>44165</v>
      </c>
      <c r="N48" s="141"/>
      <c r="O48" s="5"/>
      <c r="P48" s="3"/>
      <c r="Q48" s="112"/>
      <c r="R48" s="3"/>
      <c r="S48" s="3"/>
      <c r="T48" s="63"/>
      <c r="U48" s="6">
        <f t="shared" si="0"/>
        <v>1</v>
      </c>
      <c r="V48" s="39"/>
    </row>
    <row r="49" spans="1:22" ht="116.25" customHeight="1">
      <c r="A49" s="2">
        <v>43</v>
      </c>
      <c r="B49" s="208"/>
      <c r="C49" s="169"/>
      <c r="D49" s="199"/>
      <c r="E49" s="196"/>
      <c r="F49" s="166"/>
      <c r="G49" s="197" t="s">
        <v>621</v>
      </c>
      <c r="H49" s="3" t="s">
        <v>622</v>
      </c>
      <c r="I49" s="165">
        <v>1</v>
      </c>
      <c r="J49" s="140" t="s">
        <v>623</v>
      </c>
      <c r="K49" s="165" t="s">
        <v>624</v>
      </c>
      <c r="L49" s="4">
        <v>43868</v>
      </c>
      <c r="M49" s="4">
        <v>44165</v>
      </c>
      <c r="N49" s="141"/>
      <c r="O49" s="5"/>
      <c r="P49" s="3"/>
      <c r="Q49" s="3"/>
      <c r="R49" s="3"/>
      <c r="S49" s="3"/>
      <c r="T49" s="22"/>
      <c r="U49" s="6"/>
      <c r="V49" s="39"/>
    </row>
    <row r="50" spans="1:22" ht="116.25" customHeight="1">
      <c r="A50" s="2">
        <v>44</v>
      </c>
      <c r="B50" s="208"/>
      <c r="C50" s="169"/>
      <c r="D50" s="199"/>
      <c r="E50" s="196"/>
      <c r="F50" s="166"/>
      <c r="G50" s="197"/>
      <c r="H50" s="3" t="s">
        <v>625</v>
      </c>
      <c r="I50" s="165">
        <v>1</v>
      </c>
      <c r="J50" s="140" t="s">
        <v>626</v>
      </c>
      <c r="K50" s="165" t="s">
        <v>627</v>
      </c>
      <c r="L50" s="4">
        <v>43868</v>
      </c>
      <c r="M50" s="4">
        <v>44165</v>
      </c>
      <c r="N50" s="141"/>
      <c r="O50" s="5"/>
      <c r="P50" s="3"/>
      <c r="Q50" s="3"/>
      <c r="R50" s="3"/>
      <c r="S50" s="3"/>
      <c r="T50" s="22"/>
      <c r="U50" s="6"/>
      <c r="V50" s="39"/>
    </row>
    <row r="51" spans="1:22" ht="84" customHeight="1">
      <c r="A51" s="2">
        <v>45</v>
      </c>
      <c r="B51" s="208"/>
      <c r="C51" s="196" t="s">
        <v>84</v>
      </c>
      <c r="D51" s="196" t="s">
        <v>85</v>
      </c>
      <c r="E51" s="196" t="s">
        <v>86</v>
      </c>
      <c r="F51" s="166"/>
      <c r="G51" s="197" t="s">
        <v>564</v>
      </c>
      <c r="H51" s="3" t="s">
        <v>565</v>
      </c>
      <c r="I51" s="165">
        <v>40</v>
      </c>
      <c r="J51" s="165" t="s">
        <v>566</v>
      </c>
      <c r="K51" s="165" t="s">
        <v>49</v>
      </c>
      <c r="L51" s="4">
        <v>43862</v>
      </c>
      <c r="M51" s="4">
        <v>44165</v>
      </c>
      <c r="N51" s="141"/>
      <c r="O51" s="5"/>
      <c r="P51" s="3"/>
      <c r="Q51" s="112"/>
      <c r="R51" s="3"/>
      <c r="S51" s="3"/>
      <c r="T51" s="71"/>
      <c r="U51" s="6">
        <f t="shared" si="0"/>
        <v>1</v>
      </c>
      <c r="V51" s="39"/>
    </row>
    <row r="52" spans="1:22" ht="52.9" customHeight="1">
      <c r="A52" s="2">
        <v>46</v>
      </c>
      <c r="B52" s="208"/>
      <c r="C52" s="196"/>
      <c r="D52" s="196"/>
      <c r="E52" s="196"/>
      <c r="F52" s="166"/>
      <c r="G52" s="197"/>
      <c r="H52" s="3" t="s">
        <v>87</v>
      </c>
      <c r="I52" s="165">
        <v>3</v>
      </c>
      <c r="J52" s="165" t="s">
        <v>567</v>
      </c>
      <c r="K52" s="165" t="s">
        <v>49</v>
      </c>
      <c r="L52" s="4">
        <v>43862</v>
      </c>
      <c r="M52" s="4">
        <v>44165</v>
      </c>
      <c r="N52" s="141"/>
      <c r="O52" s="5"/>
      <c r="P52" s="3"/>
      <c r="Q52" s="112"/>
      <c r="R52" s="3"/>
      <c r="S52" s="3"/>
      <c r="T52" s="71"/>
      <c r="U52" s="6">
        <f t="shared" si="0"/>
        <v>1</v>
      </c>
      <c r="V52" s="39"/>
    </row>
    <row r="53" spans="1:22" ht="115.5" customHeight="1">
      <c r="A53" s="2">
        <v>47</v>
      </c>
      <c r="B53" s="208"/>
      <c r="C53" s="196"/>
      <c r="D53" s="196" t="s">
        <v>568</v>
      </c>
      <c r="E53" s="196" t="s">
        <v>569</v>
      </c>
      <c r="F53" s="166"/>
      <c r="G53" s="197" t="s">
        <v>571</v>
      </c>
      <c r="H53" s="165" t="s">
        <v>570</v>
      </c>
      <c r="I53" s="165">
        <v>100</v>
      </c>
      <c r="J53" s="172" t="s">
        <v>743</v>
      </c>
      <c r="K53" s="165" t="s">
        <v>744</v>
      </c>
      <c r="L53" s="4">
        <v>43862</v>
      </c>
      <c r="M53" s="4">
        <v>44165</v>
      </c>
      <c r="N53" s="141"/>
      <c r="O53" s="5"/>
      <c r="P53" s="3"/>
      <c r="Q53" s="112"/>
      <c r="R53" s="3"/>
      <c r="S53" s="3"/>
      <c r="T53" s="71"/>
      <c r="U53" s="6"/>
      <c r="V53" s="39"/>
    </row>
    <row r="54" spans="1:22" ht="115.5" customHeight="1">
      <c r="A54" s="2">
        <v>48</v>
      </c>
      <c r="B54" s="208"/>
      <c r="C54" s="196"/>
      <c r="D54" s="196"/>
      <c r="E54" s="196"/>
      <c r="F54" s="166"/>
      <c r="G54" s="197"/>
      <c r="H54" s="165" t="s">
        <v>572</v>
      </c>
      <c r="I54" s="165">
        <v>1</v>
      </c>
      <c r="J54" s="172" t="s">
        <v>573</v>
      </c>
      <c r="K54" s="165" t="s">
        <v>49</v>
      </c>
      <c r="L54" s="4">
        <v>43862</v>
      </c>
      <c r="M54" s="4">
        <v>44165</v>
      </c>
      <c r="N54" s="141"/>
      <c r="O54" s="5"/>
      <c r="P54" s="3"/>
      <c r="Q54" s="112"/>
      <c r="R54" s="3"/>
      <c r="S54" s="3"/>
      <c r="T54" s="71"/>
      <c r="U54" s="6"/>
      <c r="V54" s="39"/>
    </row>
    <row r="55" spans="1:22" ht="110.25" customHeight="1">
      <c r="A55" s="2">
        <v>49</v>
      </c>
      <c r="B55" s="208"/>
      <c r="C55" s="196" t="s">
        <v>88</v>
      </c>
      <c r="D55" s="166" t="s">
        <v>89</v>
      </c>
      <c r="E55" s="165" t="s">
        <v>496</v>
      </c>
      <c r="F55" s="165"/>
      <c r="G55" s="3" t="s">
        <v>628</v>
      </c>
      <c r="H55" s="3" t="s">
        <v>507</v>
      </c>
      <c r="I55" s="165">
        <v>3</v>
      </c>
      <c r="J55" s="165" t="s">
        <v>508</v>
      </c>
      <c r="K55" s="165" t="s">
        <v>90</v>
      </c>
      <c r="L55" s="4">
        <v>43862</v>
      </c>
      <c r="M55" s="4">
        <v>44165</v>
      </c>
      <c r="N55" s="141"/>
      <c r="O55" s="5"/>
      <c r="P55" s="3"/>
      <c r="Q55" s="112"/>
      <c r="R55" s="3"/>
      <c r="S55" s="3"/>
      <c r="T55" s="71"/>
      <c r="U55" s="6">
        <f t="shared" si="0"/>
        <v>1</v>
      </c>
      <c r="V55" s="39"/>
    </row>
    <row r="56" spans="1:22" ht="110.25" customHeight="1">
      <c r="A56" s="2">
        <v>50</v>
      </c>
      <c r="B56" s="208"/>
      <c r="C56" s="196"/>
      <c r="D56" s="166" t="s">
        <v>160</v>
      </c>
      <c r="E56" s="166" t="s">
        <v>161</v>
      </c>
      <c r="F56" s="166"/>
      <c r="G56" s="3" t="s">
        <v>424</v>
      </c>
      <c r="H56" s="3" t="s">
        <v>425</v>
      </c>
      <c r="I56" s="165">
        <v>1</v>
      </c>
      <c r="J56" s="93" t="s">
        <v>426</v>
      </c>
      <c r="K56" s="23" t="s">
        <v>162</v>
      </c>
      <c r="L56" s="4">
        <v>43862</v>
      </c>
      <c r="M56" s="4">
        <v>44165</v>
      </c>
      <c r="N56" s="141"/>
      <c r="O56" s="5"/>
      <c r="P56" s="3"/>
      <c r="Q56" s="117"/>
      <c r="R56" s="118"/>
      <c r="S56" s="118"/>
      <c r="T56" s="71"/>
      <c r="U56" s="6">
        <f t="shared" si="0"/>
        <v>1</v>
      </c>
      <c r="V56" s="39"/>
    </row>
    <row r="57" spans="1:22" ht="113.25" customHeight="1">
      <c r="A57" s="2">
        <v>51</v>
      </c>
      <c r="B57" s="208"/>
      <c r="C57" s="198" t="s">
        <v>91</v>
      </c>
      <c r="D57" s="196" t="s">
        <v>92</v>
      </c>
      <c r="E57" s="196" t="s">
        <v>427</v>
      </c>
      <c r="F57" s="166"/>
      <c r="G57" s="197" t="s">
        <v>630</v>
      </c>
      <c r="H57" s="197" t="s">
        <v>93</v>
      </c>
      <c r="I57" s="165">
        <v>4</v>
      </c>
      <c r="J57" s="165" t="s">
        <v>629</v>
      </c>
      <c r="K57" s="165" t="s">
        <v>94</v>
      </c>
      <c r="L57" s="4">
        <v>43862</v>
      </c>
      <c r="M57" s="4">
        <v>44165</v>
      </c>
      <c r="N57" s="141"/>
      <c r="O57" s="5"/>
      <c r="P57" s="3"/>
      <c r="Q57" s="112"/>
      <c r="R57" s="3"/>
      <c r="S57" s="3"/>
      <c r="T57" s="71"/>
      <c r="U57" s="6">
        <f t="shared" si="0"/>
        <v>1</v>
      </c>
      <c r="V57" s="203"/>
    </row>
    <row r="58" spans="1:22" ht="89.25">
      <c r="A58" s="2">
        <v>52</v>
      </c>
      <c r="B58" s="208"/>
      <c r="C58" s="198"/>
      <c r="D58" s="196"/>
      <c r="E58" s="196"/>
      <c r="F58" s="166"/>
      <c r="G58" s="197"/>
      <c r="H58" s="197"/>
      <c r="I58" s="165">
        <v>2</v>
      </c>
      <c r="J58" s="165" t="s">
        <v>428</v>
      </c>
      <c r="K58" s="165" t="s">
        <v>95</v>
      </c>
      <c r="L58" s="4">
        <v>43862</v>
      </c>
      <c r="M58" s="4">
        <v>44165</v>
      </c>
      <c r="N58" s="141"/>
      <c r="O58" s="5"/>
      <c r="P58" s="3"/>
      <c r="Q58" s="112"/>
      <c r="R58" s="3"/>
      <c r="S58" s="3"/>
      <c r="T58" s="71"/>
      <c r="U58" s="6">
        <f t="shared" si="0"/>
        <v>1</v>
      </c>
      <c r="V58" s="203"/>
    </row>
    <row r="59" spans="1:22" ht="89.25">
      <c r="A59" s="2">
        <v>53</v>
      </c>
      <c r="B59" s="208"/>
      <c r="C59" s="198"/>
      <c r="D59" s="196"/>
      <c r="E59" s="196" t="s">
        <v>96</v>
      </c>
      <c r="F59" s="166"/>
      <c r="G59" s="200" t="s">
        <v>97</v>
      </c>
      <c r="H59" s="3" t="s">
        <v>429</v>
      </c>
      <c r="I59" s="165">
        <v>20</v>
      </c>
      <c r="J59" s="165" t="s">
        <v>431</v>
      </c>
      <c r="K59" s="165" t="s">
        <v>432</v>
      </c>
      <c r="L59" s="4">
        <v>43862</v>
      </c>
      <c r="M59" s="4">
        <v>44165</v>
      </c>
      <c r="N59" s="141"/>
      <c r="O59" s="5"/>
      <c r="P59" s="3"/>
      <c r="Q59" s="112"/>
      <c r="R59" s="3"/>
      <c r="S59" s="3"/>
      <c r="T59" s="74"/>
      <c r="U59" s="6">
        <f t="shared" si="0"/>
        <v>1</v>
      </c>
      <c r="V59" s="40"/>
    </row>
    <row r="60" spans="1:22" ht="143.25" customHeight="1">
      <c r="A60" s="2">
        <v>54</v>
      </c>
      <c r="B60" s="208"/>
      <c r="C60" s="198"/>
      <c r="D60" s="196"/>
      <c r="E60" s="196"/>
      <c r="F60" s="166"/>
      <c r="G60" s="200"/>
      <c r="H60" s="3" t="s">
        <v>430</v>
      </c>
      <c r="I60" s="165">
        <v>2</v>
      </c>
      <c r="J60" s="165" t="s">
        <v>338</v>
      </c>
      <c r="K60" s="165" t="s">
        <v>432</v>
      </c>
      <c r="L60" s="4">
        <v>43862</v>
      </c>
      <c r="M60" s="4">
        <v>44165</v>
      </c>
      <c r="N60" s="141">
        <f>100000000+300000000</f>
        <v>400000000</v>
      </c>
      <c r="O60" s="5"/>
      <c r="P60" s="3" t="s">
        <v>705</v>
      </c>
      <c r="Q60" s="112"/>
      <c r="R60" s="3"/>
      <c r="S60" s="3"/>
      <c r="T60" s="74"/>
      <c r="U60" s="6">
        <f t="shared" si="0"/>
        <v>1</v>
      </c>
      <c r="V60" s="40"/>
    </row>
    <row r="61" spans="1:22" ht="143.25" customHeight="1">
      <c r="A61" s="2">
        <v>55</v>
      </c>
      <c r="B61" s="208"/>
      <c r="C61" s="198"/>
      <c r="D61" s="166"/>
      <c r="E61" s="166" t="s">
        <v>497</v>
      </c>
      <c r="F61" s="166"/>
      <c r="G61" s="3" t="s">
        <v>498</v>
      </c>
      <c r="H61" s="3" t="s">
        <v>433</v>
      </c>
      <c r="I61" s="165">
        <v>1</v>
      </c>
      <c r="J61" s="165" t="s">
        <v>631</v>
      </c>
      <c r="K61" s="165" t="s">
        <v>432</v>
      </c>
      <c r="L61" s="4">
        <v>43862</v>
      </c>
      <c r="M61" s="4">
        <v>44165</v>
      </c>
      <c r="N61" s="141"/>
      <c r="O61" s="5"/>
      <c r="P61" s="3"/>
      <c r="Q61" s="112"/>
      <c r="R61" s="3"/>
      <c r="S61" s="3"/>
      <c r="T61" s="74"/>
      <c r="U61" s="6">
        <f t="shared" si="0"/>
        <v>1</v>
      </c>
      <c r="V61" s="40"/>
    </row>
    <row r="62" spans="1:22" ht="143.25" customHeight="1">
      <c r="A62" s="2">
        <v>56</v>
      </c>
      <c r="B62" s="208"/>
      <c r="C62" s="198"/>
      <c r="D62" s="166" t="s">
        <v>434</v>
      </c>
      <c r="E62" s="166" t="s">
        <v>435</v>
      </c>
      <c r="F62" s="166"/>
      <c r="G62" s="3" t="s">
        <v>499</v>
      </c>
      <c r="H62" s="3" t="s">
        <v>632</v>
      </c>
      <c r="I62" s="165">
        <v>10</v>
      </c>
      <c r="J62" s="165" t="s">
        <v>436</v>
      </c>
      <c r="K62" s="165" t="s">
        <v>437</v>
      </c>
      <c r="L62" s="4">
        <v>43862</v>
      </c>
      <c r="M62" s="4">
        <v>44165</v>
      </c>
      <c r="N62" s="141"/>
      <c r="O62" s="5"/>
      <c r="P62" s="3"/>
      <c r="Q62" s="112"/>
      <c r="R62" s="3"/>
      <c r="S62" s="3"/>
      <c r="T62" s="74"/>
      <c r="U62" s="6">
        <f t="shared" si="0"/>
        <v>1</v>
      </c>
      <c r="V62" s="40"/>
    </row>
    <row r="63" spans="1:22" ht="63.75">
      <c r="A63" s="2">
        <v>57</v>
      </c>
      <c r="B63" s="208"/>
      <c r="C63" s="198"/>
      <c r="D63" s="196" t="s">
        <v>98</v>
      </c>
      <c r="E63" s="196" t="s">
        <v>99</v>
      </c>
      <c r="F63" s="166"/>
      <c r="G63" s="197" t="s">
        <v>100</v>
      </c>
      <c r="H63" s="3" t="s">
        <v>101</v>
      </c>
      <c r="I63" s="165">
        <v>1</v>
      </c>
      <c r="J63" s="165" t="s">
        <v>438</v>
      </c>
      <c r="K63" s="165" t="s">
        <v>94</v>
      </c>
      <c r="L63" s="4">
        <v>43862</v>
      </c>
      <c r="M63" s="4">
        <v>44165</v>
      </c>
      <c r="N63" s="141"/>
      <c r="O63" s="5"/>
      <c r="P63" s="3"/>
      <c r="Q63" s="112"/>
      <c r="R63" s="3"/>
      <c r="S63" s="3"/>
      <c r="T63" s="71"/>
      <c r="U63" s="6">
        <f t="shared" si="0"/>
        <v>1</v>
      </c>
      <c r="V63" s="41"/>
    </row>
    <row r="64" spans="1:22" ht="63.75">
      <c r="A64" s="2">
        <v>58</v>
      </c>
      <c r="B64" s="208"/>
      <c r="C64" s="198"/>
      <c r="D64" s="196"/>
      <c r="E64" s="196"/>
      <c r="F64" s="166"/>
      <c r="G64" s="197"/>
      <c r="H64" s="3" t="s">
        <v>102</v>
      </c>
      <c r="I64" s="165">
        <v>5</v>
      </c>
      <c r="J64" s="165" t="s">
        <v>439</v>
      </c>
      <c r="K64" s="165" t="s">
        <v>94</v>
      </c>
      <c r="L64" s="4">
        <v>43862</v>
      </c>
      <c r="M64" s="4">
        <v>44165</v>
      </c>
      <c r="N64" s="141">
        <v>20000000</v>
      </c>
      <c r="O64" s="5"/>
      <c r="P64" s="3" t="s">
        <v>703</v>
      </c>
      <c r="Q64" s="112"/>
      <c r="R64" s="3"/>
      <c r="S64" s="3"/>
      <c r="T64" s="71"/>
      <c r="U64" s="6">
        <f t="shared" si="0"/>
        <v>1</v>
      </c>
      <c r="V64" s="41"/>
    </row>
    <row r="65" spans="2:21" ht="12.75">
      <c r="C65" s="8">
        <v>8</v>
      </c>
      <c r="D65" s="9">
        <v>19</v>
      </c>
      <c r="E65" s="10">
        <v>39</v>
      </c>
      <c r="H65" s="12">
        <v>57</v>
      </c>
      <c r="I65" s="12"/>
      <c r="J65" s="13">
        <v>58</v>
      </c>
      <c r="K65" s="14"/>
      <c r="N65" s="144">
        <f>SUM(N7:N64)</f>
        <v>4676920754</v>
      </c>
    </row>
    <row r="66" spans="2:21" ht="12.75">
      <c r="B66" s="15" t="s">
        <v>103</v>
      </c>
      <c r="C66" s="16" t="s">
        <v>104</v>
      </c>
      <c r="I66" s="13"/>
      <c r="J66" s="13"/>
      <c r="K66" s="14"/>
      <c r="N66" s="144"/>
    </row>
    <row r="67" spans="2:21" ht="12.75">
      <c r="B67" s="15" t="s">
        <v>105</v>
      </c>
      <c r="C67" s="16" t="s">
        <v>106</v>
      </c>
      <c r="N67" s="144"/>
    </row>
    <row r="69" spans="2:21">
      <c r="O69" s="39"/>
      <c r="P69" s="1"/>
      <c r="Q69" s="1"/>
      <c r="R69" s="1"/>
      <c r="S69" s="1"/>
      <c r="T69" s="1"/>
      <c r="U69" s="1"/>
    </row>
    <row r="70" spans="2:21">
      <c r="B70" s="17" t="s">
        <v>107</v>
      </c>
      <c r="O70" s="39"/>
      <c r="P70" s="1"/>
      <c r="Q70" s="1"/>
      <c r="R70" s="1"/>
      <c r="S70" s="1"/>
      <c r="T70" s="1"/>
      <c r="U70" s="1"/>
    </row>
    <row r="71" spans="2:21">
      <c r="B71" s="8" t="s">
        <v>633</v>
      </c>
      <c r="O71" s="39"/>
      <c r="P71" s="1"/>
      <c r="Q71" s="1"/>
      <c r="R71" s="1"/>
      <c r="S71" s="1"/>
      <c r="T71" s="1"/>
      <c r="U71" s="1"/>
    </row>
    <row r="72" spans="2:21">
      <c r="B72" s="8" t="s">
        <v>695</v>
      </c>
    </row>
    <row r="74" spans="2:21">
      <c r="B74" s="8" t="s">
        <v>754</v>
      </c>
    </row>
    <row r="76" spans="2:21">
      <c r="O76" s="39"/>
      <c r="P76" s="1"/>
      <c r="Q76" s="1"/>
      <c r="R76" s="1"/>
      <c r="S76" s="1"/>
      <c r="T76" s="1"/>
      <c r="U76" s="1"/>
    </row>
  </sheetData>
  <mergeCells count="76">
    <mergeCell ref="A5:A6"/>
    <mergeCell ref="G53:G54"/>
    <mergeCell ref="E53:E54"/>
    <mergeCell ref="D53:D54"/>
    <mergeCell ref="C51:C54"/>
    <mergeCell ref="G46:G47"/>
    <mergeCell ref="D51:D52"/>
    <mergeCell ref="E51:E52"/>
    <mergeCell ref="G51:G52"/>
    <mergeCell ref="E38:E39"/>
    <mergeCell ref="E40:E41"/>
    <mergeCell ref="G40:G41"/>
    <mergeCell ref="G49:G50"/>
    <mergeCell ref="E46:E50"/>
    <mergeCell ref="D46:D50"/>
    <mergeCell ref="B7:B64"/>
    <mergeCell ref="V57:V58"/>
    <mergeCell ref="C57:C64"/>
    <mergeCell ref="D57:D60"/>
    <mergeCell ref="E57:E58"/>
    <mergeCell ref="H57:H58"/>
    <mergeCell ref="D63:D64"/>
    <mergeCell ref="E63:E64"/>
    <mergeCell ref="G63:G64"/>
    <mergeCell ref="G59:G60"/>
    <mergeCell ref="E59:E60"/>
    <mergeCell ref="G57:G58"/>
    <mergeCell ref="M5:M6"/>
    <mergeCell ref="N5:N6"/>
    <mergeCell ref="O5:O6"/>
    <mergeCell ref="P5:P6"/>
    <mergeCell ref="Q5:U5"/>
    <mergeCell ref="C7:C11"/>
    <mergeCell ref="D8:D11"/>
    <mergeCell ref="E9:E10"/>
    <mergeCell ref="G9:G10"/>
    <mergeCell ref="G28:G29"/>
    <mergeCell ref="C24:C29"/>
    <mergeCell ref="D17:D21"/>
    <mergeCell ref="G22:G23"/>
    <mergeCell ref="E22:E23"/>
    <mergeCell ref="D22:D23"/>
    <mergeCell ref="C30:C39"/>
    <mergeCell ref="D31:D39"/>
    <mergeCell ref="E31:E32"/>
    <mergeCell ref="C40:C48"/>
    <mergeCell ref="D40:D45"/>
    <mergeCell ref="C55:C56"/>
    <mergeCell ref="E25:E27"/>
    <mergeCell ref="D25:D27"/>
    <mergeCell ref="G31:G32"/>
    <mergeCell ref="L5:L6"/>
    <mergeCell ref="H5:H6"/>
    <mergeCell ref="I5:I6"/>
    <mergeCell ref="J5:J6"/>
    <mergeCell ref="K5:K6"/>
    <mergeCell ref="C12:C23"/>
    <mergeCell ref="D28:D29"/>
    <mergeCell ref="E28:E29"/>
    <mergeCell ref="D12:D15"/>
    <mergeCell ref="G17:G18"/>
    <mergeCell ref="E17:E18"/>
    <mergeCell ref="E19:E20"/>
    <mergeCell ref="B5:B6"/>
    <mergeCell ref="C5:C6"/>
    <mergeCell ref="D5:D6"/>
    <mergeCell ref="E5:E6"/>
    <mergeCell ref="G5:G6"/>
    <mergeCell ref="F5:F6"/>
    <mergeCell ref="B1:B4"/>
    <mergeCell ref="C1:S2"/>
    <mergeCell ref="T1:U1"/>
    <mergeCell ref="T2:U2"/>
    <mergeCell ref="C3:S4"/>
    <mergeCell ref="T3:U3"/>
    <mergeCell ref="T4:U4"/>
  </mergeCells>
  <conditionalFormatting sqref="U7:U64">
    <cfRule type="cellIs" dxfId="24" priority="8" stopIfTrue="1" operator="between">
      <formula>3</formula>
      <formula>4</formula>
    </cfRule>
  </conditionalFormatting>
  <conditionalFormatting sqref="U7:U64">
    <cfRule type="cellIs" dxfId="23" priority="5" stopIfTrue="1" operator="greaterThan">
      <formula>3</formula>
    </cfRule>
    <cfRule type="cellIs" dxfId="22" priority="6" stopIfTrue="1" operator="between">
      <formula>1</formula>
      <formula>1</formula>
    </cfRule>
    <cfRule type="cellIs" dxfId="21" priority="7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2" orientation="landscape" r:id="rId1"/>
  <rowBreaks count="4" manualBreakCount="4">
    <brk id="14" min="1" max="24" man="1"/>
    <brk id="29" max="16383" man="1"/>
    <brk id="46" min="1" max="24" man="1"/>
    <brk id="6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55" zoomScale="66" zoomScaleNormal="66" zoomScaleSheetLayoutView="90" workbookViewId="0">
      <selection activeCell="B65" sqref="B65"/>
    </sheetView>
  </sheetViews>
  <sheetFormatPr baseColWidth="10" defaultRowHeight="15"/>
  <cols>
    <col min="1" max="1" width="4.85546875" bestFit="1" customWidth="1"/>
    <col min="2" max="2" width="15" style="17" customWidth="1"/>
    <col min="3" max="3" width="14" style="17" customWidth="1"/>
    <col min="4" max="4" width="18" style="24" customWidth="1"/>
    <col min="5" max="5" width="18.7109375" style="24" customWidth="1"/>
    <col min="6" max="6" width="28" style="25" customWidth="1"/>
    <col min="7" max="7" width="34" style="25" customWidth="1"/>
    <col min="8" max="8" width="18.7109375" style="25" customWidth="1"/>
    <col min="9" max="9" width="22.85546875" style="25" customWidth="1"/>
    <col min="10" max="10" width="28" style="17" customWidth="1"/>
    <col min="11" max="12" width="18.7109375" style="17" customWidth="1"/>
    <col min="13" max="13" width="29.7109375" style="148" customWidth="1"/>
    <col min="14" max="14" width="18.7109375" style="27" hidden="1" customWidth="1"/>
    <col min="15" max="17" width="18.7109375" style="17" customWidth="1"/>
    <col min="18" max="18" width="30.140625" style="17" customWidth="1"/>
    <col min="19" max="19" width="14.7109375" style="28" customWidth="1"/>
    <col min="20" max="20" width="18.7109375" style="17" customWidth="1"/>
    <col min="21" max="22" width="4" customWidth="1"/>
  </cols>
  <sheetData>
    <row r="1" spans="1:21" ht="15" customHeight="1">
      <c r="B1" s="213"/>
      <c r="C1" s="183" t="s">
        <v>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86" t="s">
        <v>1</v>
      </c>
      <c r="T1" s="187"/>
    </row>
    <row r="2" spans="1:21" ht="15" customHeight="1">
      <c r="B2" s="214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  <c r="S2" s="188" t="s">
        <v>2</v>
      </c>
      <c r="T2" s="189"/>
    </row>
    <row r="3" spans="1:21" ht="15" customHeight="1">
      <c r="B3" s="214"/>
      <c r="C3" s="190" t="s">
        <v>273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  <c r="S3" s="188" t="s">
        <v>3</v>
      </c>
      <c r="T3" s="189"/>
    </row>
    <row r="4" spans="1:21" ht="36" customHeight="1">
      <c r="B4" s="214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  <c r="S4" s="193" t="s">
        <v>4</v>
      </c>
      <c r="T4" s="194"/>
    </row>
    <row r="5" spans="1:21" ht="15.75" customHeight="1">
      <c r="A5" s="229" t="s">
        <v>5</v>
      </c>
      <c r="B5" s="195" t="s">
        <v>6</v>
      </c>
      <c r="C5" s="195" t="s">
        <v>7</v>
      </c>
      <c r="D5" s="195" t="s">
        <v>8</v>
      </c>
      <c r="E5" s="195" t="s">
        <v>9</v>
      </c>
      <c r="F5" s="195" t="s">
        <v>10</v>
      </c>
      <c r="G5" s="195" t="s">
        <v>11</v>
      </c>
      <c r="H5" s="195" t="s">
        <v>242</v>
      </c>
      <c r="I5" s="195" t="s">
        <v>264</v>
      </c>
      <c r="J5" s="195" t="s">
        <v>13</v>
      </c>
      <c r="K5" s="195" t="s">
        <v>14</v>
      </c>
      <c r="L5" s="195" t="s">
        <v>15</v>
      </c>
      <c r="M5" s="201" t="s">
        <v>16</v>
      </c>
      <c r="N5" s="195" t="s">
        <v>17</v>
      </c>
      <c r="O5" s="195" t="s">
        <v>18</v>
      </c>
      <c r="P5" s="225" t="s">
        <v>19</v>
      </c>
      <c r="Q5" s="225"/>
      <c r="R5" s="225"/>
      <c r="S5" s="225"/>
      <c r="T5" s="225"/>
    </row>
    <row r="6" spans="1:21" ht="36" customHeight="1">
      <c r="A6" s="230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01"/>
      <c r="N6" s="195"/>
      <c r="O6" s="195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1" ht="118.5" customHeight="1">
      <c r="A7" s="31">
        <v>1</v>
      </c>
      <c r="B7" s="216" t="s">
        <v>108</v>
      </c>
      <c r="C7" s="217" t="s">
        <v>109</v>
      </c>
      <c r="D7" s="215" t="s">
        <v>110</v>
      </c>
      <c r="E7" s="170" t="s">
        <v>278</v>
      </c>
      <c r="F7" s="172" t="s">
        <v>111</v>
      </c>
      <c r="G7" s="172" t="s">
        <v>279</v>
      </c>
      <c r="H7" s="172">
        <v>13000</v>
      </c>
      <c r="I7" s="172" t="s">
        <v>281</v>
      </c>
      <c r="J7" s="172" t="s">
        <v>112</v>
      </c>
      <c r="K7" s="104">
        <v>43845</v>
      </c>
      <c r="L7" s="104">
        <v>44183</v>
      </c>
      <c r="M7" s="33">
        <v>255215798</v>
      </c>
      <c r="N7" s="77"/>
      <c r="O7" s="170" t="s">
        <v>706</v>
      </c>
      <c r="P7" s="115"/>
      <c r="Q7" s="114"/>
      <c r="R7" s="18"/>
      <c r="S7" s="60"/>
      <c r="T7" s="6">
        <f t="shared" ref="T7:T56" si="0">IF(S7&lt;=33%,1,IF(S7&lt;76%,3,IF(S7&lt;100%,4,IF(S7=101%,5))))</f>
        <v>1</v>
      </c>
      <c r="U7" s="38"/>
    </row>
    <row r="8" spans="1:21" ht="196.5" customHeight="1">
      <c r="A8" s="31">
        <v>2</v>
      </c>
      <c r="B8" s="216"/>
      <c r="C8" s="218"/>
      <c r="D8" s="215"/>
      <c r="E8" s="170" t="s">
        <v>298</v>
      </c>
      <c r="F8" s="172" t="s">
        <v>634</v>
      </c>
      <c r="G8" s="172" t="s">
        <v>663</v>
      </c>
      <c r="H8" s="172">
        <v>2000</v>
      </c>
      <c r="I8" s="172" t="s">
        <v>289</v>
      </c>
      <c r="J8" s="172" t="s">
        <v>299</v>
      </c>
      <c r="K8" s="104">
        <v>43845</v>
      </c>
      <c r="L8" s="104">
        <v>44183</v>
      </c>
      <c r="M8" s="33">
        <f>90000000+16588404</f>
        <v>106588404</v>
      </c>
      <c r="N8" s="77"/>
      <c r="O8" s="170" t="s">
        <v>707</v>
      </c>
      <c r="P8" s="115"/>
      <c r="Q8" s="114"/>
      <c r="R8" s="18"/>
      <c r="S8" s="60"/>
      <c r="T8" s="6">
        <f t="shared" si="0"/>
        <v>1</v>
      </c>
      <c r="U8" s="38"/>
    </row>
    <row r="9" spans="1:21" ht="137.25" customHeight="1">
      <c r="A9" s="31">
        <v>3</v>
      </c>
      <c r="B9" s="216"/>
      <c r="C9" s="218"/>
      <c r="D9" s="215"/>
      <c r="E9" s="170" t="s">
        <v>113</v>
      </c>
      <c r="F9" s="18" t="s">
        <v>114</v>
      </c>
      <c r="G9" s="18" t="s">
        <v>115</v>
      </c>
      <c r="H9" s="172">
        <v>1</v>
      </c>
      <c r="I9" s="172" t="s">
        <v>664</v>
      </c>
      <c r="J9" s="172" t="s">
        <v>116</v>
      </c>
      <c r="K9" s="19">
        <v>43845</v>
      </c>
      <c r="L9" s="19">
        <v>44012</v>
      </c>
      <c r="M9" s="33">
        <v>30000000</v>
      </c>
      <c r="N9" s="78"/>
      <c r="O9" s="170" t="s">
        <v>707</v>
      </c>
      <c r="P9" s="105"/>
      <c r="Q9" s="18"/>
      <c r="R9" s="18"/>
      <c r="S9" s="61"/>
      <c r="T9" s="6">
        <f t="shared" si="0"/>
        <v>1</v>
      </c>
      <c r="U9" s="38"/>
    </row>
    <row r="10" spans="1:21" ht="108.75" customHeight="1">
      <c r="A10" s="31">
        <v>4</v>
      </c>
      <c r="B10" s="216"/>
      <c r="C10" s="218"/>
      <c r="D10" s="215"/>
      <c r="E10" s="209" t="s">
        <v>117</v>
      </c>
      <c r="F10" s="18" t="s">
        <v>118</v>
      </c>
      <c r="G10" s="18" t="s">
        <v>665</v>
      </c>
      <c r="H10" s="172">
        <v>192</v>
      </c>
      <c r="I10" s="172" t="s">
        <v>282</v>
      </c>
      <c r="J10" s="172" t="s">
        <v>283</v>
      </c>
      <c r="K10" s="19">
        <v>43845</v>
      </c>
      <c r="L10" s="19">
        <v>44183</v>
      </c>
      <c r="M10" s="234">
        <v>1780000000</v>
      </c>
      <c r="N10" s="20"/>
      <c r="O10" s="220" t="s">
        <v>707</v>
      </c>
      <c r="P10" s="106"/>
      <c r="Q10" s="107"/>
      <c r="R10" s="125"/>
      <c r="S10" s="60"/>
      <c r="T10" s="6">
        <f t="shared" si="0"/>
        <v>1</v>
      </c>
      <c r="U10" s="38"/>
    </row>
    <row r="11" spans="1:21" ht="107.25" customHeight="1">
      <c r="A11" s="31">
        <v>5</v>
      </c>
      <c r="B11" s="216"/>
      <c r="C11" s="218"/>
      <c r="D11" s="215"/>
      <c r="E11" s="209"/>
      <c r="F11" s="18" t="s">
        <v>119</v>
      </c>
      <c r="G11" s="18" t="s">
        <v>635</v>
      </c>
      <c r="H11" s="172">
        <v>5460</v>
      </c>
      <c r="I11" s="172" t="s">
        <v>281</v>
      </c>
      <c r="J11" s="172" t="s">
        <v>283</v>
      </c>
      <c r="K11" s="19">
        <v>43845</v>
      </c>
      <c r="L11" s="19">
        <v>44183</v>
      </c>
      <c r="M11" s="235"/>
      <c r="N11" s="20"/>
      <c r="O11" s="222"/>
      <c r="P11" s="106"/>
      <c r="Q11" s="107"/>
      <c r="R11" s="125"/>
      <c r="S11" s="60"/>
      <c r="T11" s="6">
        <f t="shared" si="0"/>
        <v>1</v>
      </c>
      <c r="U11" s="38"/>
    </row>
    <row r="12" spans="1:21" ht="180" customHeight="1">
      <c r="A12" s="31">
        <v>6</v>
      </c>
      <c r="B12" s="216"/>
      <c r="C12" s="218"/>
      <c r="D12" s="215"/>
      <c r="E12" s="170" t="s">
        <v>120</v>
      </c>
      <c r="F12" s="18" t="s">
        <v>636</v>
      </c>
      <c r="G12" s="18" t="s">
        <v>310</v>
      </c>
      <c r="H12" s="172">
        <v>42</v>
      </c>
      <c r="I12" s="172" t="s">
        <v>311</v>
      </c>
      <c r="J12" s="172" t="s">
        <v>284</v>
      </c>
      <c r="K12" s="19">
        <v>43845</v>
      </c>
      <c r="L12" s="19">
        <v>44183</v>
      </c>
      <c r="M12" s="150">
        <v>650000000</v>
      </c>
      <c r="N12" s="20"/>
      <c r="O12" s="22" t="s">
        <v>702</v>
      </c>
      <c r="P12" s="108"/>
      <c r="Q12" s="18"/>
      <c r="R12" s="114"/>
      <c r="S12" s="60"/>
      <c r="T12" s="6">
        <f t="shared" si="0"/>
        <v>1</v>
      </c>
      <c r="U12" s="38"/>
    </row>
    <row r="13" spans="1:21" ht="180" customHeight="1">
      <c r="A13" s="31">
        <v>7</v>
      </c>
      <c r="B13" s="216"/>
      <c r="C13" s="218"/>
      <c r="D13" s="215"/>
      <c r="E13" s="170" t="s">
        <v>121</v>
      </c>
      <c r="F13" s="18" t="s">
        <v>674</v>
      </c>
      <c r="G13" s="18" t="s">
        <v>637</v>
      </c>
      <c r="H13" s="172">
        <v>1</v>
      </c>
      <c r="I13" s="172" t="s">
        <v>285</v>
      </c>
      <c r="J13" s="172" t="s">
        <v>122</v>
      </c>
      <c r="K13" s="19">
        <v>43845</v>
      </c>
      <c r="L13" s="19">
        <v>44183</v>
      </c>
      <c r="M13" s="33"/>
      <c r="N13" s="20"/>
      <c r="O13" s="22"/>
      <c r="P13" s="108"/>
      <c r="Q13" s="18"/>
      <c r="R13" s="114"/>
      <c r="S13" s="115"/>
      <c r="T13" s="6">
        <f t="shared" si="0"/>
        <v>1</v>
      </c>
      <c r="U13" s="38"/>
    </row>
    <row r="14" spans="1:21" ht="206.25" customHeight="1">
      <c r="A14" s="31">
        <v>8</v>
      </c>
      <c r="B14" s="216"/>
      <c r="C14" s="218"/>
      <c r="D14" s="215"/>
      <c r="E14" s="170" t="s">
        <v>123</v>
      </c>
      <c r="F14" s="18" t="s">
        <v>124</v>
      </c>
      <c r="G14" s="18" t="s">
        <v>638</v>
      </c>
      <c r="H14" s="172">
        <v>2800</v>
      </c>
      <c r="I14" s="172" t="s">
        <v>286</v>
      </c>
      <c r="J14" s="172" t="s">
        <v>283</v>
      </c>
      <c r="K14" s="19">
        <v>43845</v>
      </c>
      <c r="L14" s="19">
        <v>44183</v>
      </c>
      <c r="M14" s="150">
        <f>128000000+90000000</f>
        <v>218000000</v>
      </c>
      <c r="N14" s="20"/>
      <c r="O14" s="22" t="s">
        <v>699</v>
      </c>
      <c r="P14" s="106"/>
      <c r="Q14" s="18"/>
      <c r="R14" s="18"/>
      <c r="S14" s="60"/>
      <c r="T14" s="6">
        <f t="shared" si="0"/>
        <v>1</v>
      </c>
      <c r="U14" s="38"/>
    </row>
    <row r="15" spans="1:21" ht="164.25" customHeight="1">
      <c r="A15" s="31">
        <v>9</v>
      </c>
      <c r="B15" s="216"/>
      <c r="C15" s="218"/>
      <c r="D15" s="215"/>
      <c r="E15" s="170" t="s">
        <v>125</v>
      </c>
      <c r="F15" s="18" t="s">
        <v>639</v>
      </c>
      <c r="G15" s="18" t="s">
        <v>288</v>
      </c>
      <c r="H15" s="172">
        <v>1</v>
      </c>
      <c r="I15" s="172" t="s">
        <v>287</v>
      </c>
      <c r="J15" s="172" t="s">
        <v>126</v>
      </c>
      <c r="K15" s="19">
        <v>43845</v>
      </c>
      <c r="L15" s="19">
        <v>44012</v>
      </c>
      <c r="M15" s="150">
        <v>29005798</v>
      </c>
      <c r="N15" s="20"/>
      <c r="O15" s="22" t="s">
        <v>708</v>
      </c>
      <c r="P15" s="21"/>
      <c r="Q15" s="18"/>
      <c r="R15" s="18"/>
      <c r="S15" s="61"/>
      <c r="T15" s="6">
        <f t="shared" si="0"/>
        <v>1</v>
      </c>
      <c r="U15" s="38"/>
    </row>
    <row r="16" spans="1:21" ht="122.25" customHeight="1">
      <c r="A16" s="31">
        <v>10</v>
      </c>
      <c r="B16" s="216"/>
      <c r="C16" s="218"/>
      <c r="D16" s="215"/>
      <c r="E16" s="170" t="s">
        <v>127</v>
      </c>
      <c r="F16" s="18" t="s">
        <v>128</v>
      </c>
      <c r="G16" s="18" t="s">
        <v>293</v>
      </c>
      <c r="H16" s="172">
        <v>150</v>
      </c>
      <c r="I16" s="172" t="s">
        <v>289</v>
      </c>
      <c r="J16" s="172" t="s">
        <v>290</v>
      </c>
      <c r="K16" s="19">
        <v>43845</v>
      </c>
      <c r="L16" s="19">
        <v>44183</v>
      </c>
      <c r="M16" s="150">
        <v>320000000</v>
      </c>
      <c r="N16" s="20"/>
      <c r="O16" s="22" t="s">
        <v>699</v>
      </c>
      <c r="P16" s="106"/>
      <c r="Q16" s="18"/>
      <c r="R16" s="18"/>
      <c r="S16" s="60"/>
      <c r="T16" s="6">
        <f t="shared" si="0"/>
        <v>1</v>
      </c>
      <c r="U16" s="38"/>
    </row>
    <row r="17" spans="1:21" ht="113.25" customHeight="1">
      <c r="A17" s="31">
        <v>11</v>
      </c>
      <c r="B17" s="216"/>
      <c r="C17" s="218"/>
      <c r="D17" s="215"/>
      <c r="E17" s="170" t="s">
        <v>129</v>
      </c>
      <c r="F17" s="21" t="s">
        <v>666</v>
      </c>
      <c r="G17" s="18" t="s">
        <v>291</v>
      </c>
      <c r="H17" s="172">
        <v>3500</v>
      </c>
      <c r="I17" s="172" t="s">
        <v>289</v>
      </c>
      <c r="J17" s="172" t="s">
        <v>292</v>
      </c>
      <c r="K17" s="19">
        <v>43845</v>
      </c>
      <c r="L17" s="19">
        <v>44183</v>
      </c>
      <c r="M17" s="33"/>
      <c r="N17" s="20"/>
      <c r="O17" s="22"/>
      <c r="P17" s="106"/>
      <c r="Q17" s="18"/>
      <c r="R17" s="18"/>
      <c r="S17" s="60"/>
      <c r="T17" s="6">
        <f t="shared" si="0"/>
        <v>1</v>
      </c>
      <c r="U17" s="38"/>
    </row>
    <row r="18" spans="1:21" ht="123.75" customHeight="1">
      <c r="A18" s="31">
        <v>12</v>
      </c>
      <c r="B18" s="216"/>
      <c r="C18" s="218"/>
      <c r="D18" s="215"/>
      <c r="E18" s="170" t="s">
        <v>481</v>
      </c>
      <c r="F18" s="18" t="s">
        <v>300</v>
      </c>
      <c r="G18" s="18" t="s">
        <v>667</v>
      </c>
      <c r="H18" s="172">
        <v>2000</v>
      </c>
      <c r="I18" s="172" t="s">
        <v>280</v>
      </c>
      <c r="J18" s="172" t="s">
        <v>301</v>
      </c>
      <c r="K18" s="19">
        <v>43845</v>
      </c>
      <c r="L18" s="19">
        <v>44183</v>
      </c>
      <c r="M18" s="33"/>
      <c r="N18" s="20"/>
      <c r="O18" s="22"/>
      <c r="P18" s="106"/>
      <c r="Q18" s="18"/>
      <c r="R18" s="18"/>
      <c r="S18" s="60"/>
      <c r="T18" s="6">
        <f t="shared" si="0"/>
        <v>1</v>
      </c>
      <c r="U18" s="38"/>
    </row>
    <row r="19" spans="1:21" ht="155.25" customHeight="1">
      <c r="A19" s="31">
        <v>13</v>
      </c>
      <c r="B19" s="216"/>
      <c r="C19" s="218"/>
      <c r="D19" s="212" t="s">
        <v>130</v>
      </c>
      <c r="E19" s="170" t="s">
        <v>131</v>
      </c>
      <c r="F19" s="18" t="s">
        <v>132</v>
      </c>
      <c r="G19" s="18" t="s">
        <v>133</v>
      </c>
      <c r="H19" s="172">
        <v>7000</v>
      </c>
      <c r="I19" s="172" t="s">
        <v>668</v>
      </c>
      <c r="J19" s="172" t="s">
        <v>134</v>
      </c>
      <c r="K19" s="19">
        <v>43845</v>
      </c>
      <c r="L19" s="19">
        <v>44183</v>
      </c>
      <c r="M19" s="150">
        <f>380000000+100000000+190000000</f>
        <v>670000000</v>
      </c>
      <c r="N19" s="20"/>
      <c r="O19" s="22" t="s">
        <v>699</v>
      </c>
      <c r="P19" s="106"/>
      <c r="Q19" s="18"/>
      <c r="R19" s="18"/>
      <c r="S19" s="60"/>
      <c r="T19" s="6">
        <f t="shared" si="0"/>
        <v>1</v>
      </c>
      <c r="U19" s="38"/>
    </row>
    <row r="20" spans="1:21" ht="119.25" customHeight="1">
      <c r="A20" s="31">
        <v>14</v>
      </c>
      <c r="B20" s="216"/>
      <c r="C20" s="218"/>
      <c r="D20" s="212"/>
      <c r="E20" s="170" t="s">
        <v>135</v>
      </c>
      <c r="F20" s="18" t="s">
        <v>136</v>
      </c>
      <c r="G20" s="18" t="s">
        <v>669</v>
      </c>
      <c r="H20" s="172">
        <v>32</v>
      </c>
      <c r="I20" s="172" t="s">
        <v>670</v>
      </c>
      <c r="J20" s="172" t="s">
        <v>295</v>
      </c>
      <c r="K20" s="19">
        <v>43845</v>
      </c>
      <c r="L20" s="19">
        <v>44183</v>
      </c>
      <c r="M20" s="150">
        <v>15000000</v>
      </c>
      <c r="N20" s="20"/>
      <c r="O20" s="22" t="s">
        <v>705</v>
      </c>
      <c r="P20" s="106"/>
      <c r="Q20" s="109"/>
      <c r="R20" s="18"/>
      <c r="S20" s="60"/>
      <c r="T20" s="6">
        <f t="shared" si="0"/>
        <v>1</v>
      </c>
      <c r="U20" s="38"/>
    </row>
    <row r="21" spans="1:21" ht="119.25" customHeight="1">
      <c r="A21" s="31">
        <v>15</v>
      </c>
      <c r="B21" s="216"/>
      <c r="C21" s="218"/>
      <c r="D21" s="212"/>
      <c r="E21" s="170" t="s">
        <v>294</v>
      </c>
      <c r="F21" s="18" t="s">
        <v>296</v>
      </c>
      <c r="G21" s="18" t="s">
        <v>297</v>
      </c>
      <c r="H21" s="172">
        <v>5</v>
      </c>
      <c r="I21" s="172" t="s">
        <v>248</v>
      </c>
      <c r="J21" s="172" t="s">
        <v>295</v>
      </c>
      <c r="K21" s="19">
        <v>43845</v>
      </c>
      <c r="L21" s="19">
        <v>44183</v>
      </c>
      <c r="M21" s="150">
        <v>25000000</v>
      </c>
      <c r="N21" s="20"/>
      <c r="O21" s="22" t="s">
        <v>706</v>
      </c>
      <c r="P21" s="106"/>
      <c r="Q21" s="109"/>
      <c r="R21" s="18"/>
      <c r="S21" s="60"/>
      <c r="T21" s="6">
        <f t="shared" si="0"/>
        <v>1</v>
      </c>
      <c r="U21" s="38"/>
    </row>
    <row r="22" spans="1:21" ht="87" customHeight="1">
      <c r="A22" s="31">
        <v>16</v>
      </c>
      <c r="B22" s="216"/>
      <c r="C22" s="218"/>
      <c r="D22" s="223" t="s">
        <v>137</v>
      </c>
      <c r="E22" s="220" t="s">
        <v>304</v>
      </c>
      <c r="F22" s="231" t="s">
        <v>302</v>
      </c>
      <c r="G22" s="18" t="s">
        <v>303</v>
      </c>
      <c r="H22" s="172">
        <v>8</v>
      </c>
      <c r="I22" s="172" t="s">
        <v>305</v>
      </c>
      <c r="J22" s="172" t="s">
        <v>307</v>
      </c>
      <c r="K22" s="19">
        <v>43845</v>
      </c>
      <c r="L22" s="19">
        <v>44183</v>
      </c>
      <c r="M22" s="236">
        <v>272994202</v>
      </c>
      <c r="N22" s="20"/>
      <c r="O22" s="220" t="s">
        <v>706</v>
      </c>
      <c r="P22" s="114"/>
      <c r="Q22" s="114"/>
      <c r="R22" s="18"/>
      <c r="S22" s="60"/>
      <c r="T22" s="6">
        <f t="shared" si="0"/>
        <v>1</v>
      </c>
      <c r="U22" s="38"/>
    </row>
    <row r="23" spans="1:21" ht="115.5" customHeight="1">
      <c r="A23" s="31">
        <v>17</v>
      </c>
      <c r="B23" s="216"/>
      <c r="C23" s="218"/>
      <c r="D23" s="233"/>
      <c r="E23" s="222"/>
      <c r="F23" s="232"/>
      <c r="G23" s="18" t="s">
        <v>309</v>
      </c>
      <c r="H23" s="172">
        <v>3</v>
      </c>
      <c r="I23" s="172" t="s">
        <v>308</v>
      </c>
      <c r="J23" s="172"/>
      <c r="K23" s="19">
        <v>43845</v>
      </c>
      <c r="L23" s="19">
        <v>44183</v>
      </c>
      <c r="M23" s="227"/>
      <c r="N23" s="20"/>
      <c r="O23" s="221"/>
      <c r="P23" s="114"/>
      <c r="Q23" s="114"/>
      <c r="R23" s="18"/>
      <c r="S23" s="60"/>
      <c r="T23" s="6">
        <f t="shared" si="0"/>
        <v>1</v>
      </c>
      <c r="U23" s="38"/>
    </row>
    <row r="24" spans="1:21" ht="76.5" customHeight="1">
      <c r="A24" s="31">
        <v>18</v>
      </c>
      <c r="B24" s="216"/>
      <c r="C24" s="218"/>
      <c r="D24" s="233"/>
      <c r="E24" s="209" t="s">
        <v>138</v>
      </c>
      <c r="F24" s="18" t="s">
        <v>139</v>
      </c>
      <c r="G24" s="18" t="s">
        <v>671</v>
      </c>
      <c r="H24" s="172">
        <v>46</v>
      </c>
      <c r="I24" s="172" t="s">
        <v>672</v>
      </c>
      <c r="J24" s="172" t="s">
        <v>307</v>
      </c>
      <c r="K24" s="19">
        <v>43845</v>
      </c>
      <c r="L24" s="19">
        <v>44183</v>
      </c>
      <c r="M24" s="227"/>
      <c r="N24" s="20"/>
      <c r="O24" s="221"/>
      <c r="P24" s="114"/>
      <c r="Q24" s="114"/>
      <c r="R24" s="18"/>
      <c r="S24" s="60"/>
      <c r="T24" s="6">
        <f t="shared" si="0"/>
        <v>1</v>
      </c>
      <c r="U24" s="38"/>
    </row>
    <row r="25" spans="1:21" ht="67.5" customHeight="1">
      <c r="A25" s="31">
        <v>19</v>
      </c>
      <c r="B25" s="216"/>
      <c r="C25" s="218"/>
      <c r="D25" s="233"/>
      <c r="E25" s="209"/>
      <c r="F25" s="18" t="s">
        <v>306</v>
      </c>
      <c r="G25" s="18" t="s">
        <v>140</v>
      </c>
      <c r="H25" s="172">
        <v>48</v>
      </c>
      <c r="I25" s="172" t="s">
        <v>673</v>
      </c>
      <c r="J25" s="172" t="s">
        <v>307</v>
      </c>
      <c r="K25" s="19">
        <v>43845</v>
      </c>
      <c r="L25" s="19">
        <v>44183</v>
      </c>
      <c r="M25" s="228"/>
      <c r="N25" s="20"/>
      <c r="O25" s="222"/>
      <c r="P25" s="114"/>
      <c r="Q25" s="114"/>
      <c r="R25" s="18"/>
      <c r="S25" s="60"/>
      <c r="T25" s="6">
        <f t="shared" si="0"/>
        <v>1</v>
      </c>
      <c r="U25" s="38"/>
    </row>
    <row r="26" spans="1:21" ht="90" customHeight="1">
      <c r="A26" s="31">
        <v>20</v>
      </c>
      <c r="B26" s="216"/>
      <c r="C26" s="218"/>
      <c r="D26" s="233"/>
      <c r="E26" s="220" t="s">
        <v>346</v>
      </c>
      <c r="F26" s="18" t="s">
        <v>340</v>
      </c>
      <c r="G26" s="18" t="s">
        <v>141</v>
      </c>
      <c r="H26" s="172">
        <v>1</v>
      </c>
      <c r="I26" s="172" t="s">
        <v>341</v>
      </c>
      <c r="J26" s="172" t="s">
        <v>342</v>
      </c>
      <c r="K26" s="19">
        <v>43847</v>
      </c>
      <c r="L26" s="19">
        <v>44183</v>
      </c>
      <c r="M26" s="33"/>
      <c r="N26" s="20"/>
      <c r="O26" s="22"/>
      <c r="P26" s="114"/>
      <c r="Q26" s="18"/>
      <c r="R26" s="18"/>
      <c r="S26" s="60"/>
      <c r="T26" s="6">
        <f t="shared" si="0"/>
        <v>1</v>
      </c>
      <c r="U26" s="38"/>
    </row>
    <row r="27" spans="1:21" ht="126.75" customHeight="1">
      <c r="A27" s="31">
        <v>21</v>
      </c>
      <c r="B27" s="216"/>
      <c r="C27" s="218"/>
      <c r="D27" s="233"/>
      <c r="E27" s="221"/>
      <c r="F27" s="18" t="s">
        <v>347</v>
      </c>
      <c r="G27" s="18" t="s">
        <v>675</v>
      </c>
      <c r="H27" s="172">
        <v>6</v>
      </c>
      <c r="I27" s="172" t="s">
        <v>338</v>
      </c>
      <c r="J27" s="172" t="s">
        <v>307</v>
      </c>
      <c r="K27" s="19">
        <v>43845</v>
      </c>
      <c r="L27" s="19">
        <v>44183</v>
      </c>
      <c r="M27" s="33"/>
      <c r="N27" s="20"/>
      <c r="O27" s="22"/>
      <c r="P27" s="114"/>
      <c r="Q27" s="18"/>
      <c r="R27" s="18"/>
      <c r="S27" s="60"/>
      <c r="T27" s="6">
        <f t="shared" si="0"/>
        <v>1</v>
      </c>
      <c r="U27" s="38"/>
    </row>
    <row r="28" spans="1:21" ht="104.25" customHeight="1">
      <c r="A28" s="31">
        <v>22</v>
      </c>
      <c r="B28" s="216"/>
      <c r="C28" s="218"/>
      <c r="D28" s="224"/>
      <c r="E28" s="221"/>
      <c r="F28" s="18" t="s">
        <v>343</v>
      </c>
      <c r="G28" s="18" t="s">
        <v>344</v>
      </c>
      <c r="H28" s="172">
        <v>12</v>
      </c>
      <c r="I28" s="172" t="s">
        <v>345</v>
      </c>
      <c r="J28" s="172" t="s">
        <v>342</v>
      </c>
      <c r="K28" s="19">
        <v>43847</v>
      </c>
      <c r="L28" s="19">
        <v>44183</v>
      </c>
      <c r="M28" s="150">
        <f>17000000+15000000</f>
        <v>32000000</v>
      </c>
      <c r="N28" s="20"/>
      <c r="O28" s="22" t="s">
        <v>705</v>
      </c>
      <c r="P28" s="114"/>
      <c r="Q28" s="18"/>
      <c r="R28" s="18"/>
      <c r="S28" s="61"/>
      <c r="T28" s="6">
        <f t="shared" si="0"/>
        <v>1</v>
      </c>
      <c r="U28" s="38"/>
    </row>
    <row r="29" spans="1:21" ht="104.25" customHeight="1">
      <c r="A29" s="31"/>
      <c r="B29" s="216"/>
      <c r="C29" s="218"/>
      <c r="D29" s="223" t="s">
        <v>729</v>
      </c>
      <c r="E29" s="221"/>
      <c r="F29" s="18" t="s">
        <v>730</v>
      </c>
      <c r="G29" s="18" t="s">
        <v>731</v>
      </c>
      <c r="H29" s="172">
        <v>10</v>
      </c>
      <c r="I29" s="172" t="s">
        <v>734</v>
      </c>
      <c r="J29" s="172" t="s">
        <v>736</v>
      </c>
      <c r="K29" s="19"/>
      <c r="L29" s="19"/>
      <c r="M29" s="173"/>
      <c r="N29" s="20"/>
      <c r="O29" s="22"/>
      <c r="P29" s="172"/>
      <c r="Q29" s="18"/>
      <c r="R29" s="18"/>
      <c r="S29" s="61"/>
      <c r="T29" s="6"/>
      <c r="U29" s="38"/>
    </row>
    <row r="30" spans="1:21" ht="104.25" customHeight="1">
      <c r="A30" s="31"/>
      <c r="B30" s="216"/>
      <c r="C30" s="219"/>
      <c r="D30" s="224"/>
      <c r="E30" s="222"/>
      <c r="F30" s="18" t="s">
        <v>732</v>
      </c>
      <c r="G30" s="18" t="s">
        <v>733</v>
      </c>
      <c r="H30" s="172">
        <v>3</v>
      </c>
      <c r="I30" s="172" t="s">
        <v>735</v>
      </c>
      <c r="J30" s="172" t="s">
        <v>736</v>
      </c>
      <c r="K30" s="19"/>
      <c r="L30" s="19"/>
      <c r="M30" s="173"/>
      <c r="N30" s="20"/>
      <c r="O30" s="22"/>
      <c r="P30" s="172"/>
      <c r="Q30" s="18"/>
      <c r="R30" s="18"/>
      <c r="S30" s="61"/>
      <c r="T30" s="6"/>
      <c r="U30" s="38"/>
    </row>
    <row r="31" spans="1:21" ht="96" customHeight="1">
      <c r="A31" s="31">
        <v>23</v>
      </c>
      <c r="B31" s="216"/>
      <c r="C31" s="215" t="s">
        <v>142</v>
      </c>
      <c r="D31" s="215" t="s">
        <v>143</v>
      </c>
      <c r="E31" s="209" t="s">
        <v>640</v>
      </c>
      <c r="F31" s="210" t="s">
        <v>323</v>
      </c>
      <c r="G31" s="18" t="s">
        <v>737</v>
      </c>
      <c r="H31" s="178">
        <v>10</v>
      </c>
      <c r="I31" s="179" t="s">
        <v>324</v>
      </c>
      <c r="J31" s="179" t="s">
        <v>749</v>
      </c>
      <c r="K31" s="19">
        <v>43846</v>
      </c>
      <c r="L31" s="19">
        <v>44183</v>
      </c>
      <c r="M31" s="33"/>
      <c r="N31" s="22"/>
      <c r="O31" s="22"/>
      <c r="P31" s="114"/>
      <c r="Q31" s="114"/>
      <c r="R31" s="23"/>
      <c r="S31" s="60"/>
      <c r="T31" s="6">
        <f t="shared" si="0"/>
        <v>1</v>
      </c>
      <c r="U31" s="38"/>
    </row>
    <row r="32" spans="1:21" ht="96" customHeight="1">
      <c r="A32" s="31">
        <v>24</v>
      </c>
      <c r="B32" s="216"/>
      <c r="C32" s="215"/>
      <c r="D32" s="215"/>
      <c r="E32" s="209"/>
      <c r="F32" s="210"/>
      <c r="G32" s="18" t="s">
        <v>641</v>
      </c>
      <c r="H32" s="179">
        <v>5</v>
      </c>
      <c r="I32" s="179" t="s">
        <v>445</v>
      </c>
      <c r="J32" s="179" t="s">
        <v>750</v>
      </c>
      <c r="K32" s="19">
        <v>43846</v>
      </c>
      <c r="L32" s="19">
        <v>44183</v>
      </c>
      <c r="M32" s="33"/>
      <c r="N32" s="22"/>
      <c r="O32" s="22"/>
      <c r="P32" s="114"/>
      <c r="Q32" s="114"/>
      <c r="R32" s="23"/>
      <c r="S32" s="60"/>
      <c r="T32" s="6">
        <f t="shared" si="0"/>
        <v>1</v>
      </c>
      <c r="U32" s="38"/>
    </row>
    <row r="33" spans="1:21" ht="95.25" customHeight="1">
      <c r="A33" s="31">
        <v>25</v>
      </c>
      <c r="B33" s="216"/>
      <c r="C33" s="215"/>
      <c r="D33" s="215"/>
      <c r="E33" s="209" t="s">
        <v>144</v>
      </c>
      <c r="F33" s="18" t="s">
        <v>145</v>
      </c>
      <c r="G33" s="18" t="s">
        <v>325</v>
      </c>
      <c r="H33" s="179">
        <v>250</v>
      </c>
      <c r="I33" s="179" t="s">
        <v>642</v>
      </c>
      <c r="J33" s="179" t="s">
        <v>146</v>
      </c>
      <c r="K33" s="19">
        <v>43846</v>
      </c>
      <c r="L33" s="19">
        <v>44183</v>
      </c>
      <c r="M33" s="33"/>
      <c r="N33" s="22"/>
      <c r="O33" s="22"/>
      <c r="P33" s="114"/>
      <c r="Q33" s="18"/>
      <c r="R33" s="18"/>
      <c r="S33" s="60"/>
      <c r="T33" s="6">
        <f t="shared" si="0"/>
        <v>1</v>
      </c>
      <c r="U33" s="38"/>
    </row>
    <row r="34" spans="1:21" ht="95.25" customHeight="1">
      <c r="A34" s="31"/>
      <c r="B34" s="216"/>
      <c r="C34" s="215"/>
      <c r="D34" s="215"/>
      <c r="E34" s="209"/>
      <c r="F34" s="265" t="s">
        <v>147</v>
      </c>
      <c r="G34" s="18" t="s">
        <v>746</v>
      </c>
      <c r="H34" s="179">
        <v>20</v>
      </c>
      <c r="I34" s="179" t="s">
        <v>643</v>
      </c>
      <c r="J34" s="179" t="s">
        <v>751</v>
      </c>
      <c r="K34" s="19"/>
      <c r="L34" s="19"/>
      <c r="M34" s="33"/>
      <c r="N34" s="22"/>
      <c r="O34" s="22"/>
      <c r="P34" s="175"/>
      <c r="Q34" s="18"/>
      <c r="R34" s="18"/>
      <c r="S34" s="60"/>
      <c r="T34" s="6"/>
      <c r="U34" s="38"/>
    </row>
    <row r="35" spans="1:21" ht="124.5" customHeight="1">
      <c r="A35" s="31">
        <v>26</v>
      </c>
      <c r="B35" s="216"/>
      <c r="C35" s="215"/>
      <c r="D35" s="215"/>
      <c r="E35" s="209"/>
      <c r="F35" s="266"/>
      <c r="G35" s="18" t="s">
        <v>747</v>
      </c>
      <c r="H35" s="179">
        <v>40</v>
      </c>
      <c r="I35" s="179" t="s">
        <v>748</v>
      </c>
      <c r="J35" s="179" t="s">
        <v>751</v>
      </c>
      <c r="K35" s="19">
        <v>43846</v>
      </c>
      <c r="L35" s="19">
        <v>44183</v>
      </c>
      <c r="M35" s="33"/>
      <c r="N35" s="22"/>
      <c r="O35" s="22"/>
      <c r="P35" s="114"/>
      <c r="Q35" s="18"/>
      <c r="R35" s="18"/>
      <c r="S35" s="60"/>
      <c r="T35" s="6">
        <f t="shared" si="0"/>
        <v>1</v>
      </c>
      <c r="U35" s="38"/>
    </row>
    <row r="36" spans="1:21" ht="124.5" customHeight="1">
      <c r="A36" s="31">
        <v>27</v>
      </c>
      <c r="B36" s="216"/>
      <c r="C36" s="215"/>
      <c r="D36" s="215"/>
      <c r="E36" s="209"/>
      <c r="F36" s="210" t="s">
        <v>148</v>
      </c>
      <c r="G36" s="18" t="s">
        <v>752</v>
      </c>
      <c r="H36" s="179">
        <v>1</v>
      </c>
      <c r="I36" s="179" t="s">
        <v>287</v>
      </c>
      <c r="J36" s="179" t="s">
        <v>149</v>
      </c>
      <c r="K36" s="19">
        <v>43846</v>
      </c>
      <c r="L36" s="19">
        <v>44012</v>
      </c>
      <c r="M36" s="33"/>
      <c r="N36" s="22"/>
      <c r="O36" s="22"/>
      <c r="P36" s="114"/>
      <c r="Q36" s="18"/>
      <c r="R36" s="18"/>
      <c r="S36" s="60"/>
      <c r="T36" s="6">
        <f t="shared" si="0"/>
        <v>1</v>
      </c>
      <c r="U36" s="38"/>
    </row>
    <row r="37" spans="1:21" ht="122.25" customHeight="1">
      <c r="A37" s="31">
        <v>28</v>
      </c>
      <c r="B37" s="216"/>
      <c r="C37" s="215"/>
      <c r="D37" s="215"/>
      <c r="E37" s="209"/>
      <c r="F37" s="210"/>
      <c r="G37" s="18" t="s">
        <v>446</v>
      </c>
      <c r="H37" s="179">
        <v>1</v>
      </c>
      <c r="I37" s="179" t="s">
        <v>644</v>
      </c>
      <c r="J37" s="179" t="s">
        <v>753</v>
      </c>
      <c r="K37" s="19">
        <v>43846</v>
      </c>
      <c r="L37" s="19">
        <v>44183</v>
      </c>
      <c r="M37" s="33"/>
      <c r="N37" s="22"/>
      <c r="O37" s="22"/>
      <c r="P37" s="114"/>
      <c r="Q37" s="114"/>
      <c r="R37" s="18"/>
      <c r="S37" s="60"/>
      <c r="T37" s="6">
        <f t="shared" si="0"/>
        <v>1</v>
      </c>
      <c r="U37" s="38"/>
    </row>
    <row r="38" spans="1:21" ht="117.75" customHeight="1">
      <c r="A38" s="31">
        <v>29</v>
      </c>
      <c r="B38" s="216"/>
      <c r="C38" s="215"/>
      <c r="D38" s="215"/>
      <c r="E38" s="209"/>
      <c r="F38" s="179" t="s">
        <v>448</v>
      </c>
      <c r="G38" s="18" t="s">
        <v>447</v>
      </c>
      <c r="H38" s="179">
        <v>1</v>
      </c>
      <c r="I38" s="179" t="s">
        <v>645</v>
      </c>
      <c r="J38" s="179" t="s">
        <v>449</v>
      </c>
      <c r="K38" s="19">
        <v>43846</v>
      </c>
      <c r="L38" s="19">
        <v>44183</v>
      </c>
      <c r="M38" s="33"/>
      <c r="N38" s="22"/>
      <c r="O38" s="22"/>
      <c r="P38" s="114"/>
      <c r="Q38" s="114"/>
      <c r="R38" s="18"/>
      <c r="S38" s="60"/>
      <c r="T38" s="6">
        <f t="shared" si="0"/>
        <v>1</v>
      </c>
      <c r="U38" s="38"/>
    </row>
    <row r="39" spans="1:21" ht="138" customHeight="1">
      <c r="A39" s="31">
        <v>30</v>
      </c>
      <c r="B39" s="216"/>
      <c r="C39" s="215"/>
      <c r="D39" s="215"/>
      <c r="E39" s="178" t="s">
        <v>150</v>
      </c>
      <c r="F39" s="179" t="s">
        <v>326</v>
      </c>
      <c r="G39" s="18" t="s">
        <v>327</v>
      </c>
      <c r="H39" s="179">
        <v>1</v>
      </c>
      <c r="I39" s="179" t="s">
        <v>676</v>
      </c>
      <c r="J39" s="179" t="s">
        <v>151</v>
      </c>
      <c r="K39" s="19">
        <v>43846</v>
      </c>
      <c r="L39" s="19">
        <v>44042</v>
      </c>
      <c r="M39" s="150">
        <v>80000000</v>
      </c>
      <c r="N39" s="22"/>
      <c r="O39" s="22" t="s">
        <v>700</v>
      </c>
      <c r="P39" s="106"/>
      <c r="Q39" s="18"/>
      <c r="R39" s="18"/>
      <c r="S39" s="22"/>
      <c r="T39" s="6">
        <f t="shared" si="0"/>
        <v>1</v>
      </c>
      <c r="U39" s="38"/>
    </row>
    <row r="40" spans="1:21" ht="180.75" customHeight="1">
      <c r="A40" s="31">
        <v>31</v>
      </c>
      <c r="B40" s="216"/>
      <c r="C40" s="215"/>
      <c r="D40" s="212" t="s">
        <v>152</v>
      </c>
      <c r="E40" s="178" t="s">
        <v>153</v>
      </c>
      <c r="F40" s="18" t="s">
        <v>328</v>
      </c>
      <c r="G40" s="18" t="s">
        <v>646</v>
      </c>
      <c r="H40" s="179">
        <v>200</v>
      </c>
      <c r="I40" s="177" t="s">
        <v>329</v>
      </c>
      <c r="J40" s="172" t="s">
        <v>146</v>
      </c>
      <c r="K40" s="19">
        <v>43846</v>
      </c>
      <c r="L40" s="19">
        <v>44183</v>
      </c>
      <c r="M40" s="33"/>
      <c r="N40" s="22"/>
      <c r="O40" s="22"/>
      <c r="P40" s="114"/>
      <c r="Q40" s="18"/>
      <c r="R40" s="18"/>
      <c r="S40" s="60"/>
      <c r="T40" s="6">
        <f t="shared" si="0"/>
        <v>1</v>
      </c>
      <c r="U40" s="38"/>
    </row>
    <row r="41" spans="1:21" ht="180.75" customHeight="1">
      <c r="A41" s="31">
        <v>32</v>
      </c>
      <c r="B41" s="216"/>
      <c r="C41" s="215"/>
      <c r="D41" s="212"/>
      <c r="E41" s="209" t="s">
        <v>154</v>
      </c>
      <c r="F41" s="210" t="s">
        <v>330</v>
      </c>
      <c r="G41" s="18" t="s">
        <v>647</v>
      </c>
      <c r="H41" s="179">
        <v>1</v>
      </c>
      <c r="I41" s="177" t="s">
        <v>648</v>
      </c>
      <c r="J41" s="172" t="s">
        <v>146</v>
      </c>
      <c r="K41" s="19">
        <v>43846</v>
      </c>
      <c r="L41" s="19">
        <v>44183</v>
      </c>
      <c r="M41" s="33"/>
      <c r="N41" s="22"/>
      <c r="O41" s="22"/>
      <c r="P41" s="114"/>
      <c r="Q41" s="18"/>
      <c r="R41" s="18"/>
      <c r="S41" s="60"/>
      <c r="T41" s="6">
        <f t="shared" si="0"/>
        <v>1</v>
      </c>
      <c r="U41" s="38"/>
    </row>
    <row r="42" spans="1:21" ht="180.75" customHeight="1">
      <c r="A42" s="31">
        <v>33</v>
      </c>
      <c r="B42" s="216"/>
      <c r="C42" s="215"/>
      <c r="D42" s="212"/>
      <c r="E42" s="209"/>
      <c r="F42" s="210"/>
      <c r="G42" s="18" t="s">
        <v>331</v>
      </c>
      <c r="H42" s="179">
        <v>5</v>
      </c>
      <c r="I42" s="177" t="s">
        <v>649</v>
      </c>
      <c r="J42" s="172" t="s">
        <v>440</v>
      </c>
      <c r="K42" s="19">
        <v>43846</v>
      </c>
      <c r="L42" s="19">
        <v>44183</v>
      </c>
      <c r="M42" s="33"/>
      <c r="N42" s="22"/>
      <c r="O42" s="22"/>
      <c r="P42" s="106"/>
      <c r="Q42" s="18"/>
      <c r="R42" s="18"/>
      <c r="S42" s="22"/>
      <c r="T42" s="6">
        <f t="shared" si="0"/>
        <v>1</v>
      </c>
      <c r="U42" s="38"/>
    </row>
    <row r="43" spans="1:21" ht="129" customHeight="1">
      <c r="A43" s="31">
        <v>34</v>
      </c>
      <c r="B43" s="216"/>
      <c r="C43" s="215"/>
      <c r="D43" s="170" t="s">
        <v>441</v>
      </c>
      <c r="E43" s="170" t="s">
        <v>442</v>
      </c>
      <c r="F43" s="18" t="s">
        <v>443</v>
      </c>
      <c r="G43" s="18" t="s">
        <v>444</v>
      </c>
      <c r="H43" s="172">
        <v>10</v>
      </c>
      <c r="I43" s="172" t="s">
        <v>445</v>
      </c>
      <c r="J43" s="172" t="s">
        <v>440</v>
      </c>
      <c r="K43" s="19">
        <v>43846</v>
      </c>
      <c r="L43" s="19">
        <v>44183</v>
      </c>
      <c r="M43" s="150">
        <v>40000000</v>
      </c>
      <c r="N43" s="22"/>
      <c r="O43" s="22" t="s">
        <v>700</v>
      </c>
      <c r="P43" s="114"/>
      <c r="Q43" s="18"/>
      <c r="R43" s="18"/>
      <c r="S43" s="71"/>
      <c r="T43" s="6">
        <f t="shared" si="0"/>
        <v>1</v>
      </c>
      <c r="U43" s="38"/>
    </row>
    <row r="44" spans="1:21" ht="78" customHeight="1">
      <c r="A44" s="31">
        <v>35</v>
      </c>
      <c r="B44" s="216"/>
      <c r="C44" s="215"/>
      <c r="D44" s="209" t="s">
        <v>255</v>
      </c>
      <c r="E44" s="210" t="s">
        <v>332</v>
      </c>
      <c r="F44" s="210" t="s">
        <v>333</v>
      </c>
      <c r="G44" s="18" t="s">
        <v>650</v>
      </c>
      <c r="H44" s="172">
        <v>300</v>
      </c>
      <c r="I44" s="172" t="s">
        <v>661</v>
      </c>
      <c r="J44" s="172" t="s">
        <v>334</v>
      </c>
      <c r="K44" s="19">
        <v>43846</v>
      </c>
      <c r="L44" s="19">
        <v>44183</v>
      </c>
      <c r="M44" s="33"/>
      <c r="N44" s="22"/>
      <c r="O44" s="22"/>
      <c r="P44" s="114"/>
      <c r="Q44" s="18"/>
      <c r="R44" s="18"/>
      <c r="S44" s="71"/>
      <c r="T44" s="6">
        <f t="shared" si="0"/>
        <v>1</v>
      </c>
      <c r="U44" s="38"/>
    </row>
    <row r="45" spans="1:21" ht="78" customHeight="1">
      <c r="A45" s="31">
        <v>36</v>
      </c>
      <c r="B45" s="216"/>
      <c r="C45" s="215"/>
      <c r="D45" s="209"/>
      <c r="E45" s="210"/>
      <c r="F45" s="210"/>
      <c r="G45" s="89" t="s">
        <v>662</v>
      </c>
      <c r="H45" s="172">
        <v>200</v>
      </c>
      <c r="I45" s="172" t="s">
        <v>651</v>
      </c>
      <c r="J45" s="172" t="s">
        <v>335</v>
      </c>
      <c r="K45" s="19">
        <v>43846</v>
      </c>
      <c r="L45" s="19">
        <v>44183</v>
      </c>
      <c r="M45" s="33"/>
      <c r="N45" s="22"/>
      <c r="O45" s="22"/>
      <c r="P45" s="114"/>
      <c r="Q45" s="18"/>
      <c r="R45" s="18"/>
      <c r="S45" s="71"/>
      <c r="T45" s="6">
        <f t="shared" si="0"/>
        <v>1</v>
      </c>
      <c r="U45" s="38"/>
    </row>
    <row r="46" spans="1:21" ht="135.75" customHeight="1">
      <c r="A46" s="31">
        <v>37</v>
      </c>
      <c r="B46" s="216"/>
      <c r="C46" s="215"/>
      <c r="D46" s="212" t="s">
        <v>155</v>
      </c>
      <c r="E46" s="209" t="s">
        <v>450</v>
      </c>
      <c r="F46" s="210" t="s">
        <v>156</v>
      </c>
      <c r="G46" s="89" t="s">
        <v>500</v>
      </c>
      <c r="H46" s="172">
        <v>1</v>
      </c>
      <c r="I46" s="172" t="s">
        <v>501</v>
      </c>
      <c r="J46" s="172" t="s">
        <v>339</v>
      </c>
      <c r="K46" s="19">
        <v>43893</v>
      </c>
      <c r="L46" s="19">
        <v>44183</v>
      </c>
      <c r="M46" s="33"/>
      <c r="N46" s="22"/>
      <c r="O46" s="22"/>
      <c r="P46" s="114"/>
      <c r="Q46" s="18"/>
      <c r="R46" s="18"/>
      <c r="S46" s="71"/>
      <c r="T46" s="6">
        <f t="shared" si="0"/>
        <v>1</v>
      </c>
      <c r="U46" s="38"/>
    </row>
    <row r="47" spans="1:21" ht="98.45" customHeight="1">
      <c r="A47" s="31">
        <v>38</v>
      </c>
      <c r="B47" s="216"/>
      <c r="C47" s="215"/>
      <c r="D47" s="212"/>
      <c r="E47" s="209"/>
      <c r="F47" s="210"/>
      <c r="G47" s="18" t="s">
        <v>336</v>
      </c>
      <c r="H47" s="172">
        <v>2</v>
      </c>
      <c r="I47" s="172" t="s">
        <v>338</v>
      </c>
      <c r="J47" s="172" t="s">
        <v>339</v>
      </c>
      <c r="K47" s="19">
        <v>43846</v>
      </c>
      <c r="L47" s="19">
        <v>44183</v>
      </c>
      <c r="M47" s="33"/>
      <c r="N47" s="22"/>
      <c r="O47" s="22"/>
      <c r="P47" s="110"/>
      <c r="Q47" s="18"/>
      <c r="R47" s="18"/>
      <c r="S47" s="71"/>
      <c r="T47" s="6">
        <f t="shared" si="0"/>
        <v>1</v>
      </c>
      <c r="U47" s="38"/>
    </row>
    <row r="48" spans="1:21" ht="98.45" customHeight="1">
      <c r="A48" s="31">
        <v>39</v>
      </c>
      <c r="B48" s="216"/>
      <c r="C48" s="215"/>
      <c r="D48" s="212"/>
      <c r="E48" s="209"/>
      <c r="F48" s="210"/>
      <c r="G48" s="18" t="s">
        <v>337</v>
      </c>
      <c r="H48" s="172">
        <v>2</v>
      </c>
      <c r="I48" s="172" t="s">
        <v>652</v>
      </c>
      <c r="J48" s="172" t="s">
        <v>339</v>
      </c>
      <c r="K48" s="19">
        <v>43846</v>
      </c>
      <c r="L48" s="19">
        <v>44183</v>
      </c>
      <c r="M48" s="33"/>
      <c r="N48" s="22"/>
      <c r="O48" s="22"/>
      <c r="P48" s="110"/>
      <c r="Q48" s="18"/>
      <c r="R48" s="18"/>
      <c r="S48" s="71"/>
      <c r="T48" s="6">
        <f t="shared" si="0"/>
        <v>1</v>
      </c>
      <c r="U48" s="38"/>
    </row>
    <row r="49" spans="1:21" ht="207.75" customHeight="1">
      <c r="A49" s="31">
        <v>40</v>
      </c>
      <c r="B49" s="216"/>
      <c r="C49" s="215"/>
      <c r="D49" s="212"/>
      <c r="E49" s="209"/>
      <c r="F49" s="18" t="s">
        <v>157</v>
      </c>
      <c r="G49" s="18" t="s">
        <v>653</v>
      </c>
      <c r="H49" s="172">
        <v>280</v>
      </c>
      <c r="I49" s="172" t="s">
        <v>654</v>
      </c>
      <c r="J49" s="172" t="s">
        <v>339</v>
      </c>
      <c r="K49" s="19">
        <v>43846</v>
      </c>
      <c r="L49" s="19">
        <v>44183</v>
      </c>
      <c r="M49" s="33"/>
      <c r="N49" s="22"/>
      <c r="O49" s="22"/>
      <c r="P49" s="114"/>
      <c r="Q49" s="18"/>
      <c r="R49" s="18"/>
      <c r="S49" s="71"/>
      <c r="T49" s="6">
        <f t="shared" si="0"/>
        <v>1</v>
      </c>
      <c r="U49" s="38"/>
    </row>
    <row r="50" spans="1:21" ht="207.75" customHeight="1">
      <c r="A50" s="31">
        <v>41</v>
      </c>
      <c r="B50" s="216"/>
      <c r="C50" s="215"/>
      <c r="D50" s="212"/>
      <c r="E50" s="209"/>
      <c r="F50" s="18" t="s">
        <v>502</v>
      </c>
      <c r="G50" s="18" t="s">
        <v>655</v>
      </c>
      <c r="H50" s="172">
        <v>1</v>
      </c>
      <c r="I50" s="172" t="s">
        <v>645</v>
      </c>
      <c r="J50" s="172" t="s">
        <v>339</v>
      </c>
      <c r="K50" s="19">
        <v>43893</v>
      </c>
      <c r="L50" s="19">
        <v>44183</v>
      </c>
      <c r="M50" s="33"/>
      <c r="N50" s="22"/>
      <c r="O50" s="22"/>
      <c r="P50" s="114"/>
      <c r="Q50" s="18"/>
      <c r="R50" s="18"/>
      <c r="S50" s="71"/>
      <c r="T50" s="6">
        <f t="shared" si="0"/>
        <v>1</v>
      </c>
      <c r="U50" s="38"/>
    </row>
    <row r="51" spans="1:21" ht="207.75" customHeight="1">
      <c r="A51" s="31">
        <v>42</v>
      </c>
      <c r="B51" s="216"/>
      <c r="C51" s="215"/>
      <c r="D51" s="171" t="s">
        <v>256</v>
      </c>
      <c r="E51" s="170" t="s">
        <v>259</v>
      </c>
      <c r="F51" s="18" t="s">
        <v>745</v>
      </c>
      <c r="G51" s="18" t="s">
        <v>656</v>
      </c>
      <c r="H51" s="172">
        <v>5</v>
      </c>
      <c r="I51" s="172" t="s">
        <v>445</v>
      </c>
      <c r="J51" s="172" t="s">
        <v>339</v>
      </c>
      <c r="K51" s="19">
        <v>43893</v>
      </c>
      <c r="L51" s="19">
        <v>44183</v>
      </c>
      <c r="M51" s="33"/>
      <c r="N51" s="22"/>
      <c r="O51" s="22"/>
      <c r="P51" s="114"/>
      <c r="Q51" s="18"/>
      <c r="R51" s="18"/>
      <c r="S51" s="71"/>
      <c r="T51" s="6">
        <f t="shared" si="0"/>
        <v>1</v>
      </c>
      <c r="U51" s="38"/>
    </row>
    <row r="52" spans="1:21" ht="103.5" customHeight="1">
      <c r="A52" s="31">
        <v>43</v>
      </c>
      <c r="B52" s="216"/>
      <c r="C52" s="215" t="s">
        <v>158</v>
      </c>
      <c r="D52" s="211" t="s">
        <v>159</v>
      </c>
      <c r="E52" s="209" t="s">
        <v>503</v>
      </c>
      <c r="F52" s="210" t="s">
        <v>657</v>
      </c>
      <c r="G52" s="18" t="s">
        <v>738</v>
      </c>
      <c r="H52" s="172">
        <v>1</v>
      </c>
      <c r="I52" s="172" t="s">
        <v>454</v>
      </c>
      <c r="J52" s="172" t="s">
        <v>455</v>
      </c>
      <c r="K52" s="19">
        <v>43846</v>
      </c>
      <c r="L52" s="19">
        <v>44073</v>
      </c>
      <c r="M52" s="226">
        <v>100000000</v>
      </c>
      <c r="N52" s="22"/>
      <c r="O52" s="220" t="s">
        <v>700</v>
      </c>
      <c r="P52" s="114"/>
      <c r="Q52" s="111"/>
      <c r="R52" s="111"/>
      <c r="S52" s="126"/>
      <c r="T52" s="6">
        <f t="shared" si="0"/>
        <v>1</v>
      </c>
      <c r="U52" s="38"/>
    </row>
    <row r="53" spans="1:21" ht="124.5" customHeight="1">
      <c r="A53" s="31">
        <v>44</v>
      </c>
      <c r="B53" s="216"/>
      <c r="C53" s="215"/>
      <c r="D53" s="211"/>
      <c r="E53" s="209"/>
      <c r="F53" s="210"/>
      <c r="G53" s="18" t="s">
        <v>739</v>
      </c>
      <c r="H53" s="172">
        <v>10</v>
      </c>
      <c r="I53" s="172" t="s">
        <v>658</v>
      </c>
      <c r="J53" s="172" t="s">
        <v>455</v>
      </c>
      <c r="K53" s="19">
        <v>43846</v>
      </c>
      <c r="L53" s="19">
        <v>44183</v>
      </c>
      <c r="M53" s="227"/>
      <c r="N53" s="22"/>
      <c r="O53" s="221"/>
      <c r="P53" s="114"/>
      <c r="Q53" s="111"/>
      <c r="R53" s="111"/>
      <c r="S53" s="126"/>
      <c r="T53" s="6">
        <f t="shared" si="0"/>
        <v>1</v>
      </c>
      <c r="U53" s="38"/>
    </row>
    <row r="54" spans="1:21" ht="145.5" customHeight="1">
      <c r="A54" s="31">
        <v>45</v>
      </c>
      <c r="B54" s="216"/>
      <c r="C54" s="215"/>
      <c r="D54" s="211"/>
      <c r="E54" s="170" t="s">
        <v>451</v>
      </c>
      <c r="F54" s="172" t="s">
        <v>453</v>
      </c>
      <c r="G54" s="18" t="s">
        <v>452</v>
      </c>
      <c r="H54" s="172">
        <v>1</v>
      </c>
      <c r="I54" s="172" t="s">
        <v>659</v>
      </c>
      <c r="J54" s="172" t="s">
        <v>456</v>
      </c>
      <c r="K54" s="19">
        <v>43846</v>
      </c>
      <c r="L54" s="19">
        <v>44042</v>
      </c>
      <c r="M54" s="228"/>
      <c r="N54" s="22"/>
      <c r="O54" s="222"/>
      <c r="P54" s="114"/>
      <c r="Q54" s="18"/>
      <c r="R54" s="127"/>
      <c r="S54" s="71"/>
      <c r="T54" s="6">
        <f t="shared" si="0"/>
        <v>1</v>
      </c>
      <c r="U54" s="38"/>
    </row>
    <row r="55" spans="1:21" ht="145.5" customHeight="1">
      <c r="A55" s="31">
        <v>46</v>
      </c>
      <c r="B55" s="216"/>
      <c r="C55" s="215"/>
      <c r="D55" s="209" t="s">
        <v>504</v>
      </c>
      <c r="E55" s="209" t="s">
        <v>258</v>
      </c>
      <c r="F55" s="18" t="s">
        <v>457</v>
      </c>
      <c r="G55" s="18" t="s">
        <v>462</v>
      </c>
      <c r="H55" s="172">
        <v>1</v>
      </c>
      <c r="I55" s="172" t="s">
        <v>461</v>
      </c>
      <c r="J55" s="172" t="s">
        <v>463</v>
      </c>
      <c r="K55" s="19">
        <v>43846</v>
      </c>
      <c r="L55" s="19">
        <v>44183</v>
      </c>
      <c r="M55" s="33"/>
      <c r="N55" s="22"/>
      <c r="O55" s="22"/>
      <c r="P55" s="114"/>
      <c r="Q55" s="18"/>
      <c r="R55" s="127"/>
      <c r="S55" s="71"/>
      <c r="T55" s="6">
        <f t="shared" si="0"/>
        <v>1</v>
      </c>
      <c r="U55" s="38"/>
    </row>
    <row r="56" spans="1:21" ht="145.5" customHeight="1">
      <c r="A56" s="31">
        <v>47</v>
      </c>
      <c r="B56" s="216"/>
      <c r="C56" s="215"/>
      <c r="D56" s="209"/>
      <c r="E56" s="209"/>
      <c r="F56" s="89" t="s">
        <v>458</v>
      </c>
      <c r="G56" s="89" t="s">
        <v>257</v>
      </c>
      <c r="H56" s="172">
        <v>1</v>
      </c>
      <c r="I56" s="172" t="s">
        <v>459</v>
      </c>
      <c r="J56" s="172" t="s">
        <v>460</v>
      </c>
      <c r="K56" s="19">
        <v>43846</v>
      </c>
      <c r="L56" s="19">
        <v>44183</v>
      </c>
      <c r="M56" s="33"/>
      <c r="N56" s="22"/>
      <c r="O56" s="22"/>
      <c r="P56" s="114"/>
      <c r="Q56" s="18"/>
      <c r="R56" s="127"/>
      <c r="S56" s="71"/>
      <c r="T56" s="6">
        <f t="shared" si="0"/>
        <v>1</v>
      </c>
      <c r="U56" s="38"/>
    </row>
    <row r="57" spans="1:21">
      <c r="C57" s="17">
        <v>3</v>
      </c>
      <c r="D57" s="24">
        <v>11</v>
      </c>
      <c r="E57" s="24">
        <v>29</v>
      </c>
      <c r="G57" s="25">
        <v>47</v>
      </c>
      <c r="H57" s="12"/>
      <c r="I57" s="26">
        <v>47</v>
      </c>
      <c r="M57" s="151">
        <f>SUM(M7:M56)</f>
        <v>4623804202</v>
      </c>
    </row>
    <row r="58" spans="1:21" ht="26.25">
      <c r="B58" s="15" t="s">
        <v>103</v>
      </c>
      <c r="C58" s="30" t="s">
        <v>104</v>
      </c>
      <c r="H58" s="13"/>
      <c r="I58" s="26"/>
      <c r="M58" s="147"/>
    </row>
    <row r="59" spans="1:21" ht="26.25">
      <c r="B59" s="15" t="s">
        <v>105</v>
      </c>
      <c r="C59" s="30" t="s">
        <v>106</v>
      </c>
      <c r="H59" s="26"/>
      <c r="I59" s="26"/>
      <c r="M59" s="147"/>
    </row>
    <row r="60" spans="1:21" ht="26.25">
      <c r="B60" s="8"/>
      <c r="M60" s="147"/>
    </row>
    <row r="61" spans="1:21" ht="26.25">
      <c r="B61" s="8" t="s">
        <v>107</v>
      </c>
      <c r="M61" s="147"/>
    </row>
    <row r="62" spans="1:21" ht="26.25">
      <c r="B62" s="8" t="s">
        <v>633</v>
      </c>
      <c r="M62" s="147"/>
    </row>
    <row r="63" spans="1:21">
      <c r="B63" s="8" t="s">
        <v>695</v>
      </c>
    </row>
    <row r="64" spans="1:21">
      <c r="B64" s="8"/>
    </row>
    <row r="65" spans="2:2">
      <c r="B65" s="8" t="s">
        <v>754</v>
      </c>
    </row>
  </sheetData>
  <mergeCells count="62">
    <mergeCell ref="M52:M54"/>
    <mergeCell ref="O10:O11"/>
    <mergeCell ref="O22:O25"/>
    <mergeCell ref="O52:O54"/>
    <mergeCell ref="A5:A6"/>
    <mergeCell ref="E22:E23"/>
    <mergeCell ref="F22:F23"/>
    <mergeCell ref="D22:D28"/>
    <mergeCell ref="M10:M11"/>
    <mergeCell ref="M22:M25"/>
    <mergeCell ref="I5:I6"/>
    <mergeCell ref="D7:D18"/>
    <mergeCell ref="O5:O6"/>
    <mergeCell ref="H5:H6"/>
    <mergeCell ref="J5:J6"/>
    <mergeCell ref="E10:E11"/>
    <mergeCell ref="S1:T1"/>
    <mergeCell ref="S2:T2"/>
    <mergeCell ref="C3:R4"/>
    <mergeCell ref="S3:T3"/>
    <mergeCell ref="S4:T4"/>
    <mergeCell ref="P5:T5"/>
    <mergeCell ref="M5:M6"/>
    <mergeCell ref="N5:N6"/>
    <mergeCell ref="D19:D21"/>
    <mergeCell ref="L5:L6"/>
    <mergeCell ref="C7:C30"/>
    <mergeCell ref="E26:E30"/>
    <mergeCell ref="D29:D30"/>
    <mergeCell ref="D44:D45"/>
    <mergeCell ref="E44:E45"/>
    <mergeCell ref="E24:E25"/>
    <mergeCell ref="F44:F45"/>
    <mergeCell ref="D31:D39"/>
    <mergeCell ref="B1:B4"/>
    <mergeCell ref="C1:R2"/>
    <mergeCell ref="C31:C51"/>
    <mergeCell ref="B7:B56"/>
    <mergeCell ref="C52:C56"/>
    <mergeCell ref="K5:K6"/>
    <mergeCell ref="B5:B6"/>
    <mergeCell ref="C5:C6"/>
    <mergeCell ref="D5:D6"/>
    <mergeCell ref="E5:E6"/>
    <mergeCell ref="F5:F6"/>
    <mergeCell ref="G5:G6"/>
    <mergeCell ref="F36:F37"/>
    <mergeCell ref="E41:E42"/>
    <mergeCell ref="F41:F42"/>
    <mergeCell ref="D40:D42"/>
    <mergeCell ref="E31:E32"/>
    <mergeCell ref="F31:F32"/>
    <mergeCell ref="E33:E38"/>
    <mergeCell ref="F34:F35"/>
    <mergeCell ref="D55:D56"/>
    <mergeCell ref="F46:F48"/>
    <mergeCell ref="E46:E50"/>
    <mergeCell ref="D52:D54"/>
    <mergeCell ref="D46:D50"/>
    <mergeCell ref="E52:E53"/>
    <mergeCell ref="F52:F53"/>
    <mergeCell ref="E55:E56"/>
  </mergeCells>
  <conditionalFormatting sqref="T7:T56">
    <cfRule type="cellIs" dxfId="20" priority="8" stopIfTrue="1" operator="between">
      <formula>3</formula>
      <formula>4</formula>
    </cfRule>
  </conditionalFormatting>
  <conditionalFormatting sqref="T7:T56">
    <cfRule type="cellIs" dxfId="19" priority="5" stopIfTrue="1" operator="greaterThan">
      <formula>3</formula>
    </cfRule>
    <cfRule type="cellIs" dxfId="18" priority="6" stopIfTrue="1" operator="between">
      <formula>1</formula>
      <formula>1</formula>
    </cfRule>
    <cfRule type="cellIs" dxfId="17" priority="7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91" zoomScaleNormal="100" zoomScaleSheetLayoutView="91" workbookViewId="0">
      <pane xSplit="4" ySplit="6" topLeftCell="E21" activePane="bottomRight" state="frozen"/>
      <selection activeCell="B1" sqref="B1"/>
      <selection pane="topRight" activeCell="E1" sqref="E1"/>
      <selection pane="bottomLeft" activeCell="B7" sqref="B7"/>
      <selection pane="bottomRight" activeCell="I9" sqref="I9"/>
    </sheetView>
  </sheetViews>
  <sheetFormatPr baseColWidth="10" defaultRowHeight="15"/>
  <cols>
    <col min="1" max="1" width="3.5703125" customWidth="1"/>
    <col min="2" max="2" width="11.85546875" style="17" customWidth="1"/>
    <col min="3" max="3" width="11.5703125" style="17" customWidth="1"/>
    <col min="4" max="4" width="20.42578125" style="24" customWidth="1"/>
    <col min="5" max="5" width="18.7109375" style="24" customWidth="1"/>
    <col min="6" max="6" width="31.28515625" style="25" customWidth="1"/>
    <col min="7" max="7" width="36.85546875" style="25" customWidth="1"/>
    <col min="8" max="8" width="6.140625" style="25" customWidth="1"/>
    <col min="9" max="9" width="26.85546875" style="25" customWidth="1"/>
    <col min="10" max="10" width="28.140625" style="17" customWidth="1"/>
    <col min="11" max="11" width="15.28515625" style="17" customWidth="1"/>
    <col min="12" max="12" width="17" style="17" customWidth="1"/>
    <col min="13" max="13" width="23.85546875" style="17" customWidth="1"/>
    <col min="14" max="14" width="20.7109375" style="17" customWidth="1"/>
    <col min="15" max="15" width="24.28515625" style="17" customWidth="1"/>
    <col min="16" max="16" width="21.85546875" style="17" customWidth="1"/>
    <col min="17" max="17" width="28" style="17" customWidth="1"/>
    <col min="18" max="18" width="31.140625" style="17" customWidth="1"/>
    <col min="19" max="19" width="17.28515625" style="17" customWidth="1"/>
    <col min="20" max="20" width="20" style="17" customWidth="1"/>
    <col min="21" max="21" width="5.85546875" customWidth="1"/>
  </cols>
  <sheetData>
    <row r="1" spans="1:20">
      <c r="B1" s="237"/>
      <c r="C1" s="238" t="s">
        <v>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9" t="s">
        <v>1</v>
      </c>
      <c r="T1" s="239"/>
    </row>
    <row r="2" spans="1:20"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 t="s">
        <v>2</v>
      </c>
      <c r="T2" s="240"/>
    </row>
    <row r="3" spans="1:20">
      <c r="B3" s="237"/>
      <c r="C3" s="241" t="s">
        <v>273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0" t="s">
        <v>3</v>
      </c>
      <c r="T3" s="240"/>
    </row>
    <row r="4" spans="1:20">
      <c r="B4" s="237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0" t="s">
        <v>4</v>
      </c>
      <c r="T4" s="240"/>
    </row>
    <row r="5" spans="1:20" ht="15.75" customHeight="1">
      <c r="A5" s="243" t="s">
        <v>5</v>
      </c>
      <c r="B5" s="195" t="s">
        <v>6</v>
      </c>
      <c r="C5" s="195" t="s">
        <v>7</v>
      </c>
      <c r="D5" s="195" t="s">
        <v>8</v>
      </c>
      <c r="E5" s="195" t="s">
        <v>9</v>
      </c>
      <c r="F5" s="195" t="s">
        <v>10</v>
      </c>
      <c r="G5" s="195" t="s">
        <v>11</v>
      </c>
      <c r="H5" s="195" t="s">
        <v>12</v>
      </c>
      <c r="I5" s="195" t="s">
        <v>264</v>
      </c>
      <c r="J5" s="195" t="s">
        <v>13</v>
      </c>
      <c r="K5" s="195" t="s">
        <v>14</v>
      </c>
      <c r="L5" s="195" t="s">
        <v>15</v>
      </c>
      <c r="M5" s="195" t="s">
        <v>16</v>
      </c>
      <c r="N5" s="195" t="s">
        <v>17</v>
      </c>
      <c r="O5" s="195" t="s">
        <v>18</v>
      </c>
      <c r="P5" s="225" t="s">
        <v>19</v>
      </c>
      <c r="Q5" s="225"/>
      <c r="R5" s="225"/>
      <c r="S5" s="225"/>
      <c r="T5" s="225"/>
    </row>
    <row r="6" spans="1:20">
      <c r="A6" s="24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0" ht="125.25" customHeight="1">
      <c r="A7" s="31">
        <v>1</v>
      </c>
      <c r="B7" s="212" t="s">
        <v>163</v>
      </c>
      <c r="C7" s="212" t="s">
        <v>164</v>
      </c>
      <c r="D7" s="242" t="s">
        <v>165</v>
      </c>
      <c r="E7" s="122" t="s">
        <v>166</v>
      </c>
      <c r="F7" s="89" t="s">
        <v>545</v>
      </c>
      <c r="G7" s="89" t="s">
        <v>167</v>
      </c>
      <c r="H7" s="123">
        <v>20</v>
      </c>
      <c r="I7" s="123" t="s">
        <v>349</v>
      </c>
      <c r="J7" s="123" t="s">
        <v>348</v>
      </c>
      <c r="K7" s="19">
        <v>43845</v>
      </c>
      <c r="L7" s="19">
        <v>44183</v>
      </c>
      <c r="M7" s="245">
        <v>80000000</v>
      </c>
      <c r="N7" s="77"/>
      <c r="O7" s="247" t="s">
        <v>705</v>
      </c>
      <c r="P7" s="118"/>
      <c r="Q7" s="118"/>
      <c r="R7" s="118"/>
      <c r="S7" s="60"/>
      <c r="T7" s="6">
        <f t="shared" ref="T7:T17" si="0">IF(S7&lt;=33%,1,IF(S7&lt;76%,3,IF(S7&lt;100%,4,IF(S7=101%,5))))</f>
        <v>1</v>
      </c>
    </row>
    <row r="8" spans="1:20" ht="71.25">
      <c r="A8" s="31">
        <v>2</v>
      </c>
      <c r="B8" s="212"/>
      <c r="C8" s="212"/>
      <c r="D8" s="242"/>
      <c r="E8" s="122" t="s">
        <v>168</v>
      </c>
      <c r="F8" s="123" t="s">
        <v>169</v>
      </c>
      <c r="G8" s="123" t="s">
        <v>170</v>
      </c>
      <c r="H8" s="123">
        <v>120</v>
      </c>
      <c r="I8" s="123" t="s">
        <v>352</v>
      </c>
      <c r="J8" s="123" t="s">
        <v>348</v>
      </c>
      <c r="K8" s="19">
        <v>43845</v>
      </c>
      <c r="L8" s="19">
        <v>44183</v>
      </c>
      <c r="M8" s="246"/>
      <c r="N8" s="22"/>
      <c r="O8" s="248"/>
      <c r="P8" s="118"/>
      <c r="Q8" s="118"/>
      <c r="R8" s="118"/>
      <c r="S8" s="61"/>
      <c r="T8" s="6">
        <f t="shared" si="0"/>
        <v>1</v>
      </c>
    </row>
    <row r="9" spans="1:20" ht="71.25">
      <c r="A9" s="31">
        <v>3</v>
      </c>
      <c r="B9" s="212"/>
      <c r="C9" s="212"/>
      <c r="D9" s="242"/>
      <c r="E9" s="122" t="s">
        <v>171</v>
      </c>
      <c r="F9" s="123" t="s">
        <v>172</v>
      </c>
      <c r="G9" s="123" t="s">
        <v>350</v>
      </c>
      <c r="H9" s="123">
        <v>600</v>
      </c>
      <c r="I9" s="123" t="s">
        <v>351</v>
      </c>
      <c r="J9" s="123" t="s">
        <v>348</v>
      </c>
      <c r="K9" s="19">
        <v>43845</v>
      </c>
      <c r="L9" s="19">
        <v>44183</v>
      </c>
      <c r="M9" s="149">
        <v>14200000</v>
      </c>
      <c r="N9" s="22"/>
      <c r="O9" s="129" t="s">
        <v>705</v>
      </c>
      <c r="P9" s="118"/>
      <c r="Q9" s="118"/>
      <c r="R9" s="118"/>
      <c r="S9" s="60"/>
      <c r="T9" s="6">
        <f t="shared" si="0"/>
        <v>1</v>
      </c>
    </row>
    <row r="10" spans="1:20" ht="71.25">
      <c r="A10" s="31">
        <v>4</v>
      </c>
      <c r="B10" s="212"/>
      <c r="C10" s="212"/>
      <c r="D10" s="242"/>
      <c r="E10" s="122" t="s">
        <v>173</v>
      </c>
      <c r="F10" s="123" t="s">
        <v>677</v>
      </c>
      <c r="G10" s="123" t="s">
        <v>174</v>
      </c>
      <c r="H10" s="123">
        <v>5</v>
      </c>
      <c r="I10" s="123" t="s">
        <v>353</v>
      </c>
      <c r="J10" s="123" t="s">
        <v>364</v>
      </c>
      <c r="K10" s="19">
        <v>43845</v>
      </c>
      <c r="L10" s="19">
        <v>44183</v>
      </c>
      <c r="M10" s="145"/>
      <c r="N10" s="77"/>
      <c r="O10" s="129"/>
      <c r="P10" s="62"/>
      <c r="Q10" s="118"/>
      <c r="R10" s="118"/>
      <c r="S10" s="61"/>
      <c r="T10" s="6">
        <f t="shared" si="0"/>
        <v>1</v>
      </c>
    </row>
    <row r="11" spans="1:20" ht="71.25">
      <c r="A11" s="31">
        <v>5</v>
      </c>
      <c r="B11" s="212"/>
      <c r="C11" s="212"/>
      <c r="D11" s="212" t="s">
        <v>175</v>
      </c>
      <c r="E11" s="122" t="s">
        <v>547</v>
      </c>
      <c r="F11" s="123" t="s">
        <v>176</v>
      </c>
      <c r="G11" s="123" t="s">
        <v>548</v>
      </c>
      <c r="H11" s="123">
        <v>3</v>
      </c>
      <c r="I11" s="123" t="s">
        <v>546</v>
      </c>
      <c r="J11" s="123" t="s">
        <v>464</v>
      </c>
      <c r="K11" s="19">
        <v>43845</v>
      </c>
      <c r="L11" s="19">
        <v>44183</v>
      </c>
      <c r="M11" s="152"/>
      <c r="N11" s="22"/>
      <c r="O11" s="129"/>
      <c r="P11" s="62"/>
      <c r="Q11" s="118"/>
      <c r="R11" s="117"/>
      <c r="S11" s="63"/>
      <c r="T11" s="6">
        <f t="shared" si="0"/>
        <v>1</v>
      </c>
    </row>
    <row r="12" spans="1:20" ht="71.25">
      <c r="A12" s="31">
        <v>6</v>
      </c>
      <c r="B12" s="212"/>
      <c r="C12" s="212"/>
      <c r="D12" s="212"/>
      <c r="E12" s="122" t="s">
        <v>678</v>
      </c>
      <c r="F12" s="123" t="s">
        <v>679</v>
      </c>
      <c r="G12" s="123" t="s">
        <v>177</v>
      </c>
      <c r="H12" s="123">
        <v>2</v>
      </c>
      <c r="I12" s="123" t="s">
        <v>354</v>
      </c>
      <c r="J12" s="123" t="s">
        <v>364</v>
      </c>
      <c r="K12" s="19">
        <v>43845</v>
      </c>
      <c r="L12" s="19">
        <v>44183</v>
      </c>
      <c r="M12" s="152"/>
      <c r="N12" s="22"/>
      <c r="O12" s="129"/>
      <c r="P12" s="118"/>
      <c r="Q12" s="118"/>
      <c r="R12" s="116"/>
      <c r="S12" s="63"/>
      <c r="T12" s="6">
        <f t="shared" si="0"/>
        <v>1</v>
      </c>
    </row>
    <row r="13" spans="1:20" ht="71.25">
      <c r="A13" s="31">
        <v>7</v>
      </c>
      <c r="B13" s="212"/>
      <c r="C13" s="212"/>
      <c r="D13" s="212"/>
      <c r="E13" s="209" t="s">
        <v>356</v>
      </c>
      <c r="F13" s="123" t="s">
        <v>357</v>
      </c>
      <c r="G13" s="123" t="s">
        <v>178</v>
      </c>
      <c r="H13" s="123">
        <v>3</v>
      </c>
      <c r="I13" s="123" t="s">
        <v>248</v>
      </c>
      <c r="J13" s="123" t="s">
        <v>364</v>
      </c>
      <c r="K13" s="19">
        <v>43845</v>
      </c>
      <c r="L13" s="19">
        <v>44183</v>
      </c>
      <c r="M13" s="152"/>
      <c r="N13" s="22"/>
      <c r="O13" s="129"/>
      <c r="P13" s="62"/>
      <c r="Q13" s="118"/>
      <c r="R13" s="118"/>
      <c r="S13" s="61"/>
      <c r="T13" s="6">
        <f t="shared" si="0"/>
        <v>1</v>
      </c>
    </row>
    <row r="14" spans="1:20" ht="71.25">
      <c r="A14" s="31">
        <v>8</v>
      </c>
      <c r="B14" s="212"/>
      <c r="C14" s="212"/>
      <c r="D14" s="212"/>
      <c r="E14" s="209"/>
      <c r="F14" s="123" t="s">
        <v>358</v>
      </c>
      <c r="G14" s="123" t="s">
        <v>360</v>
      </c>
      <c r="H14" s="123">
        <v>10</v>
      </c>
      <c r="I14" s="123" t="s">
        <v>248</v>
      </c>
      <c r="J14" s="123" t="s">
        <v>364</v>
      </c>
      <c r="K14" s="19">
        <v>43845</v>
      </c>
      <c r="L14" s="19">
        <v>44183</v>
      </c>
      <c r="M14" s="153"/>
      <c r="N14" s="22"/>
      <c r="O14" s="129"/>
      <c r="P14" s="62"/>
      <c r="Q14" s="118"/>
      <c r="R14" s="118"/>
      <c r="S14" s="61"/>
      <c r="T14" s="6">
        <f t="shared" si="0"/>
        <v>1</v>
      </c>
    </row>
    <row r="15" spans="1:20" ht="42.75">
      <c r="A15" s="31">
        <v>9</v>
      </c>
      <c r="B15" s="212"/>
      <c r="C15" s="212"/>
      <c r="D15" s="212"/>
      <c r="E15" s="209"/>
      <c r="F15" s="123" t="s">
        <v>359</v>
      </c>
      <c r="G15" s="123" t="s">
        <v>361</v>
      </c>
      <c r="H15" s="123">
        <v>1</v>
      </c>
      <c r="I15" s="123" t="s">
        <v>247</v>
      </c>
      <c r="J15" s="123" t="s">
        <v>355</v>
      </c>
      <c r="K15" s="19">
        <v>43845</v>
      </c>
      <c r="L15" s="19">
        <v>44183</v>
      </c>
      <c r="M15" s="153"/>
      <c r="N15" s="22"/>
      <c r="O15" s="129"/>
      <c r="P15" s="62"/>
      <c r="Q15" s="118"/>
      <c r="R15" s="118"/>
      <c r="S15" s="61"/>
      <c r="T15" s="6">
        <f t="shared" si="0"/>
        <v>1</v>
      </c>
    </row>
    <row r="16" spans="1:20" ht="42.75">
      <c r="A16" s="31">
        <v>10</v>
      </c>
      <c r="B16" s="212"/>
      <c r="C16" s="212"/>
      <c r="D16" s="212"/>
      <c r="E16" s="209"/>
      <c r="F16" s="123" t="s">
        <v>365</v>
      </c>
      <c r="G16" s="123" t="s">
        <v>366</v>
      </c>
      <c r="H16" s="123">
        <v>2</v>
      </c>
      <c r="I16" s="123" t="s">
        <v>680</v>
      </c>
      <c r="J16" s="123" t="s">
        <v>355</v>
      </c>
      <c r="K16" s="19"/>
      <c r="L16" s="19"/>
      <c r="M16" s="153"/>
      <c r="N16" s="22"/>
      <c r="O16" s="129"/>
      <c r="P16" s="62"/>
      <c r="Q16" s="118"/>
      <c r="R16" s="118"/>
      <c r="S16" s="61"/>
      <c r="T16" s="6">
        <f t="shared" si="0"/>
        <v>1</v>
      </c>
    </row>
    <row r="17" spans="1:20" ht="45">
      <c r="A17" s="31">
        <v>11</v>
      </c>
      <c r="B17" s="212"/>
      <c r="C17" s="212"/>
      <c r="D17" s="212"/>
      <c r="E17" s="209"/>
      <c r="F17" s="123" t="s">
        <v>362</v>
      </c>
      <c r="G17" s="123" t="s">
        <v>363</v>
      </c>
      <c r="H17" s="123">
        <v>1</v>
      </c>
      <c r="I17" s="123" t="s">
        <v>247</v>
      </c>
      <c r="J17" s="123" t="s">
        <v>355</v>
      </c>
      <c r="K17" s="19">
        <v>43845</v>
      </c>
      <c r="L17" s="19">
        <v>44183</v>
      </c>
      <c r="M17" s="146"/>
      <c r="N17" s="22"/>
      <c r="O17" s="129"/>
      <c r="P17" s="62"/>
      <c r="Q17" s="118"/>
      <c r="R17" s="118"/>
      <c r="S17" s="61"/>
      <c r="T17" s="6">
        <f t="shared" si="0"/>
        <v>1</v>
      </c>
    </row>
    <row r="18" spans="1:20" ht="180">
      <c r="A18" s="31">
        <v>12</v>
      </c>
      <c r="B18" s="212"/>
      <c r="C18" s="212"/>
      <c r="D18" s="122" t="s">
        <v>526</v>
      </c>
      <c r="E18" s="123" t="s">
        <v>529</v>
      </c>
      <c r="F18" s="123" t="s">
        <v>528</v>
      </c>
      <c r="G18" s="123" t="s">
        <v>530</v>
      </c>
      <c r="H18" s="123">
        <v>10</v>
      </c>
      <c r="I18" s="123" t="s">
        <v>527</v>
      </c>
      <c r="J18" s="123" t="s">
        <v>355</v>
      </c>
      <c r="K18" s="19">
        <v>43876</v>
      </c>
      <c r="L18" s="19">
        <v>44183</v>
      </c>
      <c r="M18" s="153"/>
      <c r="N18" s="22"/>
      <c r="O18" s="129"/>
      <c r="P18" s="62"/>
      <c r="Q18" s="118"/>
      <c r="R18" s="118"/>
      <c r="S18" s="61"/>
      <c r="T18" s="6"/>
    </row>
    <row r="19" spans="1:20" ht="99.75" customHeight="1">
      <c r="A19" s="31">
        <v>13</v>
      </c>
      <c r="B19" s="212"/>
      <c r="C19" s="249" t="s">
        <v>531</v>
      </c>
      <c r="D19" s="128" t="s">
        <v>532</v>
      </c>
      <c r="E19" s="123" t="s">
        <v>539</v>
      </c>
      <c r="F19" s="250" t="s">
        <v>533</v>
      </c>
      <c r="G19" s="123" t="s">
        <v>540</v>
      </c>
      <c r="H19" s="123">
        <v>12</v>
      </c>
      <c r="I19" s="107" t="s">
        <v>536</v>
      </c>
      <c r="J19" s="123" t="s">
        <v>355</v>
      </c>
      <c r="K19" s="19">
        <v>43876</v>
      </c>
      <c r="L19" s="19">
        <v>44183</v>
      </c>
      <c r="M19" s="153"/>
      <c r="N19" s="22"/>
      <c r="O19" s="129"/>
      <c r="P19" s="62"/>
      <c r="Q19" s="118"/>
      <c r="R19" s="118"/>
      <c r="S19" s="61"/>
      <c r="T19" s="6"/>
    </row>
    <row r="20" spans="1:20" ht="105">
      <c r="A20" s="31">
        <v>14</v>
      </c>
      <c r="B20" s="212"/>
      <c r="C20" s="249"/>
      <c r="D20" s="128" t="s">
        <v>534</v>
      </c>
      <c r="E20" s="123" t="s">
        <v>541</v>
      </c>
      <c r="F20" s="250"/>
      <c r="G20" s="123" t="s">
        <v>543</v>
      </c>
      <c r="H20" s="23">
        <v>3</v>
      </c>
      <c r="I20" s="107" t="s">
        <v>537</v>
      </c>
      <c r="J20" s="123" t="s">
        <v>355</v>
      </c>
      <c r="K20" s="19">
        <v>43876</v>
      </c>
      <c r="L20" s="19">
        <v>44183</v>
      </c>
      <c r="M20" s="154"/>
      <c r="N20" s="22"/>
      <c r="O20" s="129"/>
      <c r="P20" s="118"/>
      <c r="Q20" s="118"/>
      <c r="R20" s="118"/>
      <c r="S20" s="62"/>
      <c r="T20" s="121"/>
    </row>
    <row r="21" spans="1:20" ht="90">
      <c r="A21" s="31">
        <v>15</v>
      </c>
      <c r="B21" s="212"/>
      <c r="C21" s="249"/>
      <c r="D21" s="128" t="s">
        <v>535</v>
      </c>
      <c r="E21" s="123" t="s">
        <v>542</v>
      </c>
      <c r="F21" s="250"/>
      <c r="G21" s="123" t="s">
        <v>544</v>
      </c>
      <c r="H21" s="155">
        <v>5</v>
      </c>
      <c r="I21" s="107" t="s">
        <v>538</v>
      </c>
      <c r="J21" s="123" t="s">
        <v>355</v>
      </c>
      <c r="K21" s="19">
        <v>43876</v>
      </c>
      <c r="L21" s="19">
        <v>44183</v>
      </c>
      <c r="M21" s="96"/>
      <c r="N21" s="96"/>
      <c r="O21" s="129"/>
      <c r="P21" s="120"/>
      <c r="Q21" s="120"/>
      <c r="R21" s="120"/>
      <c r="S21" s="120"/>
      <c r="T21" s="120"/>
    </row>
    <row r="22" spans="1:20">
      <c r="B22" s="130"/>
      <c r="C22" s="131">
        <v>2</v>
      </c>
      <c r="D22" s="132">
        <v>6</v>
      </c>
      <c r="E22" s="133">
        <v>11</v>
      </c>
      <c r="F22" s="134"/>
      <c r="G22" s="135">
        <v>15</v>
      </c>
      <c r="H22" s="13"/>
      <c r="I22" s="136">
        <v>15</v>
      </c>
      <c r="J22" s="137"/>
      <c r="K22" s="138"/>
      <c r="L22" s="138"/>
      <c r="M22" s="156">
        <f>SUM(M7:M21)</f>
        <v>94200000</v>
      </c>
      <c r="N22" s="139"/>
      <c r="O22" s="139"/>
      <c r="P22" s="139"/>
      <c r="Q22" s="139"/>
      <c r="R22" s="139"/>
      <c r="S22" s="139"/>
      <c r="T22" s="139"/>
    </row>
    <row r="23" spans="1:20">
      <c r="C23" s="30" t="s">
        <v>104</v>
      </c>
      <c r="H23" s="26"/>
      <c r="I23" s="26"/>
    </row>
    <row r="24" spans="1:20">
      <c r="C24" s="30" t="s">
        <v>106</v>
      </c>
    </row>
    <row r="26" spans="1:20">
      <c r="B26" s="29" t="s">
        <v>103</v>
      </c>
    </row>
    <row r="27" spans="1:20">
      <c r="B27" s="29" t="s">
        <v>105</v>
      </c>
    </row>
    <row r="29" spans="1:20">
      <c r="B29" s="17" t="s">
        <v>107</v>
      </c>
    </row>
    <row r="30" spans="1:20">
      <c r="B30" s="8" t="s">
        <v>633</v>
      </c>
    </row>
    <row r="31" spans="1:20">
      <c r="B31" s="8" t="s">
        <v>695</v>
      </c>
    </row>
  </sheetData>
  <mergeCells count="32">
    <mergeCell ref="A5:A6"/>
    <mergeCell ref="M7:M8"/>
    <mergeCell ref="O7:O8"/>
    <mergeCell ref="B7:B21"/>
    <mergeCell ref="C19:C21"/>
    <mergeCell ref="F19:F21"/>
    <mergeCell ref="L5:L6"/>
    <mergeCell ref="M5:M6"/>
    <mergeCell ref="B5:B6"/>
    <mergeCell ref="E13:E17"/>
    <mergeCell ref="I5:I6"/>
    <mergeCell ref="D11:D17"/>
    <mergeCell ref="C5:C6"/>
    <mergeCell ref="C7:C18"/>
    <mergeCell ref="N5:N6"/>
    <mergeCell ref="O5:O6"/>
    <mergeCell ref="P5:T5"/>
    <mergeCell ref="D7:D10"/>
    <mergeCell ref="H5:H6"/>
    <mergeCell ref="D5:D6"/>
    <mergeCell ref="E5:E6"/>
    <mergeCell ref="F5:F6"/>
    <mergeCell ref="G5:G6"/>
    <mergeCell ref="J5:J6"/>
    <mergeCell ref="K5:K6"/>
    <mergeCell ref="B1:B4"/>
    <mergeCell ref="C1:R2"/>
    <mergeCell ref="S1:T1"/>
    <mergeCell ref="S2:T2"/>
    <mergeCell ref="C3:R4"/>
    <mergeCell ref="S3:T3"/>
    <mergeCell ref="S4:T4"/>
  </mergeCells>
  <conditionalFormatting sqref="T20">
    <cfRule type="cellIs" dxfId="16" priority="17" stopIfTrue="1" operator="between">
      <formula>3</formula>
      <formula>4</formula>
    </cfRule>
  </conditionalFormatting>
  <conditionalFormatting sqref="T7">
    <cfRule type="cellIs" dxfId="15" priority="8" stopIfTrue="1" operator="between">
      <formula>3</formula>
      <formula>4</formula>
    </cfRule>
  </conditionalFormatting>
  <conditionalFormatting sqref="T7">
    <cfRule type="cellIs" dxfId="14" priority="5" stopIfTrue="1" operator="greaterThan">
      <formula>3</formula>
    </cfRule>
    <cfRule type="cellIs" dxfId="13" priority="6" stopIfTrue="1" operator="between">
      <formula>1</formula>
      <formula>1</formula>
    </cfRule>
    <cfRule type="cellIs" dxfId="12" priority="7" stopIfTrue="1" operator="between">
      <formula>3</formula>
      <formula>3</formula>
    </cfRule>
  </conditionalFormatting>
  <conditionalFormatting sqref="T8:T17">
    <cfRule type="cellIs" dxfId="11" priority="4" stopIfTrue="1" operator="between">
      <formula>3</formula>
      <formula>4</formula>
    </cfRule>
  </conditionalFormatting>
  <conditionalFormatting sqref="T8:T17">
    <cfRule type="cellIs" dxfId="10" priority="1" stopIfTrue="1" operator="greaterThan">
      <formula>3</formula>
    </cfRule>
    <cfRule type="cellIs" dxfId="9" priority="2" stopIfTrue="1" operator="between">
      <formula>1</formula>
      <formula>1</formula>
    </cfRule>
    <cfRule type="cellIs" dxfId="8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zoomScale="84" zoomScaleNormal="84" zoomScaleSheetLayoutView="80" workbookViewId="0"/>
  </sheetViews>
  <sheetFormatPr baseColWidth="10" defaultRowHeight="15"/>
  <cols>
    <col min="1" max="1" width="4.28515625" bestFit="1" customWidth="1"/>
    <col min="2" max="2" width="11.42578125" style="17" customWidth="1"/>
    <col min="3" max="3" width="11.5703125" style="17" customWidth="1"/>
    <col min="4" max="4" width="18.28515625" style="24" customWidth="1"/>
    <col min="5" max="5" width="20" style="24" customWidth="1"/>
    <col min="6" max="6" width="31.42578125" style="25" customWidth="1"/>
    <col min="7" max="7" width="42.5703125" style="25" customWidth="1"/>
    <col min="8" max="8" width="12.7109375" style="25" customWidth="1"/>
    <col min="9" max="9" width="31.85546875" style="25" customWidth="1"/>
    <col min="10" max="10" width="25.140625" style="17" customWidth="1"/>
    <col min="11" max="12" width="12.7109375" style="17" customWidth="1"/>
    <col min="13" max="13" width="29.5703125" style="69" customWidth="1"/>
    <col min="14" max="14" width="16.140625" style="17" hidden="1" customWidth="1"/>
    <col min="15" max="17" width="12.7109375" style="17" customWidth="1"/>
    <col min="18" max="18" width="21.7109375" style="17" customWidth="1"/>
    <col min="19" max="19" width="11.5703125" style="17" customWidth="1"/>
    <col min="20" max="20" width="14.140625" style="17" customWidth="1"/>
  </cols>
  <sheetData>
    <row r="1" spans="1:20" ht="17.25" customHeight="1">
      <c r="B1" s="237"/>
      <c r="C1" s="238" t="s">
        <v>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9" t="s">
        <v>1</v>
      </c>
      <c r="T1" s="239"/>
    </row>
    <row r="2" spans="1:20" ht="16.5" customHeight="1"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 t="s">
        <v>2</v>
      </c>
      <c r="T2" s="240"/>
    </row>
    <row r="3" spans="1:20" ht="27" customHeight="1">
      <c r="B3" s="237"/>
      <c r="C3" s="241" t="s">
        <v>273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0" t="s">
        <v>3</v>
      </c>
      <c r="T3" s="240"/>
    </row>
    <row r="4" spans="1:20" ht="36.75" customHeight="1">
      <c r="B4" s="237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0" t="s">
        <v>4</v>
      </c>
      <c r="T4" s="240"/>
    </row>
    <row r="5" spans="1:20" ht="15.75" customHeight="1">
      <c r="A5" s="255" t="s">
        <v>5</v>
      </c>
      <c r="B5" s="195" t="s">
        <v>6</v>
      </c>
      <c r="C5" s="195" t="s">
        <v>7</v>
      </c>
      <c r="D5" s="195" t="s">
        <v>8</v>
      </c>
      <c r="E5" s="195" t="s">
        <v>9</v>
      </c>
      <c r="F5" s="195" t="s">
        <v>10</v>
      </c>
      <c r="G5" s="195" t="s">
        <v>11</v>
      </c>
      <c r="H5" s="195" t="s">
        <v>272</v>
      </c>
      <c r="I5" s="195" t="s">
        <v>264</v>
      </c>
      <c r="J5" s="195" t="s">
        <v>13</v>
      </c>
      <c r="K5" s="195" t="s">
        <v>14</v>
      </c>
      <c r="L5" s="195" t="s">
        <v>15</v>
      </c>
      <c r="M5" s="251" t="s">
        <v>16</v>
      </c>
      <c r="N5" s="195" t="s">
        <v>17</v>
      </c>
      <c r="O5" s="195" t="s">
        <v>18</v>
      </c>
      <c r="P5" s="225" t="s">
        <v>19</v>
      </c>
      <c r="Q5" s="225"/>
      <c r="R5" s="225"/>
      <c r="S5" s="225"/>
      <c r="T5" s="225"/>
    </row>
    <row r="6" spans="1:20" ht="40.5" customHeight="1">
      <c r="A6" s="25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51"/>
      <c r="N6" s="195"/>
      <c r="O6" s="195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0" ht="85.5">
      <c r="A7" s="36">
        <v>1</v>
      </c>
      <c r="B7" s="256" t="s">
        <v>179</v>
      </c>
      <c r="C7" s="253" t="s">
        <v>180</v>
      </c>
      <c r="D7" s="195" t="s">
        <v>181</v>
      </c>
      <c r="E7" s="252" t="s">
        <v>182</v>
      </c>
      <c r="F7" s="210" t="s">
        <v>183</v>
      </c>
      <c r="G7" s="116" t="s">
        <v>466</v>
      </c>
      <c r="H7" s="114">
        <v>1</v>
      </c>
      <c r="I7" s="116" t="s">
        <v>693</v>
      </c>
      <c r="J7" s="129" t="s">
        <v>275</v>
      </c>
      <c r="K7" s="19">
        <v>43844</v>
      </c>
      <c r="L7" s="19">
        <v>44183</v>
      </c>
      <c r="M7" s="143">
        <v>15000000</v>
      </c>
      <c r="N7" s="18"/>
      <c r="O7" s="114" t="s">
        <v>705</v>
      </c>
      <c r="P7" s="18"/>
      <c r="Q7" s="18"/>
      <c r="R7" s="18"/>
      <c r="S7" s="61"/>
      <c r="T7" s="6">
        <f t="shared" ref="T7:T33" si="0">IF(S7&lt;=33%,1,IF(S7&lt;76%,3,IF(S7&lt;100%,4,IF(S7=101%,5))))</f>
        <v>1</v>
      </c>
    </row>
    <row r="8" spans="1:20" ht="71.25">
      <c r="A8" s="36">
        <v>2</v>
      </c>
      <c r="B8" s="256"/>
      <c r="C8" s="253"/>
      <c r="D8" s="195"/>
      <c r="E8" s="252"/>
      <c r="F8" s="210"/>
      <c r="G8" s="116" t="s">
        <v>710</v>
      </c>
      <c r="H8" s="123">
        <v>1</v>
      </c>
      <c r="I8" s="116" t="s">
        <v>709</v>
      </c>
      <c r="J8" s="129" t="s">
        <v>711</v>
      </c>
      <c r="K8" s="19"/>
      <c r="L8" s="19"/>
      <c r="M8" s="94"/>
      <c r="N8" s="18"/>
      <c r="O8" s="123"/>
      <c r="P8" s="18"/>
      <c r="Q8" s="18"/>
      <c r="R8" s="18"/>
      <c r="S8" s="61"/>
      <c r="T8" s="6">
        <f t="shared" si="0"/>
        <v>1</v>
      </c>
    </row>
    <row r="9" spans="1:20" ht="56.25" customHeight="1">
      <c r="A9" s="36">
        <v>3</v>
      </c>
      <c r="B9" s="256"/>
      <c r="C9" s="253"/>
      <c r="D9" s="195"/>
      <c r="E9" s="252"/>
      <c r="F9" s="210"/>
      <c r="G9" s="116" t="s">
        <v>696</v>
      </c>
      <c r="H9" s="123">
        <v>1</v>
      </c>
      <c r="I9" s="116" t="s">
        <v>697</v>
      </c>
      <c r="J9" s="129" t="s">
        <v>698</v>
      </c>
      <c r="K9" s="19">
        <v>43862</v>
      </c>
      <c r="L9" s="19">
        <v>44183</v>
      </c>
      <c r="M9" s="94"/>
      <c r="N9" s="18"/>
      <c r="O9" s="123"/>
      <c r="P9" s="18"/>
      <c r="Q9" s="18"/>
      <c r="R9" s="18"/>
      <c r="S9" s="61"/>
      <c r="T9" s="6">
        <f t="shared" si="0"/>
        <v>1</v>
      </c>
    </row>
    <row r="10" spans="1:20" ht="101.25" customHeight="1">
      <c r="A10" s="36">
        <v>4</v>
      </c>
      <c r="B10" s="256"/>
      <c r="C10" s="253"/>
      <c r="D10" s="195"/>
      <c r="E10" s="252"/>
      <c r="F10" s="210"/>
      <c r="G10" s="116" t="s">
        <v>465</v>
      </c>
      <c r="H10" s="114">
        <v>5</v>
      </c>
      <c r="I10" s="116" t="s">
        <v>372</v>
      </c>
      <c r="J10" s="129" t="s">
        <v>275</v>
      </c>
      <c r="K10" s="19">
        <v>43844</v>
      </c>
      <c r="L10" s="19">
        <v>44183</v>
      </c>
      <c r="M10" s="94"/>
      <c r="N10" s="18"/>
      <c r="O10" s="114"/>
      <c r="P10" s="18"/>
      <c r="Q10" s="18"/>
      <c r="R10" s="18"/>
      <c r="S10" s="61"/>
      <c r="T10" s="6">
        <f t="shared" si="0"/>
        <v>1</v>
      </c>
    </row>
    <row r="11" spans="1:20" ht="101.25" customHeight="1">
      <c r="A11" s="36">
        <v>5</v>
      </c>
      <c r="B11" s="256"/>
      <c r="C11" s="253"/>
      <c r="D11" s="195"/>
      <c r="E11" s="252"/>
      <c r="F11" s="210"/>
      <c r="G11" s="116" t="s">
        <v>467</v>
      </c>
      <c r="H11" s="114">
        <v>1</v>
      </c>
      <c r="I11" s="116" t="s">
        <v>378</v>
      </c>
      <c r="J11" s="129" t="s">
        <v>379</v>
      </c>
      <c r="K11" s="19">
        <v>43844</v>
      </c>
      <c r="L11" s="19">
        <v>44183</v>
      </c>
      <c r="M11" s="94"/>
      <c r="N11" s="18"/>
      <c r="O11" s="114"/>
      <c r="P11" s="18"/>
      <c r="Q11" s="18"/>
      <c r="R11" s="18"/>
      <c r="S11" s="61"/>
      <c r="T11" s="6">
        <f t="shared" si="0"/>
        <v>1</v>
      </c>
    </row>
    <row r="12" spans="1:20" ht="60" customHeight="1">
      <c r="A12" s="36">
        <v>6</v>
      </c>
      <c r="B12" s="256"/>
      <c r="C12" s="253"/>
      <c r="D12" s="195"/>
      <c r="E12" s="252"/>
      <c r="F12" s="210"/>
      <c r="G12" s="116" t="s">
        <v>380</v>
      </c>
      <c r="H12" s="114">
        <v>1</v>
      </c>
      <c r="I12" s="116" t="s">
        <v>381</v>
      </c>
      <c r="J12" s="129" t="s">
        <v>471</v>
      </c>
      <c r="K12" s="19">
        <v>43853</v>
      </c>
      <c r="L12" s="19">
        <v>43951</v>
      </c>
      <c r="M12" s="94"/>
      <c r="N12" s="18"/>
      <c r="O12" s="114"/>
      <c r="P12" s="18"/>
      <c r="Q12" s="18"/>
      <c r="R12" s="18"/>
      <c r="S12" s="61"/>
      <c r="T12" s="6">
        <f t="shared" si="0"/>
        <v>1</v>
      </c>
    </row>
    <row r="13" spans="1:20" ht="60.75" customHeight="1">
      <c r="A13" s="36">
        <v>7</v>
      </c>
      <c r="B13" s="256"/>
      <c r="C13" s="253"/>
      <c r="D13" s="195"/>
      <c r="E13" s="252"/>
      <c r="F13" s="210"/>
      <c r="G13" s="116" t="s">
        <v>469</v>
      </c>
      <c r="H13" s="114">
        <v>1</v>
      </c>
      <c r="I13" s="116" t="s">
        <v>470</v>
      </c>
      <c r="J13" s="129" t="s">
        <v>472</v>
      </c>
      <c r="K13" s="19">
        <v>43853</v>
      </c>
      <c r="L13" s="19">
        <v>44134</v>
      </c>
      <c r="M13" s="94"/>
      <c r="N13" s="18"/>
      <c r="O13" s="114"/>
      <c r="P13" s="18"/>
      <c r="Q13" s="18"/>
      <c r="R13" s="18"/>
      <c r="S13" s="61"/>
      <c r="T13" s="6">
        <f t="shared" si="0"/>
        <v>1</v>
      </c>
    </row>
    <row r="14" spans="1:20" ht="69" customHeight="1">
      <c r="A14" s="36">
        <v>8</v>
      </c>
      <c r="B14" s="256"/>
      <c r="C14" s="253"/>
      <c r="D14" s="195"/>
      <c r="E14" s="252"/>
      <c r="F14" s="210"/>
      <c r="G14" s="116" t="s">
        <v>660</v>
      </c>
      <c r="H14" s="114">
        <v>12</v>
      </c>
      <c r="I14" s="116" t="s">
        <v>480</v>
      </c>
      <c r="J14" s="129" t="s">
        <v>194</v>
      </c>
      <c r="K14" s="19">
        <v>43853</v>
      </c>
      <c r="L14" s="19">
        <v>44012</v>
      </c>
      <c r="M14" s="157">
        <v>10000000</v>
      </c>
      <c r="N14" s="18"/>
      <c r="O14" s="114" t="s">
        <v>705</v>
      </c>
      <c r="P14" s="18"/>
      <c r="Q14" s="18"/>
      <c r="R14" s="18"/>
      <c r="S14" s="61"/>
      <c r="T14" s="6">
        <f t="shared" si="0"/>
        <v>1</v>
      </c>
    </row>
    <row r="15" spans="1:20" ht="108.75" customHeight="1">
      <c r="A15" s="36">
        <v>9</v>
      </c>
      <c r="B15" s="256"/>
      <c r="C15" s="253"/>
      <c r="D15" s="195"/>
      <c r="E15" s="252"/>
      <c r="F15" s="210"/>
      <c r="G15" s="116" t="s">
        <v>482</v>
      </c>
      <c r="H15" s="114">
        <v>1</v>
      </c>
      <c r="I15" s="116" t="s">
        <v>484</v>
      </c>
      <c r="J15" s="129" t="s">
        <v>483</v>
      </c>
      <c r="K15" s="19"/>
      <c r="L15" s="19"/>
      <c r="M15" s="157">
        <v>8555827773</v>
      </c>
      <c r="N15" s="18"/>
      <c r="O15" s="114" t="s">
        <v>705</v>
      </c>
      <c r="P15" s="18"/>
      <c r="Q15" s="18"/>
      <c r="R15" s="18"/>
      <c r="S15" s="61"/>
      <c r="T15" s="6">
        <f t="shared" si="0"/>
        <v>1</v>
      </c>
    </row>
    <row r="16" spans="1:20" ht="180.75" customHeight="1">
      <c r="A16" s="36">
        <v>10</v>
      </c>
      <c r="B16" s="256"/>
      <c r="C16" s="253"/>
      <c r="D16" s="195"/>
      <c r="E16" s="116" t="s">
        <v>374</v>
      </c>
      <c r="F16" s="116" t="s">
        <v>681</v>
      </c>
      <c r="G16" s="116" t="s">
        <v>375</v>
      </c>
      <c r="H16" s="114">
        <v>6</v>
      </c>
      <c r="I16" s="116" t="s">
        <v>373</v>
      </c>
      <c r="J16" s="129" t="s">
        <v>376</v>
      </c>
      <c r="K16" s="19">
        <v>43853</v>
      </c>
      <c r="L16" s="19">
        <v>44183</v>
      </c>
      <c r="M16" s="157">
        <v>25000000</v>
      </c>
      <c r="N16" s="114"/>
      <c r="O16" s="114" t="s">
        <v>705</v>
      </c>
      <c r="P16" s="18"/>
      <c r="Q16" s="18"/>
      <c r="R16" s="18"/>
      <c r="S16" s="60"/>
      <c r="T16" s="6">
        <f t="shared" si="0"/>
        <v>1</v>
      </c>
    </row>
    <row r="17" spans="1:21" ht="85.5">
      <c r="A17" s="36">
        <v>11</v>
      </c>
      <c r="B17" s="256"/>
      <c r="C17" s="253"/>
      <c r="D17" s="195"/>
      <c r="E17" s="116" t="s">
        <v>184</v>
      </c>
      <c r="F17" s="116" t="s">
        <v>185</v>
      </c>
      <c r="G17" s="116" t="s">
        <v>682</v>
      </c>
      <c r="H17" s="114">
        <v>3</v>
      </c>
      <c r="I17" s="116" t="s">
        <v>468</v>
      </c>
      <c r="J17" s="129" t="s">
        <v>377</v>
      </c>
      <c r="K17" s="19">
        <v>43853</v>
      </c>
      <c r="L17" s="19">
        <v>44183</v>
      </c>
      <c r="M17" s="94"/>
      <c r="N17" s="22"/>
      <c r="O17" s="114"/>
      <c r="P17" s="18"/>
      <c r="Q17" s="18"/>
      <c r="R17" s="18"/>
      <c r="S17" s="60"/>
      <c r="T17" s="6">
        <f t="shared" si="0"/>
        <v>1</v>
      </c>
    </row>
    <row r="18" spans="1:21" ht="114">
      <c r="A18" s="36">
        <v>12</v>
      </c>
      <c r="B18" s="256"/>
      <c r="C18" s="253"/>
      <c r="D18" s="195"/>
      <c r="E18" s="116" t="s">
        <v>197</v>
      </c>
      <c r="F18" s="116" t="s">
        <v>198</v>
      </c>
      <c r="G18" s="116" t="s">
        <v>382</v>
      </c>
      <c r="H18" s="114">
        <v>1</v>
      </c>
      <c r="I18" s="116" t="s">
        <v>683</v>
      </c>
      <c r="J18" s="129" t="s">
        <v>383</v>
      </c>
      <c r="K18" s="19">
        <v>43853</v>
      </c>
      <c r="L18" s="19">
        <v>44183</v>
      </c>
      <c r="M18" s="94"/>
      <c r="N18" s="22"/>
      <c r="O18" s="114"/>
      <c r="P18" s="18"/>
      <c r="Q18" s="18"/>
      <c r="R18" s="18"/>
      <c r="S18" s="60"/>
      <c r="T18" s="6">
        <f t="shared" si="0"/>
        <v>1</v>
      </c>
    </row>
    <row r="19" spans="1:21" ht="108.75" customHeight="1">
      <c r="A19" s="36">
        <v>13</v>
      </c>
      <c r="B19" s="256"/>
      <c r="C19" s="253"/>
      <c r="D19" s="113" t="s">
        <v>186</v>
      </c>
      <c r="E19" s="116" t="s">
        <v>187</v>
      </c>
      <c r="F19" s="116" t="s">
        <v>684</v>
      </c>
      <c r="G19" s="116" t="s">
        <v>685</v>
      </c>
      <c r="H19" s="114">
        <v>1</v>
      </c>
      <c r="I19" s="116" t="s">
        <v>473</v>
      </c>
      <c r="J19" s="129" t="s">
        <v>474</v>
      </c>
      <c r="K19" s="19">
        <v>43853</v>
      </c>
      <c r="L19" s="19">
        <v>44012</v>
      </c>
      <c r="M19" s="157">
        <v>180000000</v>
      </c>
      <c r="N19" s="22"/>
      <c r="O19" s="18" t="s">
        <v>700</v>
      </c>
      <c r="P19" s="18"/>
      <c r="Q19" s="18"/>
      <c r="R19" s="18"/>
      <c r="S19" s="60"/>
      <c r="T19" s="6">
        <f t="shared" si="0"/>
        <v>1</v>
      </c>
    </row>
    <row r="20" spans="1:21" ht="108.75" customHeight="1">
      <c r="A20" s="36">
        <v>14</v>
      </c>
      <c r="B20" s="256"/>
      <c r="C20" s="253"/>
      <c r="D20" s="113" t="s">
        <v>367</v>
      </c>
      <c r="E20" s="116" t="s">
        <v>368</v>
      </c>
      <c r="F20" s="116" t="s">
        <v>369</v>
      </c>
      <c r="G20" s="116" t="s">
        <v>371</v>
      </c>
      <c r="H20" s="114">
        <v>1</v>
      </c>
      <c r="I20" s="116" t="s">
        <v>287</v>
      </c>
      <c r="J20" s="32" t="s">
        <v>370</v>
      </c>
      <c r="K20" s="19">
        <v>43850</v>
      </c>
      <c r="L20" s="19">
        <v>44042</v>
      </c>
      <c r="M20" s="157">
        <v>533995798</v>
      </c>
      <c r="N20" s="22"/>
      <c r="O20" s="18" t="s">
        <v>706</v>
      </c>
      <c r="P20" s="18"/>
      <c r="Q20" s="18"/>
      <c r="R20" s="18"/>
      <c r="S20" s="60"/>
      <c r="T20" s="6">
        <f t="shared" si="0"/>
        <v>1</v>
      </c>
    </row>
    <row r="21" spans="1:21" ht="138.75" customHeight="1">
      <c r="A21" s="36">
        <v>15</v>
      </c>
      <c r="B21" s="256"/>
      <c r="C21" s="253"/>
      <c r="D21" s="215" t="s">
        <v>188</v>
      </c>
      <c r="E21" s="254" t="s">
        <v>184</v>
      </c>
      <c r="F21" s="210" t="s">
        <v>189</v>
      </c>
      <c r="G21" s="114" t="s">
        <v>190</v>
      </c>
      <c r="H21" s="114">
        <v>1</v>
      </c>
      <c r="I21" s="114" t="s">
        <v>475</v>
      </c>
      <c r="J21" s="114" t="s">
        <v>476</v>
      </c>
      <c r="K21" s="19">
        <v>43864</v>
      </c>
      <c r="L21" s="19">
        <v>44183</v>
      </c>
      <c r="M21" s="18"/>
      <c r="N21" s="22"/>
      <c r="O21" s="114"/>
      <c r="P21" s="95"/>
      <c r="Q21" s="18"/>
      <c r="R21" s="18"/>
      <c r="S21" s="61"/>
      <c r="T21" s="6">
        <f t="shared" si="0"/>
        <v>1</v>
      </c>
      <c r="U21" s="1" t="s">
        <v>244</v>
      </c>
    </row>
    <row r="22" spans="1:21" ht="80.25" customHeight="1">
      <c r="A22" s="36">
        <v>16</v>
      </c>
      <c r="B22" s="256"/>
      <c r="C22" s="253"/>
      <c r="D22" s="215"/>
      <c r="E22" s="254"/>
      <c r="F22" s="210"/>
      <c r="G22" s="114" t="s">
        <v>191</v>
      </c>
      <c r="H22" s="114">
        <v>1</v>
      </c>
      <c r="I22" s="114" t="s">
        <v>477</v>
      </c>
      <c r="J22" s="114" t="s">
        <v>478</v>
      </c>
      <c r="K22" s="19">
        <v>43864</v>
      </c>
      <c r="L22" s="19">
        <v>44183</v>
      </c>
      <c r="M22" s="18"/>
      <c r="N22" s="22"/>
      <c r="O22" s="114"/>
      <c r="P22" s="95"/>
      <c r="Q22" s="18"/>
      <c r="R22" s="18"/>
      <c r="S22" s="61"/>
      <c r="T22" s="6">
        <f t="shared" si="0"/>
        <v>1</v>
      </c>
      <c r="U22" s="1" t="s">
        <v>244</v>
      </c>
    </row>
    <row r="23" spans="1:21" ht="99" customHeight="1">
      <c r="A23" s="36">
        <v>17</v>
      </c>
      <c r="B23" s="256"/>
      <c r="C23" s="253"/>
      <c r="D23" s="215"/>
      <c r="E23" s="254"/>
      <c r="F23" s="210"/>
      <c r="G23" s="114" t="s">
        <v>192</v>
      </c>
      <c r="H23" s="114">
        <v>1</v>
      </c>
      <c r="I23" s="114" t="s">
        <v>479</v>
      </c>
      <c r="J23" s="114" t="s">
        <v>488</v>
      </c>
      <c r="K23" s="19">
        <v>43864</v>
      </c>
      <c r="L23" s="19">
        <v>44183</v>
      </c>
      <c r="M23" s="143">
        <v>18000000</v>
      </c>
      <c r="N23" s="22"/>
      <c r="O23" s="114" t="s">
        <v>705</v>
      </c>
      <c r="P23" s="95"/>
      <c r="Q23" s="18"/>
      <c r="R23" s="18"/>
      <c r="S23" s="61"/>
      <c r="T23" s="6">
        <f t="shared" si="0"/>
        <v>1</v>
      </c>
      <c r="U23" s="1" t="s">
        <v>244</v>
      </c>
    </row>
    <row r="24" spans="1:21" ht="47.25" customHeight="1">
      <c r="A24" s="36">
        <v>18</v>
      </c>
      <c r="B24" s="256"/>
      <c r="C24" s="253"/>
      <c r="D24" s="215"/>
      <c r="E24" s="254"/>
      <c r="F24" s="210"/>
      <c r="G24" s="114" t="s">
        <v>320</v>
      </c>
      <c r="H24" s="114">
        <v>1</v>
      </c>
      <c r="I24" s="114" t="s">
        <v>686</v>
      </c>
      <c r="J24" s="114" t="s">
        <v>193</v>
      </c>
      <c r="K24" s="19">
        <v>43864</v>
      </c>
      <c r="L24" s="19">
        <v>44183</v>
      </c>
      <c r="M24" s="18"/>
      <c r="N24" s="22"/>
      <c r="O24" s="114"/>
      <c r="P24" s="95"/>
      <c r="Q24" s="18"/>
      <c r="R24" s="18"/>
      <c r="S24" s="61"/>
      <c r="T24" s="6">
        <f t="shared" si="0"/>
        <v>1</v>
      </c>
      <c r="U24" s="1" t="s">
        <v>244</v>
      </c>
    </row>
    <row r="25" spans="1:21" ht="126.75" customHeight="1">
      <c r="A25" s="36">
        <v>19</v>
      </c>
      <c r="B25" s="256"/>
      <c r="C25" s="253"/>
      <c r="D25" s="215"/>
      <c r="E25" s="117" t="s">
        <v>195</v>
      </c>
      <c r="F25" s="114" t="s">
        <v>196</v>
      </c>
      <c r="G25" s="18" t="s">
        <v>688</v>
      </c>
      <c r="H25" s="114">
        <v>4</v>
      </c>
      <c r="I25" s="114" t="s">
        <v>689</v>
      </c>
      <c r="J25" s="114" t="s">
        <v>687</v>
      </c>
      <c r="K25" s="19">
        <v>43844</v>
      </c>
      <c r="L25" s="19">
        <v>44183</v>
      </c>
      <c r="M25" s="157">
        <v>747133878</v>
      </c>
      <c r="N25" s="22"/>
      <c r="O25" s="118" t="s">
        <v>712</v>
      </c>
      <c r="P25" s="18"/>
      <c r="Q25" s="18"/>
      <c r="R25" s="18"/>
      <c r="S25" s="61"/>
      <c r="T25" s="6">
        <f t="shared" si="0"/>
        <v>1</v>
      </c>
    </row>
    <row r="26" spans="1:21" ht="129.75" customHeight="1">
      <c r="A26" s="36">
        <v>20</v>
      </c>
      <c r="B26" s="256"/>
      <c r="C26" s="253"/>
      <c r="D26" s="215"/>
      <c r="E26" s="117" t="s">
        <v>199</v>
      </c>
      <c r="F26" s="18" t="s">
        <v>691</v>
      </c>
      <c r="G26" s="18" t="s">
        <v>690</v>
      </c>
      <c r="H26" s="114">
        <v>6</v>
      </c>
      <c r="I26" s="114" t="s">
        <v>692</v>
      </c>
      <c r="J26" s="114" t="s">
        <v>200</v>
      </c>
      <c r="K26" s="19">
        <v>43844</v>
      </c>
      <c r="L26" s="19">
        <v>44183</v>
      </c>
      <c r="M26" s="157">
        <v>107698995743</v>
      </c>
      <c r="N26" s="114"/>
      <c r="O26" s="114" t="s">
        <v>705</v>
      </c>
      <c r="P26" s="18"/>
      <c r="Q26" s="18"/>
      <c r="R26" s="18"/>
      <c r="S26" s="61"/>
      <c r="T26" s="6">
        <f t="shared" si="0"/>
        <v>1</v>
      </c>
    </row>
    <row r="27" spans="1:21" ht="98.25" customHeight="1">
      <c r="A27" s="36">
        <v>21</v>
      </c>
      <c r="B27" s="256"/>
      <c r="C27" s="253" t="s">
        <v>262</v>
      </c>
      <c r="D27" s="215" t="s">
        <v>261</v>
      </c>
      <c r="E27" s="118" t="s">
        <v>510</v>
      </c>
      <c r="F27" s="18" t="s">
        <v>511</v>
      </c>
      <c r="G27" s="18" t="s">
        <v>512</v>
      </c>
      <c r="H27" s="110">
        <v>0.7</v>
      </c>
      <c r="I27" s="117" t="s">
        <v>513</v>
      </c>
      <c r="J27" s="114" t="s">
        <v>393</v>
      </c>
      <c r="K27" s="19">
        <v>43891</v>
      </c>
      <c r="L27" s="19">
        <v>44195</v>
      </c>
      <c r="M27" s="157">
        <v>8010943097.8500004</v>
      </c>
      <c r="N27" s="114"/>
      <c r="O27" s="114" t="s">
        <v>713</v>
      </c>
      <c r="P27" s="18"/>
      <c r="Q27" s="18"/>
      <c r="R27" s="18"/>
      <c r="S27" s="61"/>
      <c r="T27" s="6">
        <f t="shared" si="0"/>
        <v>1</v>
      </c>
      <c r="U27" t="s">
        <v>260</v>
      </c>
    </row>
    <row r="28" spans="1:21" ht="113.25" customHeight="1">
      <c r="A28" s="36">
        <v>22</v>
      </c>
      <c r="B28" s="256"/>
      <c r="C28" s="253"/>
      <c r="D28" s="215"/>
      <c r="E28" s="118" t="s">
        <v>514</v>
      </c>
      <c r="F28" s="18" t="s">
        <v>516</v>
      </c>
      <c r="G28" s="18" t="s">
        <v>515</v>
      </c>
      <c r="H28" s="114">
        <v>10</v>
      </c>
      <c r="I28" s="117" t="s">
        <v>394</v>
      </c>
      <c r="J28" s="114" t="s">
        <v>393</v>
      </c>
      <c r="K28" s="19">
        <v>43891</v>
      </c>
      <c r="L28" s="19">
        <v>44195</v>
      </c>
      <c r="M28" s="59"/>
      <c r="N28" s="114"/>
      <c r="O28" s="114"/>
      <c r="P28" s="18"/>
      <c r="Q28" s="18"/>
      <c r="R28" s="18"/>
      <c r="S28" s="61"/>
      <c r="T28" s="6">
        <f t="shared" si="0"/>
        <v>1</v>
      </c>
    </row>
    <row r="29" spans="1:21" ht="108.75" customHeight="1">
      <c r="A29" s="36">
        <v>23</v>
      </c>
      <c r="B29" s="256"/>
      <c r="C29" s="253"/>
      <c r="D29" s="215"/>
      <c r="E29" s="118" t="s">
        <v>517</v>
      </c>
      <c r="F29" s="18" t="s">
        <v>518</v>
      </c>
      <c r="G29" s="18" t="s">
        <v>519</v>
      </c>
      <c r="H29" s="114">
        <v>3</v>
      </c>
      <c r="I29" s="117" t="s">
        <v>520</v>
      </c>
      <c r="J29" s="114" t="s">
        <v>509</v>
      </c>
      <c r="K29" s="19">
        <v>43891</v>
      </c>
      <c r="L29" s="19">
        <v>44195</v>
      </c>
      <c r="M29" s="59"/>
      <c r="N29" s="114"/>
      <c r="O29" s="114"/>
      <c r="P29" s="18"/>
      <c r="Q29" s="18"/>
      <c r="R29" s="18"/>
      <c r="S29" s="61"/>
      <c r="T29" s="6">
        <f t="shared" si="0"/>
        <v>1</v>
      </c>
    </row>
    <row r="30" spans="1:21" ht="130.5" customHeight="1">
      <c r="A30" s="36">
        <v>24</v>
      </c>
      <c r="B30" s="256"/>
      <c r="C30" s="253"/>
      <c r="D30" s="215"/>
      <c r="E30" s="118" t="s">
        <v>521</v>
      </c>
      <c r="F30" s="18" t="s">
        <v>525</v>
      </c>
      <c r="G30" s="18" t="s">
        <v>201</v>
      </c>
      <c r="H30" s="114">
        <v>1</v>
      </c>
      <c r="I30" s="114" t="s">
        <v>522</v>
      </c>
      <c r="J30" s="114" t="s">
        <v>393</v>
      </c>
      <c r="K30" s="19">
        <v>43891</v>
      </c>
      <c r="L30" s="19">
        <v>44195</v>
      </c>
      <c r="M30" s="70"/>
      <c r="N30" s="22"/>
      <c r="O30" s="22"/>
      <c r="P30" s="95"/>
      <c r="Q30" s="18"/>
      <c r="R30" s="18"/>
      <c r="S30" s="61"/>
      <c r="T30" s="6">
        <f t="shared" si="0"/>
        <v>1</v>
      </c>
    </row>
    <row r="31" spans="1:21" ht="105.75" customHeight="1">
      <c r="A31" s="36">
        <v>25</v>
      </c>
      <c r="B31" s="256"/>
      <c r="C31" s="253"/>
      <c r="D31" s="215"/>
      <c r="E31" s="118" t="s">
        <v>523</v>
      </c>
      <c r="F31" s="18" t="s">
        <v>524</v>
      </c>
      <c r="G31" s="18" t="s">
        <v>395</v>
      </c>
      <c r="H31" s="114">
        <v>1</v>
      </c>
      <c r="I31" s="114" t="s">
        <v>396</v>
      </c>
      <c r="J31" s="114" t="s">
        <v>202</v>
      </c>
      <c r="K31" s="19">
        <v>43891</v>
      </c>
      <c r="L31" s="19">
        <v>44195</v>
      </c>
      <c r="M31" s="157">
        <v>1365809240</v>
      </c>
      <c r="N31" s="22"/>
      <c r="O31" s="22" t="s">
        <v>714</v>
      </c>
      <c r="P31" s="95"/>
      <c r="Q31" s="18"/>
      <c r="R31" s="18"/>
      <c r="S31" s="61"/>
      <c r="T31" s="6">
        <f t="shared" si="0"/>
        <v>1</v>
      </c>
    </row>
    <row r="32" spans="1:21" ht="157.5" customHeight="1">
      <c r="A32" s="36">
        <v>26</v>
      </c>
      <c r="B32" s="256"/>
      <c r="C32" s="242" t="s">
        <v>203</v>
      </c>
      <c r="D32" s="209" t="s">
        <v>487</v>
      </c>
      <c r="E32" s="117" t="s">
        <v>204</v>
      </c>
      <c r="F32" s="18" t="s">
        <v>485</v>
      </c>
      <c r="G32" s="114" t="s">
        <v>321</v>
      </c>
      <c r="H32" s="114">
        <v>1</v>
      </c>
      <c r="I32" s="114" t="s">
        <v>276</v>
      </c>
      <c r="J32" s="114" t="s">
        <v>205</v>
      </c>
      <c r="K32" s="19">
        <v>43844</v>
      </c>
      <c r="L32" s="19">
        <v>44183</v>
      </c>
      <c r="M32" s="67"/>
      <c r="N32" s="115"/>
      <c r="O32" s="33"/>
      <c r="P32" s="96"/>
      <c r="Q32" s="114"/>
      <c r="R32" s="42"/>
      <c r="S32" s="61"/>
      <c r="T32" s="6">
        <f t="shared" si="0"/>
        <v>1</v>
      </c>
    </row>
    <row r="33" spans="1:20" ht="141.75" customHeight="1">
      <c r="A33" s="36">
        <v>27</v>
      </c>
      <c r="B33" s="256"/>
      <c r="C33" s="242"/>
      <c r="D33" s="209"/>
      <c r="E33" s="117" t="s">
        <v>206</v>
      </c>
      <c r="F33" s="18" t="s">
        <v>207</v>
      </c>
      <c r="G33" s="114" t="s">
        <v>322</v>
      </c>
      <c r="H33" s="114">
        <v>5</v>
      </c>
      <c r="I33" s="114" t="s">
        <v>694</v>
      </c>
      <c r="J33" s="34" t="s">
        <v>208</v>
      </c>
      <c r="K33" s="19">
        <v>43844</v>
      </c>
      <c r="L33" s="19">
        <v>44183</v>
      </c>
      <c r="M33" s="67"/>
      <c r="N33" s="115"/>
      <c r="O33" s="33"/>
      <c r="P33" s="18"/>
      <c r="Q33" s="18"/>
      <c r="R33" s="18"/>
      <c r="S33" s="61"/>
      <c r="T33" s="6">
        <f t="shared" si="0"/>
        <v>1</v>
      </c>
    </row>
    <row r="34" spans="1:20">
      <c r="C34" s="17">
        <v>3</v>
      </c>
      <c r="D34" s="24">
        <v>6</v>
      </c>
      <c r="E34" s="24">
        <v>16</v>
      </c>
      <c r="G34" s="25">
        <v>27</v>
      </c>
      <c r="I34" s="25">
        <v>27</v>
      </c>
      <c r="M34" s="157">
        <f>SUM(M7:M33)</f>
        <v>127160705529.85001</v>
      </c>
    </row>
    <row r="35" spans="1:20">
      <c r="B35" s="29" t="s">
        <v>103</v>
      </c>
      <c r="C35" s="30" t="s">
        <v>104</v>
      </c>
      <c r="M35" s="66"/>
    </row>
    <row r="36" spans="1:20">
      <c r="B36" s="29" t="s">
        <v>105</v>
      </c>
      <c r="C36" s="30" t="s">
        <v>106</v>
      </c>
      <c r="M36" s="68"/>
    </row>
    <row r="38" spans="1:20">
      <c r="B38" s="17" t="s">
        <v>209</v>
      </c>
      <c r="C38" s="17" t="s">
        <v>107</v>
      </c>
    </row>
    <row r="39" spans="1:20">
      <c r="B39" s="8" t="s">
        <v>633</v>
      </c>
    </row>
    <row r="40" spans="1:20">
      <c r="B40" s="8" t="s">
        <v>695</v>
      </c>
    </row>
  </sheetData>
  <mergeCells count="35">
    <mergeCell ref="A5:A6"/>
    <mergeCell ref="B5:B6"/>
    <mergeCell ref="B7:B33"/>
    <mergeCell ref="C7:C26"/>
    <mergeCell ref="C32:C33"/>
    <mergeCell ref="C5:C6"/>
    <mergeCell ref="D32:D33"/>
    <mergeCell ref="C27:C31"/>
    <mergeCell ref="D27:D31"/>
    <mergeCell ref="D21:D26"/>
    <mergeCell ref="E21:E24"/>
    <mergeCell ref="D5:D6"/>
    <mergeCell ref="E5:E6"/>
    <mergeCell ref="K5:K6"/>
    <mergeCell ref="F21:F24"/>
    <mergeCell ref="F5:F6"/>
    <mergeCell ref="G5:G6"/>
    <mergeCell ref="D7:D18"/>
    <mergeCell ref="E7:E15"/>
    <mergeCell ref="F7:F15"/>
    <mergeCell ref="B1:B4"/>
    <mergeCell ref="C1:R2"/>
    <mergeCell ref="S1:T1"/>
    <mergeCell ref="S2:T2"/>
    <mergeCell ref="C3:R4"/>
    <mergeCell ref="S3:T3"/>
    <mergeCell ref="S4:T4"/>
    <mergeCell ref="O5:O6"/>
    <mergeCell ref="P5:T5"/>
    <mergeCell ref="H5:H6"/>
    <mergeCell ref="I5:I6"/>
    <mergeCell ref="J5:J6"/>
    <mergeCell ref="L5:L6"/>
    <mergeCell ref="M5:M6"/>
    <mergeCell ref="N5:N6"/>
  </mergeCells>
  <conditionalFormatting sqref="T7:T9">
    <cfRule type="cellIs" dxfId="7" priority="8" stopIfTrue="1" operator="between">
      <formula>3</formula>
      <formula>4</formula>
    </cfRule>
  </conditionalFormatting>
  <conditionalFormatting sqref="T7:T9">
    <cfRule type="cellIs" dxfId="6" priority="5" stopIfTrue="1" operator="greaterThan">
      <formula>3</formula>
    </cfRule>
    <cfRule type="cellIs" dxfId="5" priority="6" stopIfTrue="1" operator="between">
      <formula>1</formula>
      <formula>1</formula>
    </cfRule>
    <cfRule type="cellIs" dxfId="4" priority="7" stopIfTrue="1" operator="between">
      <formula>3</formula>
      <formula>3</formula>
    </cfRule>
  </conditionalFormatting>
  <conditionalFormatting sqref="T10:T33">
    <cfRule type="cellIs" dxfId="3" priority="4" stopIfTrue="1" operator="between">
      <formula>3</formula>
      <formula>4</formula>
    </cfRule>
  </conditionalFormatting>
  <conditionalFormatting sqref="T10:T33">
    <cfRule type="cellIs" dxfId="2" priority="1" stopIfTrue="1" operator="greaterThan">
      <formula>3</formula>
    </cfRule>
    <cfRule type="cellIs" dxfId="1" priority="2" stopIfTrue="1" operator="between">
      <formula>1</formula>
      <formula>1</formula>
    </cfRule>
    <cfRule type="cellIs" dxfId="0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4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workbookViewId="0">
      <selection activeCell="D29" sqref="D29"/>
    </sheetView>
  </sheetViews>
  <sheetFormatPr baseColWidth="10" defaultRowHeight="15"/>
  <cols>
    <col min="1" max="1" width="3.140625" customWidth="1"/>
    <col min="2" max="2" width="7.7109375" customWidth="1"/>
    <col min="3" max="3" width="16.5703125" customWidth="1"/>
    <col min="4" max="4" width="13.5703125" customWidth="1"/>
    <col min="5" max="5" width="12.7109375" customWidth="1"/>
    <col min="6" max="6" width="15.42578125" customWidth="1"/>
    <col min="7" max="7" width="11.42578125" customWidth="1"/>
    <col min="8" max="8" width="6.28515625" customWidth="1"/>
    <col min="9" max="9" width="10.7109375" hidden="1" customWidth="1"/>
    <col min="10" max="10" width="29.42578125" hidden="1" customWidth="1"/>
    <col min="11" max="11" width="23.140625" customWidth="1"/>
    <col min="12" max="15" width="16.85546875" bestFit="1" customWidth="1"/>
    <col min="16" max="17" width="18.85546875" bestFit="1" customWidth="1"/>
  </cols>
  <sheetData>
    <row r="1" spans="2:17" ht="15.75" thickBot="1">
      <c r="B1" s="35" t="s">
        <v>263</v>
      </c>
      <c r="C1" s="35"/>
    </row>
    <row r="2" spans="2:17" ht="15.75" thickBot="1">
      <c r="B2" s="263" t="s">
        <v>211</v>
      </c>
      <c r="C2" s="262" t="s">
        <v>212</v>
      </c>
      <c r="D2" s="262" t="s">
        <v>213</v>
      </c>
      <c r="E2" s="262" t="s">
        <v>214</v>
      </c>
      <c r="F2" s="262" t="s">
        <v>215</v>
      </c>
      <c r="G2" s="262" t="s">
        <v>11</v>
      </c>
      <c r="H2" s="264" t="s">
        <v>216</v>
      </c>
      <c r="I2" s="260" t="s">
        <v>210</v>
      </c>
      <c r="J2" s="261"/>
      <c r="K2" s="262" t="s">
        <v>203</v>
      </c>
      <c r="L2" s="257" t="s">
        <v>715</v>
      </c>
      <c r="M2" s="258"/>
      <c r="N2" s="258"/>
      <c r="O2" s="258"/>
      <c r="P2" s="258"/>
      <c r="Q2" s="259"/>
    </row>
    <row r="3" spans="2:17" ht="15.75" thickBot="1">
      <c r="B3" s="263"/>
      <c r="C3" s="262"/>
      <c r="D3" s="262"/>
      <c r="E3" s="262"/>
      <c r="F3" s="262"/>
      <c r="G3" s="262"/>
      <c r="H3" s="264"/>
      <c r="I3" s="99" t="s">
        <v>217</v>
      </c>
      <c r="J3" s="99" t="s">
        <v>218</v>
      </c>
      <c r="K3" s="262"/>
      <c r="L3" s="163" t="s">
        <v>716</v>
      </c>
      <c r="M3" s="163" t="s">
        <v>700</v>
      </c>
      <c r="N3" s="163" t="s">
        <v>714</v>
      </c>
      <c r="O3" s="163" t="s">
        <v>717</v>
      </c>
      <c r="P3" s="163" t="s">
        <v>718</v>
      </c>
      <c r="Q3" s="163" t="s">
        <v>231</v>
      </c>
    </row>
    <row r="4" spans="2:17" ht="48">
      <c r="B4" s="79">
        <v>1</v>
      </c>
      <c r="C4" s="75" t="s">
        <v>219</v>
      </c>
      <c r="D4" s="79">
        <v>8</v>
      </c>
      <c r="E4" s="79">
        <v>20</v>
      </c>
      <c r="F4" s="79">
        <v>39</v>
      </c>
      <c r="G4" s="79">
        <v>57</v>
      </c>
      <c r="H4" s="97">
        <f>+G4/$G$8</f>
        <v>0.3904109589041096</v>
      </c>
      <c r="I4" s="100" t="s">
        <v>220</v>
      </c>
      <c r="J4" s="101" t="s">
        <v>221</v>
      </c>
      <c r="K4" s="158">
        <f>+'EXCELENCIA ACADÉMICA'!N65</f>
        <v>4676920754</v>
      </c>
      <c r="L4" s="160">
        <f>190000000+175000000+820163840+350000000+250000000+20000000</f>
        <v>1805163840</v>
      </c>
      <c r="M4" s="160">
        <f>80000000+27036160+450000000+300000000+20000000</f>
        <v>877036160</v>
      </c>
      <c r="N4" s="160">
        <v>0</v>
      </c>
      <c r="O4" s="160">
        <v>0</v>
      </c>
      <c r="P4" s="160">
        <f>591920754+25000000+25000000+552800000+670000000+130000000</f>
        <v>1994720754</v>
      </c>
      <c r="Q4" s="161">
        <f>+L4+M4+N4+O4+P4</f>
        <v>4676920754</v>
      </c>
    </row>
    <row r="5" spans="2:17" ht="60">
      <c r="B5" s="79">
        <v>2</v>
      </c>
      <c r="C5" s="75" t="s">
        <v>222</v>
      </c>
      <c r="D5" s="79">
        <v>3</v>
      </c>
      <c r="E5" s="79">
        <v>11</v>
      </c>
      <c r="F5" s="79">
        <v>29</v>
      </c>
      <c r="G5" s="79">
        <v>47</v>
      </c>
      <c r="H5" s="97">
        <f>+G5/$G$8</f>
        <v>0.32191780821917809</v>
      </c>
      <c r="I5" s="102" t="s">
        <v>223</v>
      </c>
      <c r="J5" s="101" t="s">
        <v>224</v>
      </c>
      <c r="K5" s="159">
        <f>+'COMPROMISO SOCIAL'!M57</f>
        <v>4623804202</v>
      </c>
      <c r="L5" s="160">
        <f>50000000+10000000+900000000+30830362+85000000+120000000+29005798+120000000+50000000</f>
        <v>1394836160</v>
      </c>
      <c r="M5" s="160">
        <f>55215798+16588404+20000000+94169638+563995798+5000000+5000000+172994202+80000000+40000000+100000000+140000000</f>
        <v>1292963840</v>
      </c>
      <c r="N5" s="160">
        <v>0</v>
      </c>
      <c r="O5" s="160">
        <v>0</v>
      </c>
      <c r="P5" s="160">
        <f>200000000+40000000+785830362+55173840+8000000+200000000+330000000+20000000+100000000+17000000+15000000+15000000+100000000+50000000</f>
        <v>1936004202</v>
      </c>
      <c r="Q5" s="161">
        <f t="shared" ref="Q5:Q7" si="0">+L5+M5+N5+O5+P5</f>
        <v>4623804202</v>
      </c>
    </row>
    <row r="6" spans="2:17" ht="48">
      <c r="B6" s="79">
        <v>3</v>
      </c>
      <c r="C6" s="75" t="s">
        <v>225</v>
      </c>
      <c r="D6" s="79">
        <v>2</v>
      </c>
      <c r="E6" s="79">
        <v>6</v>
      </c>
      <c r="F6" s="79">
        <v>11</v>
      </c>
      <c r="G6" s="79">
        <v>15</v>
      </c>
      <c r="H6" s="97">
        <f>+G6/$G$8</f>
        <v>0.10273972602739725</v>
      </c>
      <c r="I6" s="100" t="s">
        <v>226</v>
      </c>
      <c r="J6" s="101" t="s">
        <v>227</v>
      </c>
      <c r="K6" s="159">
        <f>+'COMPROMISO AMBIENTAL'!M22</f>
        <v>94200000</v>
      </c>
      <c r="L6" s="160">
        <v>0</v>
      </c>
      <c r="M6" s="160">
        <v>0</v>
      </c>
      <c r="N6" s="160">
        <v>0</v>
      </c>
      <c r="O6" s="160">
        <v>0</v>
      </c>
      <c r="P6" s="160">
        <f>80000000+14200000</f>
        <v>94200000</v>
      </c>
      <c r="Q6" s="161">
        <f t="shared" si="0"/>
        <v>94200000</v>
      </c>
    </row>
    <row r="7" spans="2:17" ht="84.75" thickBot="1">
      <c r="B7" s="79">
        <v>4</v>
      </c>
      <c r="C7" s="75" t="s">
        <v>228</v>
      </c>
      <c r="D7" s="79">
        <v>3</v>
      </c>
      <c r="E7" s="79">
        <v>6</v>
      </c>
      <c r="F7" s="79">
        <v>16</v>
      </c>
      <c r="G7" s="79">
        <v>27</v>
      </c>
      <c r="H7" s="97">
        <f>+G7/$G$8</f>
        <v>0.18493150684931506</v>
      </c>
      <c r="I7" s="102" t="s">
        <v>229</v>
      </c>
      <c r="J7" s="101" t="s">
        <v>230</v>
      </c>
      <c r="K7" s="159">
        <f>+'EJE 4 EYTA'!M34</f>
        <v>127160705529.85001</v>
      </c>
      <c r="L7" s="160">
        <v>0</v>
      </c>
      <c r="M7" s="160">
        <f>180000000+150000000</f>
        <v>330000000</v>
      </c>
      <c r="N7" s="162">
        <v>1365809240</v>
      </c>
      <c r="O7" s="162">
        <v>8010943097.8500004</v>
      </c>
      <c r="P7" s="160">
        <f>15000000+10000000+8555827773+25000000+383995798+18000000+107698995743+747133878</f>
        <v>117453953192</v>
      </c>
      <c r="Q7" s="161">
        <f t="shared" si="0"/>
        <v>127160705529.85001</v>
      </c>
    </row>
    <row r="8" spans="2:17" ht="15.75" thickBot="1">
      <c r="B8" s="80" t="s">
        <v>231</v>
      </c>
      <c r="C8" s="81">
        <v>4</v>
      </c>
      <c r="D8" s="81">
        <f>SUM(D4:D7)</f>
        <v>16</v>
      </c>
      <c r="E8" s="81">
        <f>SUM(E4:E7)</f>
        <v>43</v>
      </c>
      <c r="F8" s="81">
        <f>SUM(F4:F7)</f>
        <v>95</v>
      </c>
      <c r="G8" s="81">
        <f>SUM(G4:G7)</f>
        <v>146</v>
      </c>
      <c r="H8" s="98">
        <f>SUM(H4:H7)</f>
        <v>0.99999999999999989</v>
      </c>
      <c r="I8" s="103">
        <v>10</v>
      </c>
      <c r="J8" s="103" t="s">
        <v>218</v>
      </c>
      <c r="K8" s="164">
        <f>SUM(K4:K7)</f>
        <v>136555630485.85001</v>
      </c>
      <c r="L8" s="164">
        <f>SUM(L4:L7)</f>
        <v>3200000000</v>
      </c>
      <c r="M8" s="164">
        <f t="shared" ref="M8:Q8" si="1">SUM(M4:M7)</f>
        <v>2500000000</v>
      </c>
      <c r="N8" s="164">
        <f t="shared" si="1"/>
        <v>1365809240</v>
      </c>
      <c r="O8" s="164">
        <f t="shared" si="1"/>
        <v>8010943097.8500004</v>
      </c>
      <c r="P8" s="164">
        <f t="shared" si="1"/>
        <v>121478878148</v>
      </c>
      <c r="Q8" s="164">
        <f t="shared" si="1"/>
        <v>136555630485.85001</v>
      </c>
    </row>
    <row r="9" spans="2:17" hidden="1">
      <c r="C9" s="82"/>
      <c r="D9" s="84"/>
      <c r="E9" s="37"/>
      <c r="F9" s="37"/>
      <c r="G9" s="37"/>
      <c r="H9" s="37"/>
      <c r="I9" s="37"/>
      <c r="J9" s="37"/>
    </row>
    <row r="10" spans="2:17" hidden="1">
      <c r="B10" s="85" t="s">
        <v>235</v>
      </c>
      <c r="C10" s="86">
        <v>4</v>
      </c>
      <c r="D10" s="83">
        <v>12</v>
      </c>
      <c r="G10" s="83"/>
    </row>
    <row r="11" spans="2:17" hidden="1">
      <c r="B11" s="85" t="s">
        <v>236</v>
      </c>
      <c r="C11" s="87">
        <v>3</v>
      </c>
      <c r="D11" s="83">
        <v>8</v>
      </c>
    </row>
    <row r="12" spans="2:17" hidden="1">
      <c r="B12" s="85" t="s">
        <v>237</v>
      </c>
      <c r="C12" s="87">
        <v>0</v>
      </c>
      <c r="D12" s="83">
        <v>2</v>
      </c>
    </row>
    <row r="13" spans="2:17" hidden="1">
      <c r="B13" s="85" t="s">
        <v>239</v>
      </c>
      <c r="C13" s="87">
        <v>7</v>
      </c>
      <c r="D13" s="83">
        <v>11</v>
      </c>
    </row>
    <row r="14" spans="2:17" hidden="1">
      <c r="B14" s="88" t="s">
        <v>231</v>
      </c>
      <c r="C14" s="87">
        <f>SUM(C10:C13)</f>
        <v>14</v>
      </c>
      <c r="D14" s="87">
        <f>SUM(D10:D13)</f>
        <v>33</v>
      </c>
      <c r="E14">
        <f>+C14+D14</f>
        <v>47</v>
      </c>
    </row>
    <row r="15" spans="2:17" hidden="1">
      <c r="E15">
        <f>+G8-E14</f>
        <v>99</v>
      </c>
    </row>
    <row r="17" spans="2:2">
      <c r="B17" s="17" t="s">
        <v>209</v>
      </c>
    </row>
    <row r="18" spans="2:2">
      <c r="B18" s="8" t="s">
        <v>633</v>
      </c>
    </row>
    <row r="19" spans="2:2">
      <c r="B19" s="8" t="s">
        <v>695</v>
      </c>
    </row>
  </sheetData>
  <mergeCells count="10">
    <mergeCell ref="L2:Q2"/>
    <mergeCell ref="I2:J2"/>
    <mergeCell ref="K2:K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GENERAL</vt:lpstr>
      <vt:lpstr>EXCELENCIA ACADÉMICA</vt:lpstr>
      <vt:lpstr>COMPROMISO SOCIAL</vt:lpstr>
      <vt:lpstr>COMPROMISO AMBIENTAL</vt:lpstr>
      <vt:lpstr>EJE 4 EYTA</vt:lpstr>
      <vt:lpstr>RESUMEN</vt:lpstr>
      <vt:lpstr>'EXCELENCIA ACADÉMICA'!Área_de_impresión</vt:lpstr>
      <vt:lpstr>'COMPROMISO SOCIAL'!Títulos_a_imprimir</vt:lpstr>
      <vt:lpstr>'EJE 4 EYTA'!Títulos_a_imprimir</vt:lpstr>
      <vt:lpstr>'EXCELENCIA ACADÉMICA'!Títulos_a_imprimir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Luffi</cp:lastModifiedBy>
  <cp:lastPrinted>2019-09-23T13:59:52Z</cp:lastPrinted>
  <dcterms:created xsi:type="dcterms:W3CDTF">2019-03-22T12:55:26Z</dcterms:created>
  <dcterms:modified xsi:type="dcterms:W3CDTF">2020-04-21T22:16:50Z</dcterms:modified>
</cp:coreProperties>
</file>