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tadisticas\PLAN ACCION\2020_2021\SEGUIMIENTO A 14 DE DICIEMBRE2021\"/>
    </mc:Choice>
  </mc:AlternateContent>
  <bookViews>
    <workbookView xWindow="0" yWindow="0" windowWidth="15360" windowHeight="7155"/>
  </bookViews>
  <sheets>
    <sheet name="GENERAL" sheetId="8" r:id="rId1"/>
    <sheet name="EXCELENCIA ACADÉMICA" sheetId="9" r:id="rId2"/>
    <sheet name="PROYECTOS EJE 1" sheetId="11" r:id="rId3"/>
    <sheet name="COMPROMISO SOCIAL" sheetId="2" r:id="rId4"/>
    <sheet name="PROYECTOS EJE 2" sheetId="12" r:id="rId5"/>
    <sheet name="COMPROMISO AMBIENTAL" sheetId="10" r:id="rId6"/>
    <sheet name="PROYECTOS EJE 3" sheetId="13" r:id="rId7"/>
    <sheet name="EJE 4 EYTA" sheetId="5" r:id="rId8"/>
    <sheet name="PROYECTOS EJE 4" sheetId="14" r:id="rId9"/>
    <sheet name="RESUMEN" sheetId="7" r:id="rId10"/>
  </sheets>
  <externalReferences>
    <externalReference r:id="rId11"/>
  </externalReferences>
  <definedNames>
    <definedName name="_xlnm._FilterDatabase" localSheetId="5" hidden="1">'COMPROMISO AMBIENTAL'!$A$6:$T$6</definedName>
    <definedName name="_xlnm._FilterDatabase" localSheetId="3" hidden="1">'COMPROMISO SOCIAL'!$A$1:$T$63</definedName>
    <definedName name="_xlnm._FilterDatabase" localSheetId="7" hidden="1">'EJE 4 EYTA'!$A$6:$T$43</definedName>
    <definedName name="_xlnm._FilterDatabase" localSheetId="1" hidden="1">'EXCELENCIA ACADÉMICA'!$A$6:$T$67</definedName>
    <definedName name="_xlnm.Print_Area" localSheetId="1">'EXCELENCIA ACADÉMICA'!$B$1:$T$69</definedName>
    <definedName name="_xlnm.Print_Titles" localSheetId="3">'COMPROMISO SOCIAL'!$1:$6</definedName>
    <definedName name="_xlnm.Print_Titles" localSheetId="7">'EJE 4 EYTA'!$1:$6</definedName>
    <definedName name="_xlnm.Print_Titles" localSheetId="1">'EXCELENCIA ACADÉMICA'!$1:$6</definedName>
  </definedNames>
  <calcPr calcId="152511"/>
</workbook>
</file>

<file path=xl/calcChain.xml><?xml version="1.0" encoding="utf-8"?>
<calcChain xmlns="http://schemas.openxmlformats.org/spreadsheetml/2006/main">
  <c r="C13" i="13" l="1"/>
  <c r="C8" i="13" l="1"/>
  <c r="S65" i="9" l="1"/>
  <c r="P20" i="10" l="1"/>
  <c r="P21" i="10"/>
  <c r="P10" i="10"/>
  <c r="P16" i="2"/>
  <c r="P14" i="2"/>
  <c r="S14" i="2" s="1"/>
  <c r="P10" i="2"/>
  <c r="P9" i="2"/>
  <c r="P8" i="2"/>
  <c r="P20" i="2"/>
  <c r="T9" i="9" l="1"/>
  <c r="P59" i="9" l="1"/>
  <c r="P25" i="9"/>
  <c r="P24" i="9"/>
  <c r="P18" i="9"/>
  <c r="S12" i="9" l="1"/>
  <c r="P61" i="9" l="1"/>
  <c r="P13" i="9"/>
  <c r="P46" i="2" l="1"/>
  <c r="S23" i="9" l="1"/>
  <c r="P49" i="2" l="1"/>
  <c r="S22" i="2"/>
  <c r="P55" i="2" l="1"/>
  <c r="S18" i="10" l="1"/>
  <c r="T64" i="9" l="1"/>
  <c r="T63" i="9"/>
  <c r="T62" i="9"/>
  <c r="T61" i="9"/>
  <c r="T60" i="9"/>
  <c r="T59" i="9"/>
  <c r="T58" i="9"/>
  <c r="T57" i="9"/>
  <c r="T56" i="9"/>
  <c r="T55" i="9"/>
  <c r="T52" i="9"/>
  <c r="T51" i="9"/>
  <c r="T49" i="9"/>
  <c r="T48" i="9"/>
  <c r="T47" i="9"/>
  <c r="T46" i="9"/>
  <c r="T45" i="9"/>
  <c r="T44" i="9"/>
  <c r="T43" i="9"/>
  <c r="T42" i="9"/>
  <c r="T40" i="9"/>
  <c r="T39" i="9"/>
  <c r="T38" i="9"/>
  <c r="T37" i="9"/>
  <c r="T36" i="9"/>
  <c r="T35" i="9"/>
  <c r="T34" i="9"/>
  <c r="T33" i="9"/>
  <c r="T32" i="9"/>
  <c r="T31" i="9"/>
  <c r="T30" i="9"/>
  <c r="T29" i="9"/>
  <c r="T28" i="9"/>
  <c r="T27" i="9"/>
  <c r="T25" i="9"/>
  <c r="T24" i="9"/>
  <c r="T23" i="9"/>
  <c r="T22" i="9"/>
  <c r="T21" i="9"/>
  <c r="T20" i="9"/>
  <c r="T19" i="9"/>
  <c r="T18" i="9"/>
  <c r="T17" i="9"/>
  <c r="T15" i="9"/>
  <c r="T14" i="9"/>
  <c r="T13" i="9"/>
  <c r="T12" i="9"/>
  <c r="T11" i="9"/>
  <c r="T10" i="9"/>
  <c r="T8" i="9"/>
  <c r="T7" i="9"/>
  <c r="K19" i="7" l="1"/>
  <c r="Q6" i="7"/>
  <c r="P7" i="7"/>
  <c r="P5" i="7"/>
  <c r="P4" i="7"/>
  <c r="O7" i="7"/>
  <c r="O8" i="7" s="1"/>
  <c r="N7" i="7"/>
  <c r="N8" i="7" s="1"/>
  <c r="M7" i="7"/>
  <c r="M5" i="7"/>
  <c r="M4" i="7"/>
  <c r="L7" i="7"/>
  <c r="L5" i="7"/>
  <c r="L4" i="7"/>
  <c r="K7" i="7"/>
  <c r="N25" i="5"/>
  <c r="M25" i="5"/>
  <c r="N17" i="5"/>
  <c r="M17" i="5"/>
  <c r="N16" i="5"/>
  <c r="M16" i="5"/>
  <c r="N22" i="10"/>
  <c r="M54" i="2"/>
  <c r="N46" i="2"/>
  <c r="M46" i="2"/>
  <c r="N36" i="2"/>
  <c r="M36" i="2"/>
  <c r="M28" i="2"/>
  <c r="N21" i="2"/>
  <c r="M21" i="2"/>
  <c r="N18" i="2"/>
  <c r="M18" i="2"/>
  <c r="M17" i="2"/>
  <c r="N16" i="2"/>
  <c r="M16" i="2"/>
  <c r="N14" i="2"/>
  <c r="M14" i="2"/>
  <c r="N12" i="2"/>
  <c r="M12" i="2"/>
  <c r="M11" i="2"/>
  <c r="M10" i="2"/>
  <c r="N41" i="9"/>
  <c r="M23" i="9"/>
  <c r="N20" i="9"/>
  <c r="M20" i="9"/>
  <c r="N14" i="9"/>
  <c r="M14" i="9"/>
  <c r="M13" i="9"/>
  <c r="P8" i="7" l="1"/>
  <c r="M8" i="7"/>
  <c r="M65" i="9"/>
  <c r="M43" i="5"/>
  <c r="N43" i="5"/>
  <c r="N65" i="9"/>
  <c r="Q7" i="7"/>
  <c r="Q4" i="7"/>
  <c r="Q5" i="7"/>
  <c r="Q8" i="7" l="1"/>
  <c r="T37" i="5"/>
  <c r="T53" i="9" l="1"/>
  <c r="C11" i="14" l="1"/>
  <c r="D11" i="14" s="1"/>
  <c r="C10" i="14"/>
  <c r="D10" i="14" s="1"/>
  <c r="C8" i="14"/>
  <c r="D8" i="14" s="1"/>
  <c r="C7" i="14"/>
  <c r="D7" i="14" s="1"/>
  <c r="C6" i="14"/>
  <c r="D8" i="13"/>
  <c r="C11" i="13"/>
  <c r="D11" i="13" s="1"/>
  <c r="C7" i="13"/>
  <c r="D7" i="13" s="1"/>
  <c r="C17" i="12"/>
  <c r="D17" i="12" s="1"/>
  <c r="C16" i="12"/>
  <c r="D16" i="12" s="1"/>
  <c r="C11" i="12"/>
  <c r="D11" i="12" s="1"/>
  <c r="C8" i="12"/>
  <c r="D8" i="12" s="1"/>
  <c r="D6" i="14" l="1"/>
  <c r="C21" i="11"/>
  <c r="D21" i="11" s="1"/>
  <c r="C19" i="11"/>
  <c r="D19" i="11" s="1"/>
  <c r="C14" i="11"/>
  <c r="D14" i="11" s="1"/>
  <c r="C13" i="11"/>
  <c r="D13" i="11" s="1"/>
  <c r="C12" i="11"/>
  <c r="D12" i="11" s="1"/>
  <c r="C11" i="11"/>
  <c r="D11" i="11" s="1"/>
  <c r="C9" i="11"/>
  <c r="D9" i="11" s="1"/>
  <c r="C6" i="11"/>
  <c r="D6" i="11" s="1"/>
  <c r="C5" i="11"/>
  <c r="D5" i="11" s="1"/>
  <c r="C9" i="14" l="1"/>
  <c r="D9" i="14" l="1"/>
  <c r="C13" i="14"/>
  <c r="S7" i="10"/>
  <c r="C9" i="13"/>
  <c r="D9" i="13" s="1"/>
  <c r="C13" i="12" l="1"/>
  <c r="D13" i="12" s="1"/>
  <c r="C12" i="12"/>
  <c r="D12" i="12" s="1"/>
  <c r="S28" i="2" l="1"/>
  <c r="C9" i="12" s="1"/>
  <c r="D9" i="12" s="1"/>
  <c r="T41" i="9" l="1"/>
  <c r="S53" i="2" l="1"/>
  <c r="C15" i="12" s="1"/>
  <c r="D15" i="12" s="1"/>
  <c r="C8" i="11" l="1"/>
  <c r="D8" i="11" s="1"/>
  <c r="T19" i="10" l="1"/>
  <c r="T18" i="10"/>
  <c r="T17" i="10"/>
  <c r="T16" i="10"/>
  <c r="T15" i="10"/>
  <c r="T14" i="10"/>
  <c r="T13" i="10"/>
  <c r="T12" i="10"/>
  <c r="T11" i="10"/>
  <c r="T10" i="10"/>
  <c r="T8" i="10"/>
  <c r="T58" i="2"/>
  <c r="T57" i="2"/>
  <c r="T56" i="2"/>
  <c r="T55" i="2"/>
  <c r="T54" i="2"/>
  <c r="T53" i="2"/>
  <c r="T51" i="2"/>
  <c r="T49" i="2"/>
  <c r="T48" i="2"/>
  <c r="T47" i="2"/>
  <c r="T46" i="2"/>
  <c r="T44" i="2"/>
  <c r="T42" i="2"/>
  <c r="T41" i="2"/>
  <c r="T40" i="2"/>
  <c r="T37" i="2"/>
  <c r="T35" i="2"/>
  <c r="T34" i="2"/>
  <c r="T33" i="2"/>
  <c r="T32" i="2"/>
  <c r="T31" i="2"/>
  <c r="T30" i="2"/>
  <c r="T29" i="2"/>
  <c r="T28" i="2"/>
  <c r="T27" i="2"/>
  <c r="T26" i="2"/>
  <c r="T25" i="2"/>
  <c r="T24" i="2"/>
  <c r="T23" i="2"/>
  <c r="T18" i="2"/>
  <c r="T17" i="2"/>
  <c r="T15" i="2"/>
  <c r="T14" i="2"/>
  <c r="T13" i="2"/>
  <c r="T12" i="2"/>
  <c r="T10" i="2"/>
  <c r="P64" i="9" l="1"/>
  <c r="T54" i="9"/>
  <c r="C18" i="11" l="1"/>
  <c r="D18" i="11" s="1"/>
  <c r="C17" i="11"/>
  <c r="D17" i="11" s="1"/>
  <c r="N59" i="2"/>
  <c r="T41" i="5" l="1"/>
  <c r="T39" i="5"/>
  <c r="T38"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7" i="2"/>
  <c r="T7" i="10" l="1"/>
  <c r="T22" i="2" l="1"/>
  <c r="D14" i="7" l="1"/>
  <c r="C14" i="7"/>
  <c r="L8" i="7"/>
  <c r="G8" i="7"/>
  <c r="F8" i="7"/>
  <c r="E8" i="7"/>
  <c r="D8" i="7"/>
  <c r="T42" i="5"/>
  <c r="T40" i="5"/>
  <c r="M22" i="10"/>
  <c r="K6" i="7" s="1"/>
  <c r="T21" i="10"/>
  <c r="M59" i="2"/>
  <c r="K5" i="7" s="1"/>
  <c r="T52" i="2"/>
  <c r="S50" i="2"/>
  <c r="T45" i="2"/>
  <c r="T43" i="2"/>
  <c r="T39" i="2"/>
  <c r="T36" i="2"/>
  <c r="T20" i="2"/>
  <c r="T19" i="2"/>
  <c r="T16" i="2"/>
  <c r="S11" i="2"/>
  <c r="T9" i="2"/>
  <c r="K4" i="7"/>
  <c r="T50" i="9"/>
  <c r="T26" i="9"/>
  <c r="E14" i="7" l="1"/>
  <c r="E15" i="7" s="1"/>
  <c r="C5" i="8"/>
  <c r="D5" i="8" s="1"/>
  <c r="T11" i="2"/>
  <c r="S59" i="2"/>
  <c r="T16" i="9"/>
  <c r="H5" i="7"/>
  <c r="H6" i="7"/>
  <c r="T9" i="10"/>
  <c r="C6" i="13"/>
  <c r="D6" i="13" s="1"/>
  <c r="T20" i="10"/>
  <c r="C10" i="13"/>
  <c r="D10" i="13" s="1"/>
  <c r="T50" i="2"/>
  <c r="C14" i="12"/>
  <c r="D14" i="12" s="1"/>
  <c r="T21" i="2"/>
  <c r="C7" i="12"/>
  <c r="D7" i="12" s="1"/>
  <c r="C6" i="12"/>
  <c r="D6" i="12" s="1"/>
  <c r="T38" i="2"/>
  <c r="C10" i="12"/>
  <c r="H4" i="7"/>
  <c r="H7" i="7"/>
  <c r="C15" i="11"/>
  <c r="D15" i="11" s="1"/>
  <c r="C16" i="11"/>
  <c r="D16" i="11" s="1"/>
  <c r="C20" i="11"/>
  <c r="C7" i="11"/>
  <c r="D7" i="11" s="1"/>
  <c r="C10" i="11"/>
  <c r="D10" i="11" s="1"/>
  <c r="T8" i="2"/>
  <c r="C6" i="8"/>
  <c r="D6" i="8" s="1"/>
  <c r="C8" i="8"/>
  <c r="D8" i="8" s="1"/>
  <c r="S43" i="5"/>
  <c r="T43" i="5" s="1"/>
  <c r="S22" i="10"/>
  <c r="C7" i="8"/>
  <c r="D7" i="8" s="1"/>
  <c r="K8" i="7"/>
  <c r="K20" i="7" s="1"/>
  <c r="D10" i="12" l="1"/>
  <c r="C19" i="12"/>
  <c r="D20" i="11"/>
  <c r="C23" i="11"/>
  <c r="C25" i="11" s="1"/>
  <c r="H8" i="7"/>
  <c r="C9" i="8"/>
  <c r="D9" i="8" s="1"/>
</calcChain>
</file>

<file path=xl/sharedStrings.xml><?xml version="1.0" encoding="utf-8"?>
<sst xmlns="http://schemas.openxmlformats.org/spreadsheetml/2006/main" count="1370" uniqueCount="1105">
  <si>
    <t>PROCEDIMIENTO SISTEMA DE PLANIFICACIÓN INSTITUCIONAL</t>
  </si>
  <si>
    <t>Página 1 de 1</t>
  </si>
  <si>
    <t>Código: PI-P01-F01</t>
  </si>
  <si>
    <t>No.</t>
  </si>
  <si>
    <t>EJE DE POLÍTICA</t>
  </si>
  <si>
    <t>PROGRAMA</t>
  </si>
  <si>
    <t>PROYECTO</t>
  </si>
  <si>
    <t xml:space="preserve">SUBPROYECTO </t>
  </si>
  <si>
    <t>OBJETIVO</t>
  </si>
  <si>
    <t>ACCIONES</t>
  </si>
  <si>
    <t>META</t>
  </si>
  <si>
    <t>RESPONSABLE(S)</t>
  </si>
  <si>
    <t>FECHA INICIACIÓN</t>
  </si>
  <si>
    <t>FECHA FINALIZACIÓN</t>
  </si>
  <si>
    <t>PRESUPUESTO ASIGNADO</t>
  </si>
  <si>
    <t>PRESUPUESTO EJECUTADO</t>
  </si>
  <si>
    <t>FUENTE DEL RECURSO</t>
  </si>
  <si>
    <t>SEGUIMIENTO</t>
  </si>
  <si>
    <t>LOGRO (AÑO)</t>
  </si>
  <si>
    <t>EVIDENCIA</t>
  </si>
  <si>
    <t>OBSERVACIÓN</t>
  </si>
  <si>
    <t>% AVANCE</t>
  </si>
  <si>
    <t>SEMÁFORO</t>
  </si>
  <si>
    <t>EXCELENCIA ACADÉMICA</t>
  </si>
  <si>
    <t>FORTALECIMIENTO DE LA FORMACIÓN DOCENTE</t>
  </si>
  <si>
    <t>AMPLIACIÓN PLANTA DOCENTE</t>
  </si>
  <si>
    <t>Vinculación de profesores de planta</t>
  </si>
  <si>
    <t>ESTIMULOS A LA FORMACIÓN</t>
  </si>
  <si>
    <t>MODERNIZACIÓN CURRICULAR</t>
  </si>
  <si>
    <t>FORTALECIMIENTO DE LA EDUCACIÓN A DISTANCIA</t>
  </si>
  <si>
    <t>DINAMIZACIÓN DE LA INVESTIGACIÓN</t>
  </si>
  <si>
    <t>Impulsar el desarrollo investigativo del IDEAD</t>
  </si>
  <si>
    <t>INVESTIGACIÓN</t>
  </si>
  <si>
    <t>Banco de patentes</t>
  </si>
  <si>
    <t>PROMOCIÓN DEL DESARROLLO DE PROYECTOS DE INVESTIGACIÓN CON PERTINENCIA REGIONAL</t>
  </si>
  <si>
    <t xml:space="preserve">Gestión de proyectos de Ciencia Tecnología e Innovación </t>
  </si>
  <si>
    <t>Cultura investigativa</t>
  </si>
  <si>
    <t>Investigación con pertinencia social</t>
  </si>
  <si>
    <t>Formalizar la institucionalización de un  evento de reconocimiento al trabajos de profesores investigadores por los resultados obtenidos a nivel  internacional  y nacional .</t>
  </si>
  <si>
    <t>MODERNIZACIÓN Y VISIBILIZACIÓN DE FUENTES DOCUMENTALES Y COLECCIONES MUSEOLÓGICAS DE LA UNIVERSIDAD</t>
  </si>
  <si>
    <t>BIBLIOTECA</t>
  </si>
  <si>
    <t>COLECCIONES Y MUSEOS</t>
  </si>
  <si>
    <t>Difusión y extensión de Museos y Colecciones</t>
  </si>
  <si>
    <t>Fortalecer las colecciones y museos de la institución para constituirlas en importantes herramientas de apoyo a los procesos misionales</t>
  </si>
  <si>
    <t>PUBLICACIONES</t>
  </si>
  <si>
    <t>FONDO EDITORIAL</t>
  </si>
  <si>
    <t>Sello Editorial</t>
  </si>
  <si>
    <t>POSTGRADOS</t>
  </si>
  <si>
    <t>INTERNACIONALIZACIÓN</t>
  </si>
  <si>
    <t>MOVILIDAD ACADÉMICA E INVESTIGATIVA</t>
  </si>
  <si>
    <t>Visibilización y Posicionamiento nacional e internacional de la UT</t>
  </si>
  <si>
    <t>FORMACIÓN EN LENGUA EXTRANJERA</t>
  </si>
  <si>
    <t>META PD</t>
  </si>
  <si>
    <t>META PA (año)</t>
  </si>
  <si>
    <t>COMPROMISO SOCIAL</t>
  </si>
  <si>
    <t>DESARROLLO HUMANO</t>
  </si>
  <si>
    <t>BIENESTAR UNIVERSITARIO</t>
  </si>
  <si>
    <t>Residencias estudiantiles</t>
  </si>
  <si>
    <t>Actualizar la normatividad que regula el servicio de residencias masculinas y subsido de alojamiento femenino</t>
  </si>
  <si>
    <t xml:space="preserve">Elaborar y presentar el reglamento para residencias </t>
  </si>
  <si>
    <t>Vicerrector de Desarrollo Humano
Director de Bienestar, Profesional de la Sección Asistencial</t>
  </si>
  <si>
    <t>Restaurante universitario</t>
  </si>
  <si>
    <t>Garantizar las condiciones higienico sanitarias para la oferta de alimentos</t>
  </si>
  <si>
    <t>Plan estratégico de seguridad víal</t>
  </si>
  <si>
    <t>Programa integral de abordaje al consumo de sustancias psicoactivas</t>
  </si>
  <si>
    <t>Deporte competitivo</t>
  </si>
  <si>
    <t>Recreación y uso racional del tiempo libre</t>
  </si>
  <si>
    <t>PERMANENCIA Y GRADUACIÓN ESTUDIANTIL</t>
  </si>
  <si>
    <t>Realizar actividades de monitorias académicas, cursos nivelatorios,  y semana de inducción</t>
  </si>
  <si>
    <t>Tiendas Universitarias</t>
  </si>
  <si>
    <t>DESARROLLO CULTURAL</t>
  </si>
  <si>
    <t>Elaborar, socializar, y presentar para aprobación  la Política de Inclusión</t>
  </si>
  <si>
    <t>PROYECCIÓN SOCIAL</t>
  </si>
  <si>
    <t>REGIONALIZACIÓN</t>
  </si>
  <si>
    <t>Contexto regional</t>
  </si>
  <si>
    <t>Formar a la comunidad universitaria en temas de contexto regional</t>
  </si>
  <si>
    <t xml:space="preserve">Contribuir al desarrollo local y regional  a partir de la articulación de las funciones misionales universitarias con los requerimientos de los territorios </t>
  </si>
  <si>
    <t>Articular la Universidad en las dinámicas locales, regionales y nacionales.</t>
  </si>
  <si>
    <t>Educación Rural</t>
  </si>
  <si>
    <t>UNIVERSIDAD ABIERTA</t>
  </si>
  <si>
    <t>Cultura emprendedora e innovadora</t>
  </si>
  <si>
    <t>Alianzas y convenios estratégicos</t>
  </si>
  <si>
    <t>UNIVERSIDAD TERRITORIO DE PAZ</t>
  </si>
  <si>
    <t>GRADUADOS</t>
  </si>
  <si>
    <t>FORTALECIMIENTO DE VÍNCULOS CON LOS GRADUADOS</t>
  </si>
  <si>
    <t>COMPROMISO AMBIENTAL</t>
  </si>
  <si>
    <t>UNIVERSIDAD TERRITORIO VERDE</t>
  </si>
  <si>
    <t xml:space="preserve">Incluir la cátedra ambiental en los bancos de electivas de los programas académicos de pregrado modalidades presencial y a distancia </t>
  </si>
  <si>
    <t>Formación permanente y proyección social</t>
  </si>
  <si>
    <t>Realizar el diplomado en pensamiento ambiental "Cátedra Gonzalo Palomino Ortiz" y seminario permanente en educación ambiental  en la UT</t>
  </si>
  <si>
    <t>Investigación y producción académica</t>
  </si>
  <si>
    <t>Generar documentos académicos de apoyo al desarrollo de la Cátedra Ambiental</t>
  </si>
  <si>
    <t>PLANIFICACIÓN Y GESTIÓN SUSTENTABLE DEL CAMPUS UNIVERSITARIO</t>
  </si>
  <si>
    <t xml:space="preserve">Garantizar el cumplimiento de la normatividad ambiental vigente </t>
  </si>
  <si>
    <t xml:space="preserve">Realizar acompañamiento dentro de la implementación  del S.G.A </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</si>
  <si>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</si>
  <si>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</si>
  <si>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</si>
  <si>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</si>
  <si>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</si>
  <si>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Gestión y organización universitaria</t>
  </si>
  <si>
    <t>SISTEMA DE COMUNICACIÓN Y MEDIOS</t>
  </si>
  <si>
    <t>MODERNIZACIÓN INSTITUCIONAL</t>
  </si>
  <si>
    <t>Actualizar los estatutos general, profesoral, estudiantil y administrativo</t>
  </si>
  <si>
    <t xml:space="preserve">Vicerrector Administrativo
Secretaria General
Asesor Jurídico
Consejo Superior
</t>
  </si>
  <si>
    <t>Sostenibilidad financiera y transparencia</t>
  </si>
  <si>
    <t>Fortalecer la estabilidad y el equilibrio financiero de la Universidad del Tolima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</si>
  <si>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</si>
  <si>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</si>
  <si>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Modernización y rediseño organizacional</t>
  </si>
  <si>
    <t xml:space="preserve">Vicerrector Administrativo
Jefe Oficina de Desarrollo Institucional
Jefe División de Relaciones Laborales y Prestacionales
Equipo de rediseño
</t>
  </si>
  <si>
    <t>PRESUPUESTO</t>
  </si>
  <si>
    <t>Lineamientos de la gestión financiera</t>
  </si>
  <si>
    <t xml:space="preserve">
Vicerrector Administrativo
Jefe División Contable y Financiera
Director IDEAD
Decanos
Director de Investigaciones y Desarrollo Cientifico.
</t>
  </si>
  <si>
    <t>ARTICULADOS FACTORES DEL CNA (Acuerdo 001 de 2018 CESU)</t>
  </si>
  <si>
    <t>EJES</t>
  </si>
  <si>
    <t>DENOMINACIÓN</t>
  </si>
  <si>
    <t>PROGRAMAS</t>
  </si>
  <si>
    <t>PROYECTOS</t>
  </si>
  <si>
    <t>SUBPROYECTOS</t>
  </si>
  <si>
    <t>%</t>
  </si>
  <si>
    <t>No. Factor</t>
  </si>
  <si>
    <t>FACTORES DEL CNA</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</si>
  <si>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</si>
  <si>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</si>
  <si>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</si>
  <si>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</si>
  <si>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</si>
  <si>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</si>
  <si>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</si>
  <si>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</si>
  <si>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</si>
  <si>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</si>
  <si>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</si>
  <si>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</si>
  <si>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t>
  </si>
  <si>
    <t>UNIVERSIDAD DEL TOLIMA</t>
  </si>
  <si>
    <t>CONVENCIÓN</t>
  </si>
  <si>
    <t>SEMAFORO</t>
  </si>
  <si>
    <t>EJE 1</t>
  </si>
  <si>
    <t>EJE 2</t>
  </si>
  <si>
    <t>EJE 3</t>
  </si>
  <si>
    <t>EFICIENCIA Y TRANSPARENCIA ADMINISTRATIVA</t>
  </si>
  <si>
    <t>EJE 4</t>
  </si>
  <si>
    <t>AVANCE</t>
  </si>
  <si>
    <t>Fuente: Oficina de Desarrollo Institucional</t>
  </si>
  <si>
    <t>PRESUPUESTO ASIGNADO
MILLONES</t>
  </si>
  <si>
    <t>Actualizar el proceso de admisión de los estudiantes aplicando la politica de inclusión con enfoque diferencial e incluyente</t>
  </si>
  <si>
    <t>Documento aprobado</t>
  </si>
  <si>
    <t>Número de estratégias implementadas</t>
  </si>
  <si>
    <t>Grupos de investigación</t>
  </si>
  <si>
    <t>APROPIACIÓN SOCIAL DEL CONOCIMIENTO</t>
  </si>
  <si>
    <t>Crear el portal del graduado como instrumento de apoyo al empleo y mercado laboral</t>
  </si>
  <si>
    <t>Portal de graduado en la UT</t>
  </si>
  <si>
    <t>PLAN DE DESARROLLO FÍSICO DEL CAMPUS UNIVERSITARIO</t>
  </si>
  <si>
    <t>ORDENACIÓN Y PROYECCIÓN DEL CAMPUS UNIVERSITARIO</t>
  </si>
  <si>
    <t>INDICADOR DE PRODUCTO</t>
  </si>
  <si>
    <t xml:space="preserve">META
</t>
  </si>
  <si>
    <t xml:space="preserve">Salud integral y el autocuidado </t>
  </si>
  <si>
    <t>Número de beneficiados</t>
  </si>
  <si>
    <t>Número de servicios prestados</t>
  </si>
  <si>
    <t xml:space="preserve">Número de controles realizados </t>
  </si>
  <si>
    <t>Política aprobada</t>
  </si>
  <si>
    <t>Número de participantes</t>
  </si>
  <si>
    <t xml:space="preserve">
Fomentar la participación de estudiantes, docentes y funcionarios en los zonales para clasificar en las diversas disciplinas en los Juegos Universitarios Nacionales de la comunidad universitaria</t>
  </si>
  <si>
    <t>Librería tienda universitaria</t>
  </si>
  <si>
    <t>Establecer estratégias de Comercialización de los servicios y sello editorial de la UT</t>
  </si>
  <si>
    <t>Bienestar laboral</t>
  </si>
  <si>
    <t>Promover el crecimiento y desarrollo personal de la comunidad universitaria, para la generación de habilidades sicosociales a través de acciones formativas y educativas.</t>
  </si>
  <si>
    <t xml:space="preserve">Vicerrector de Desarrollo Humano
Director Centro Cultural 
</t>
  </si>
  <si>
    <t>Número actividades desarrolladas</t>
  </si>
  <si>
    <t xml:space="preserve">Actualizar, socializar y presentar para aprobación el Estatuto Administrativo </t>
  </si>
  <si>
    <t>Desarrollar  la cátedra abierta de contexto regional para la Universidad del Tolima</t>
  </si>
  <si>
    <t xml:space="preserve">Potenciar el crecimiento de la educación superior en las zonas rurales de la región.
</t>
  </si>
  <si>
    <t>Fotalecer los procesos de proyección, investigación, construcción y apropiación de conocimiento</t>
  </si>
  <si>
    <t>Participar en convocatorias de intervención social regionales y nacionales para la financiación de proyectos</t>
  </si>
  <si>
    <t xml:space="preserve">Espacios de formación integral para niños y jovenes de instituciones educativas de la Región </t>
  </si>
  <si>
    <t>Cultura ciudadana e inclusión</t>
  </si>
  <si>
    <t>Número de personas capacitadas</t>
  </si>
  <si>
    <t>Número de documentos elaborados</t>
  </si>
  <si>
    <t xml:space="preserve">Número de S.G.A actualizados  </t>
  </si>
  <si>
    <t>Articular, actualizar y documentar la gestión integral de residuos solidos</t>
  </si>
  <si>
    <t>Articular, actualizar, documentar e implementar el manejo integral arboreo y zonas verdes del campus</t>
  </si>
  <si>
    <t>Realizar monitoreo, seguimiento y verificación de la calidad del aire, agua y suelo.</t>
  </si>
  <si>
    <t>GESTIÓN DE TIC</t>
  </si>
  <si>
    <t>Modernización y actualización de los recursos e infraestructura tecnológica</t>
  </si>
  <si>
    <t xml:space="preserve">Elaborar la polítca de modernización y actualización de la  infraestructura tecnológica </t>
  </si>
  <si>
    <t xml:space="preserve">Aprobar la política que contiene:   Plan Estratégico de Tecnologías de la Información y las Comunicaciones - PETI
Plan de Tratamiento de Riesgos de Seguridad y Privacidad de la Información y Plan de Seguridad y Privacidad de la Información </t>
  </si>
  <si>
    <t>Actualizar y ejecutar el Plan Institucional de Archivos - PINAR articulado con la dimensión de Información y Comunicación de MIPG</t>
  </si>
  <si>
    <t>Secretaria General 
Profesional de Oficina de Archivo
Profesional Oficina de Gestión Tecnológica</t>
  </si>
  <si>
    <t xml:space="preserve">Jefe Oficina de Desarrollo Institucional
</t>
  </si>
  <si>
    <t>Número de adecuaciones ejecutadas</t>
  </si>
  <si>
    <t>Mejoramiento de procesos estudiantiles</t>
  </si>
  <si>
    <t>Calidad en las pruebas saber</t>
  </si>
  <si>
    <t>Actualizar la política de estímulos a graduados</t>
  </si>
  <si>
    <t>Política actualizada</t>
  </si>
  <si>
    <t>Vinculación a redes académicas</t>
  </si>
  <si>
    <t>Hacia la internacionalización del currículo en la UT</t>
  </si>
  <si>
    <t>UT SOLIDARIA EN TU COMUNIDAD</t>
  </si>
  <si>
    <t>Transformación del entorno regional</t>
  </si>
  <si>
    <t>Consolidar estrategias de articulación entre las agendas de regionalización de entidades públicas y privadas del orden local, regional, nacional e internacional y la politica de regionaliización UT</t>
  </si>
  <si>
    <t>De vuelta a la UT</t>
  </si>
  <si>
    <t>Construir el portafolio de programas y servicios para graduados</t>
  </si>
  <si>
    <t>Consolidar la interacción permanente de los graduados con la vida Institucional</t>
  </si>
  <si>
    <t>Vicerrector
Académico
Profesional Oficina de Graduados</t>
  </si>
  <si>
    <t>Fortalecer el proceso de seguimiento a  graduados</t>
  </si>
  <si>
    <t>Apoyo en redes de empleo y mercado laboral</t>
  </si>
  <si>
    <t>Portal creado</t>
  </si>
  <si>
    <t>Diagnóstico elaborado y presentado</t>
  </si>
  <si>
    <t>Realizar  diagnóstico de la situación actual y la inserción laboral de los graduados de la UT</t>
  </si>
  <si>
    <t>Reorientar el Proyecto Educativo Institucional - PEI 2020 - 2022</t>
  </si>
  <si>
    <t>PEI reorientado</t>
  </si>
  <si>
    <t xml:space="preserve">Vicerrector Académico
Jefe Oficina de Desarrollo Institucional
Asesor Jurídico
Secretario General
Consejo Superior
</t>
  </si>
  <si>
    <t xml:space="preserve">Vicerrector Académico
Asesor Jurídico
Secretaria General
Consejo Superior
</t>
  </si>
  <si>
    <t>Estatuto estudiantil elaborado</t>
  </si>
  <si>
    <t>Formación para el desarrollo humano</t>
  </si>
  <si>
    <t xml:space="preserve">Vicerrector de Desarrollo Humano
Vicerrector Académico
Secretaria General
Asesor Jurídico
</t>
  </si>
  <si>
    <t xml:space="preserve">Cualificación permanente de los graduados
</t>
  </si>
  <si>
    <t>SEGUIMIENTO A GRADUADOS UT</t>
  </si>
  <si>
    <t xml:space="preserve">Jefe Oficina de Desarrollo Institucional
Vicerrector de Desarrollo Humano
</t>
  </si>
  <si>
    <t>Construcción Edificio de aulas</t>
  </si>
  <si>
    <t>Garantizar ambientes de aprendizaje para la población estudiantil de la UT.</t>
  </si>
  <si>
    <t>Adecución infraestructura física</t>
  </si>
  <si>
    <t>Garantizar el funcionamiento adecuado de los espacios físicos de la UT.</t>
  </si>
  <si>
    <t>Bulevar UT</t>
  </si>
  <si>
    <t>Prestar a la comunidad universitaria un servicio de educación superior con calidad</t>
  </si>
  <si>
    <t>Número de remodelaciones y adecuaciones ejecutadas</t>
  </si>
  <si>
    <t xml:space="preserve">Jardín Botánico de la UT
</t>
  </si>
  <si>
    <t xml:space="preserve">Plan estrategico de expansión del campus universitario </t>
  </si>
  <si>
    <t>Proyectar el campus universitario con base en las tendencias de expansión urbana de la ciudad de Ibagué y impaco regional - nacional.</t>
  </si>
  <si>
    <t>Fortalecer la divulgación y biodiversidad para la educación ambiental, producción orgánica y sustentable y laboratorios ambientales.</t>
  </si>
  <si>
    <t>FORTALECIMIENTO DE LOS PROCESOS DE INVESTIGACIÓN Y PROYECCIÓN SOCIAL VINCULADOS AL JARDÍN BOTÁNICO Y LOS PREDIOS RURALES DE LA UNIVERSIDAD</t>
  </si>
  <si>
    <t>Número de proyectos apoyados</t>
  </si>
  <si>
    <t>Realizar proyectos de investigación y proyección social en biodiversidad, producción orgánica y sustentable y laboratorios ambientales</t>
  </si>
  <si>
    <t>HACIA UN TOLIMA SUSTENTABLE</t>
  </si>
  <si>
    <t xml:space="preserve">Contribuir en la gestión ambiental sustentable del territorio tolimense </t>
  </si>
  <si>
    <t>FORMULACIÓN DE POLÍTICAS Y AGENDAS PÚBLICAS AMBIENTALES PARA UN TOLIMA SUSTENTABLE</t>
  </si>
  <si>
    <t>ACOMPAÑAMIENTO A ACTORES SOCIALES PARA LA GESTIÓN DE CONFLICTOS AMBIENTALES</t>
  </si>
  <si>
    <t>Número trabajos generados a través de convenios e investigaciones</t>
  </si>
  <si>
    <t>Consolidación de convenios de investigación</t>
  </si>
  <si>
    <t>Gestionar convenios de gestión ambiental en el territorio</t>
  </si>
  <si>
    <t>Gestión para un Tolima sustentable</t>
  </si>
  <si>
    <t>Conflictos ambientales</t>
  </si>
  <si>
    <t>Normatividad ambiental</t>
  </si>
  <si>
    <t xml:space="preserve">Institucionalizar eventos de reconocimiento al aporte a la consolidación de la CT&amp;I. </t>
  </si>
  <si>
    <t>Eventos institucionalizados y realizados</t>
  </si>
  <si>
    <t>PROMOCIÓN DE LAS PUBLICACIONES UNIVERSITARIAS</t>
  </si>
  <si>
    <t>Producción científica y académica de la UT en documentos seriados</t>
  </si>
  <si>
    <t>Aumentar la producción de publicaciones académica y científica seriadas</t>
  </si>
  <si>
    <t>Aumentar las publicaciones académica y científica seriadas propias de la UT</t>
  </si>
  <si>
    <t>Número de revistas con cumplimiento de criterios de indexación</t>
  </si>
  <si>
    <t xml:space="preserve">Aprobar y ejecutar comisiones de estudio de profesores de planta a nivel doctoral. </t>
  </si>
  <si>
    <t>Crear nuevas propuestas de educación continuada: cursos cortos, seminarios y diplomados.</t>
  </si>
  <si>
    <t>Número de nuevos cursos de capacitación ofertados</t>
  </si>
  <si>
    <t xml:space="preserve">
Director  Investigaciones y Desarrollo Científico
Decanos, Director del IDEAD
Vicerrector Académico</t>
  </si>
  <si>
    <t>Diseñar y publicar colecciones de museo virtuales, disponibles para la comunidad en general.</t>
  </si>
  <si>
    <t>Incrementar la presencia internacional de la Universidad promoviendo la vinculación de los docentes y estudiantes a redes académicas</t>
  </si>
  <si>
    <t>Actualizar planes de curso  de los programas con homólogos internacionales</t>
  </si>
  <si>
    <t>Elaborar normatividad  de prevención y mitigación del consumo de sustancias psicoactivas dirigidas a comunidad universitaria a través de la estrategia de Zona de Orientación Universitaria - ZOU</t>
  </si>
  <si>
    <t xml:space="preserve">Número de integrantes formados </t>
  </si>
  <si>
    <t>Número de alianzas estrategicas obtenidas</t>
  </si>
  <si>
    <t>Presentar ante las embajadas y representaciones consulares proyectos de intervención social que permitan estrategias de colaboración a nivel institucional y empresarial</t>
  </si>
  <si>
    <t>Proyecto
presentado</t>
  </si>
  <si>
    <t>Número de proyectos financiados</t>
  </si>
  <si>
    <t>Portafolio construido</t>
  </si>
  <si>
    <t>Reglamento aprobado</t>
  </si>
  <si>
    <t>Controlar la calidad de alimentos y buenas practícas de manejo de alimentos en las sedes: Central, CURDN y Bajo Calima</t>
  </si>
  <si>
    <t>Realizar intervención psicosocial en la comunidad universitaria</t>
  </si>
  <si>
    <t>Número de estudiantes participantes en monitorias académicas + cursos nivelatorios +  semana de inducción</t>
  </si>
  <si>
    <t>Realizar actividades culturales a la Comunidad Universitaria</t>
  </si>
  <si>
    <t xml:space="preserve">Generar condiciones de cultura de seguridad vial en la Comunidad Universitaria
</t>
  </si>
  <si>
    <t xml:space="preserve">Sistema Globalmente Armonizado - SGA </t>
  </si>
  <si>
    <t xml:space="preserve">Garantizar el manejo adecuado de las sustancias quimicas bajo el Sistema Globalmente Armonizado - S.G.A de clasificación y etiquetado </t>
  </si>
  <si>
    <t>Informes presentados</t>
  </si>
  <si>
    <t>Documento PINAR articulado e implementado con MIPG</t>
  </si>
  <si>
    <t>Número de evaluaciones y seguimiento</t>
  </si>
  <si>
    <t>Generar una estructura  organizacional que refleje los nuevos desarrollos académico - administrativos de la Institución</t>
  </si>
  <si>
    <t>Número de convenios con recursos adquiridos</t>
  </si>
  <si>
    <t>Mantenar la certificación bajo la ISO 9001:2015 del Sistema de Gestión de la Calidad - SGC de la Universidad</t>
  </si>
  <si>
    <t>SGC certificado</t>
  </si>
  <si>
    <t>Jefe de la Oficina de Desarrollo Institucional
Líderes de los procesos</t>
  </si>
  <si>
    <t>PROUNAL</t>
  </si>
  <si>
    <t>Sistema implementado</t>
  </si>
  <si>
    <t>PROUT</t>
  </si>
  <si>
    <t>FUENTE</t>
  </si>
  <si>
    <t>PROPIOS</t>
  </si>
  <si>
    <t>Número de comisiones aprobadas</t>
  </si>
  <si>
    <t xml:space="preserve">FORMACION POLITICA Y CIUDADANIA </t>
  </si>
  <si>
    <t>Fortalecer la cultura política y de ciudadanía de la comunidad universitaria</t>
  </si>
  <si>
    <t>Articular los currículos de las Unidades Académicas con la formación en ciudadanía</t>
  </si>
  <si>
    <t>Cualificar la gestión pública para la implentación de políticas de cultura ciudadana </t>
  </si>
  <si>
    <t>Diseñar programas de capacitación para funcionarios públicos, líderes sociales y comunales en cultura ciudadana</t>
  </si>
  <si>
    <t>Número de curriculos artículados</t>
  </si>
  <si>
    <t>Número de programas ofertados</t>
  </si>
  <si>
    <t>Número de artículos publicados en Revistas Indexadas</t>
  </si>
  <si>
    <t xml:space="preserve">Gestionar alianzas estratégicas con organizaciones público privadas para el desarrollo de actividades académicas y el abordaje de problemáticas regionales </t>
  </si>
  <si>
    <t>Numero de estudiantes vinculados en P.U</t>
  </si>
  <si>
    <t>Reconocimiento y valoración de las diferentes formas de producción de conocimiento que fortalezcan la construcción de sociedad</t>
  </si>
  <si>
    <t>Vicerrector Académico
Vicerrector Administrativo</t>
  </si>
  <si>
    <t>Vicerrector Académico
Directores de Departamento</t>
  </si>
  <si>
    <t xml:space="preserve">Vicerrector Académico
Secretaria Académica
Jefe de Admisiones, Registro y Control Académico
Comité de Admisiones
</t>
  </si>
  <si>
    <t>Director de Investigaciones y Desarrollo Científico
Vicerrector Académico</t>
  </si>
  <si>
    <t xml:space="preserve">Director  Investigaciones y Desarrollo Científico
Decanos, Director del IDEAD
Vicerrector Académico
</t>
  </si>
  <si>
    <t>Director  Investigaciones y Desarrollo Científico
Decanos, Director del IDEAD 
Vicerrector Académico</t>
  </si>
  <si>
    <t xml:space="preserve">
Director de Investigaciones y Desarrollo Científico
Vicerrector Académico
Rector</t>
  </si>
  <si>
    <t>Vicerrector Académico
Director de Investigaciones y Desarrollo Científico</t>
  </si>
  <si>
    <t>Vicerrector Académico
Vicerrector de Desarrollo Humano
Vicerrector Administrativo</t>
  </si>
  <si>
    <t>Versión: 11</t>
  </si>
  <si>
    <t>Fecha Aprobación:
17-12-2020</t>
  </si>
  <si>
    <t>Número de estrategías implementadas</t>
  </si>
  <si>
    <t>Fortalecer los procesos de formación y capacitación para elevar la cualificación de la planta docente.</t>
  </si>
  <si>
    <t xml:space="preserve">Vicerrector Académico
Decanos
Director del IDEAD
Directores de Departamento
Vicerrector Administrativo
</t>
  </si>
  <si>
    <t>EDUCACIÓN MEDIADA POR TIC</t>
  </si>
  <si>
    <t>Portafolios pedadógicos</t>
  </si>
  <si>
    <t>Promover la dinamización de la investigación mediante la promoción de grupos y semilleros de investigación en los procesos propios de la educación a distancia</t>
  </si>
  <si>
    <t xml:space="preserve">Desarrollar proyectos con grupos de investigación reconocidos por Sistema Nacional de Ciencia, Tecnología e Invovación - SCT&amp;I </t>
  </si>
  <si>
    <t>Número de proyectos en los CAT</t>
  </si>
  <si>
    <t>Promover la obtención de patentes mediante acciones de estímulo alos estudiantes, docentes y graduados</t>
  </si>
  <si>
    <t>PROMOCIÓN DE PATENTES PRODUCTO DE INVESTIGACIÓN - CREACIÓN</t>
  </si>
  <si>
    <t xml:space="preserve">Fortalecer lazos interinstitucionales de organizaciones públicas y privadas de carácter nacional e internacional  </t>
  </si>
  <si>
    <t>Fortalecer la protección de la propiedad intelectual mediante los diferentes modelos de registro ante la Superintendencia de Industria y Comercio (patentamiento y desarrollos tecnológicos) y la Unidad de Derechos de Autor para los productos de creación y Derechos de Obtentor de Variedades Vegetales (ICA)</t>
  </si>
  <si>
    <t>Número de productos de investigación protegidos</t>
  </si>
  <si>
    <t>Consolidar los Grupos y Centros de investigación registrados en el Sistema Nacional de Ciencia Tecnología e Innovación del Ministerio de Ciencia Tecnología e Innovación – MinCiencias.</t>
  </si>
  <si>
    <t>Fortalecer los grupos y centros  de investigación</t>
  </si>
  <si>
    <t>Fortalecer la comunicación científica en una lengua extranjera para la incorporación de la producción científica en bases de datos de alto impacto.</t>
  </si>
  <si>
    <t>Desarrollar productos de generación de conocimiento científica en bases de datos de alto impacto</t>
  </si>
  <si>
    <t>Número de productos de generados de alto impacto</t>
  </si>
  <si>
    <t xml:space="preserve">Fomentar la apropiación social del conocimiento generado a través de la investigación - creación a la comunidad y al sector productivo con el propósito de aumentar los indicadores de competitividad y calidad de vida para la región.
</t>
  </si>
  <si>
    <t>Número de proyectos con pertinencia social</t>
  </si>
  <si>
    <t>Formular proyectos de investigación con pertinencia social  compatible con el conocimiento local, empirico, el saber tradicional e incorporando la tecnología.</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</si>
  <si>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</si>
  <si>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</si>
  <si>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 xml:space="preserve">Número de estudiantes vinculados a los semilleros y a los grupos de investigación </t>
  </si>
  <si>
    <t>Formular y gestionar proyectos de investigación - creación que fortalezcan los semilleros y grupos de investigación</t>
  </si>
  <si>
    <t>Difusión y extensión de la investigación - creación</t>
  </si>
  <si>
    <t>Fomentar las dinámicas comunicativas entre la Universidad del Tolima con los diferentes entes estatales.</t>
  </si>
  <si>
    <t>Formular proyectos de colaboración con entes estatales</t>
  </si>
  <si>
    <t>Número de proyectos formulados</t>
  </si>
  <si>
    <t>Dinamización de la Investigación - creación</t>
  </si>
  <si>
    <t xml:space="preserve">Fortalecer las plataformas tecnológicas institucionales para la divulgación de revistas, libros y toda comunicación científica y académica derivada de ellos. </t>
  </si>
  <si>
    <t>Número de revistas fortalecidas</t>
  </si>
  <si>
    <t xml:space="preserve">Fortalecer la revistas con los resultados de investigación </t>
  </si>
  <si>
    <t xml:space="preserve">
Director de Investigaciones y Desarrollo Científico
Vicerrector Académico
</t>
  </si>
  <si>
    <t>Promover la visibilzación mediada del museo en  las instituciones educativas de la región</t>
  </si>
  <si>
    <t>Número de visitas mediadas</t>
  </si>
  <si>
    <t>Número de colecciones disponibles con acceso virtual</t>
  </si>
  <si>
    <t xml:space="preserve">Director del Museo
Vicerrector Académico
Proyección Social
</t>
  </si>
  <si>
    <t>Número de libros publicados con estándares internacionales</t>
  </si>
  <si>
    <t>Articular y fortalecer las publicaciones científicas, académicas y comunitarias.</t>
  </si>
  <si>
    <t>Fomentar la gestión editorial de la Universidad para alcanzar los estándares internacionales en la publicación de libros</t>
  </si>
  <si>
    <t>Ofertar seminarios y cursos en lengua extranjera</t>
  </si>
  <si>
    <t>Prestar los servicios de promoción de la salud y prevención de la enfermedad apoyados con las TIC</t>
  </si>
  <si>
    <t>Profesional de la Sección Asistencial
Director de Bieneatar Universitario
Vicerrector de Desarrollo Humano</t>
  </si>
  <si>
    <t>Promover hábitos y estilos de vida saludable individual y colectiva para la prevención de factores de riesgo y el mantenimiento de la salud de la comunidad universitaria a través de acciones asistenciales y educativas.</t>
  </si>
  <si>
    <t>Optimizar la cultura y clima organizacional de la Universidad del Tolima, a través del fortalecimiento de equipos de trabajo interdisciplinarios con condiciones que impacten positivamente en su desempeño laboral, con alternativas que respondan a las necesidades de integración, identidad, cultura institucional y pertenencia, con el fin de lograr el bienestar individual y la integración de la comunidad.</t>
  </si>
  <si>
    <t>Número de funcionarios beneficiados</t>
  </si>
  <si>
    <t>Fortalecer los procesos deportivos mediante la aplicación de sistemas de entrenamiento actualizados a cada disciplina establecida, manteniendo las disciplinas deportivas ofertadas e incorporando nuevas que permitan la participación en eventos deportivos regional, nacional e internacional.</t>
  </si>
  <si>
    <t>Número de deportistas participantes</t>
  </si>
  <si>
    <t xml:space="preserve">Fortalecer las actividades recreativas y el uso racional del tiempo libre existentes e incorporando nuevas, que conlleven a una mayor cobertura de participación y respondan a las necesidades de la comunidad universitaria.
</t>
  </si>
  <si>
    <t>Desarrollar actividades que involucren a la comunidad universitaria y fomentar conciencia, sobre la práctica de la cultura física en beneficio propio</t>
  </si>
  <si>
    <t xml:space="preserve"> Director de Bienestar Universitario
Profesionales Sección Asistencial
Vicerrector de Desarrollo Humano</t>
  </si>
  <si>
    <t>Fortalecer el sistema integral de alertas y evaluación para la gestión de permanencia y graduación estudiantil.</t>
  </si>
  <si>
    <t xml:space="preserve">Director de Bienestar Universitario
Vicerrector de Desarrollo Humano </t>
  </si>
  <si>
    <t>Formación e interacción artística y cultural</t>
  </si>
  <si>
    <t>Fortalecer y dinamizar los talleres de formación artística integral con pertinencia institucional, orientadas a la comunidad universitaria y sociedad.</t>
  </si>
  <si>
    <t>Desarrollar actividades artísticas -culturales con la comunidad universitaria por semestre</t>
  </si>
  <si>
    <t>Número de integrantes  vinculados a actividades culturales por semestre</t>
  </si>
  <si>
    <t>Extensión cultural</t>
  </si>
  <si>
    <t>Generar intercambios y extensión cultural, para articular la Universidad y la sociedad.</t>
  </si>
  <si>
    <t>Número de participantes en actividades</t>
  </si>
  <si>
    <t>Expresión cultural y artística</t>
  </si>
  <si>
    <t>Fomentar y promocionar los componentes artísticos, culturales y documentales con el entorno regional.</t>
  </si>
  <si>
    <t>Número de participantes en talleres ofertados</t>
  </si>
  <si>
    <t>Ofertar actividades formativas a la Comunidad Universitaria en el entorno regional</t>
  </si>
  <si>
    <t>Inclusión, diversidad y género</t>
  </si>
  <si>
    <t xml:space="preserve">Número de participantes formados </t>
  </si>
  <si>
    <t>Sistema de Regionalización</t>
  </si>
  <si>
    <t xml:space="preserve">Estructurar el sistema de regionalización integrando los ejes misionales de la Universidad </t>
  </si>
  <si>
    <t>Contribuir con los procesos de construcción regional según su vocación productiva y desarrollo humano.</t>
  </si>
  <si>
    <t>Sistema de regionalización estructurado</t>
  </si>
  <si>
    <t>Director del CERE
Vicerrector Académico
Vicerrector de Desarrollo Humano</t>
  </si>
  <si>
    <t xml:space="preserve">Director de Proyección Social
Director del CERE
Vicerrector Académico
</t>
  </si>
  <si>
    <t xml:space="preserve">
Director del CERE
Director Proyección Social
Vicerrector Académico
</t>
  </si>
  <si>
    <t>Desarrollar esquemas de gestión priorizando los productos de investigación como medio de intervención con el sector externo, en alianza con actores estratégicos de la región, en el marco de los objetivos de desarrollo sostenible - ODS y las nuevas apuestas desde la sostenibilidad.</t>
  </si>
  <si>
    <t>Número de proyectos suscritos con ODS ejecutados</t>
  </si>
  <si>
    <t xml:space="preserve">Desarrollar proyectos suscritos con el sector externo en alizanza con actores estratégicos de la región con ODS </t>
  </si>
  <si>
    <t xml:space="preserve">Director de Investigaciones y Desarrollo Científico
Vicerrector Académico 
</t>
  </si>
  <si>
    <t>Establecer el emprendimiento e innovación, como una estrategia de movilidad social, incluyéndolas en las estructuras curriculares de los programas académicos y demás acciones de la política de emprendimiento.</t>
  </si>
  <si>
    <t>Financiar proyectos de las facultades que ayuden resolver problemas concretos de la comunidad y el entorno</t>
  </si>
  <si>
    <t xml:space="preserve">Promover el desarrollo de proyectos desde las unidades academicas que aporten a la resolución de problemas concretos de la comunidad y el entorno </t>
  </si>
  <si>
    <t xml:space="preserve">Número de proyectos ejecutados </t>
  </si>
  <si>
    <t xml:space="preserve">Estimular a los mejores bachilleres de los municipios del Tolima </t>
  </si>
  <si>
    <t xml:space="preserve">Crear políticas de admisión para la población Vulnerable </t>
  </si>
  <si>
    <t>Número de matriculados</t>
  </si>
  <si>
    <t>Dinamizar la Política de Paz</t>
  </si>
  <si>
    <t>Generar alianzas con organizaciones público – privadas a nivel regional, nacional e internacional con trabajo colaborativo.</t>
  </si>
  <si>
    <t>Número de alianzas ejecutadas</t>
  </si>
  <si>
    <t xml:space="preserve">Fortalecer la democracia y la construcción de la paz en el territorio   bajo escenarios de orden académico, social y político
</t>
  </si>
  <si>
    <t xml:space="preserve">Director del CERE
Director Proyección Social
Vicerrector Académico
</t>
  </si>
  <si>
    <t>Objetivos de Desarrollo Sostenible</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</si>
  <si>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</si>
  <si>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Número de matriculados en postgrados</t>
  </si>
  <si>
    <t xml:space="preserve">Fortalecer el nivel de formación de los graduados de pregrado en postgrados de la UT, para contribuir con su inserción laboral </t>
  </si>
  <si>
    <t>Fortalecer el nivel de capacitación de los graduados  de la UT en educación continuada, para contribuir con su inserción laboral</t>
  </si>
  <si>
    <t>Número de matriculados en educación continuada</t>
  </si>
  <si>
    <t xml:space="preserve">ARTICULACIÓN CON LA ESCUELA </t>
  </si>
  <si>
    <t>Articulación de la Educación Básica y Media con la Educación Superior</t>
  </si>
  <si>
    <t>Fortalecer la articulación con las instituciones de educación básica y media, para desarrollar acciones de responsabilidad social.</t>
  </si>
  <si>
    <t>Número de estudiantes en articulación</t>
  </si>
  <si>
    <t xml:space="preserve">META </t>
  </si>
  <si>
    <t>FORMACIÓN AMBIENTAL</t>
  </si>
  <si>
    <t>Fomentar los procesos de formación e intervención ambiental en la comunidad universitaria y la ciudadanía a través de la articulación entre los programas académicos, grupos de investigación, semilleros, colectivos ambientales y demás grupos de interés, en el ámbito local y regional.</t>
  </si>
  <si>
    <t xml:space="preserve">Vicerrector de Desarrollo Humano
Coordinador de Gestión y Educación Ambiental 
</t>
  </si>
  <si>
    <t xml:space="preserve">Coordinador de Gestión y Educación Ambiental 
Vicerrector de Desarrollo Humano
</t>
  </si>
  <si>
    <t>Campus universitario sustentable</t>
  </si>
  <si>
    <t>Implementar y gestionar ambientalmente el campus desde principios de sustentabilidad en cumplimiento de la normatividad legal vigente en aspectos como ahorro de agua, energía y papel, uso de materiales alternativos a los convencionales no biodegradables, movilidad no contaminante, plan del manejo arbóreo y ambiente sano.</t>
  </si>
  <si>
    <t xml:space="preserve">Coordinador de Gestión y Educación Ambiental 
Vicerrector de Desarrollo Humano
Jefe División Servicios Administrativos
</t>
  </si>
  <si>
    <t>Fortalecer la relación del Jardín Botánico y predios rurales de la UT con sus procesos misionales</t>
  </si>
  <si>
    <t xml:space="preserve">Coordinador de Gestión y Educación Ambiental 
Director de Investigaciones y Desarrollo Científico
</t>
  </si>
  <si>
    <t>Coordinador de Gestión y Educación Ambiental 
Vicerrector de Desarrollo Humano</t>
  </si>
  <si>
    <t>Jefe Control de Gestión
Jefe División de Relaciones Laborales y Prestacionales
Jefe de Desarrollo Institucional</t>
  </si>
  <si>
    <t>Fortalecer los medios de comunicación y difusión Institucional, permitiendo la visibilidad de la gestión Universitaria y su compromiso social.</t>
  </si>
  <si>
    <t>Secretaria General - 
Profesional de Comunicaciones e Imagén Institucional</t>
  </si>
  <si>
    <t>Implementar la política de comunicaciones</t>
  </si>
  <si>
    <t>Política de comunicaciones</t>
  </si>
  <si>
    <t xml:space="preserve">Profesional Oficina de Gestión Tecnológica
Vicerrector Académico
</t>
  </si>
  <si>
    <t>Vicerrector Administrativo
Jefe División Contable y Financiera</t>
  </si>
  <si>
    <t xml:space="preserve">Jefe Oficina de Desarrollo Institucional
</t>
  </si>
  <si>
    <t>Jefe División Contable y Financiera
Vicerrector Administrativo</t>
  </si>
  <si>
    <t xml:space="preserve">ESTATUTO ORGÁNICO PRESUPUESTAL Y FINANCIERO </t>
  </si>
  <si>
    <t>Fuentes de financiación externa</t>
  </si>
  <si>
    <t>Desarrollar una estructura de gestión que fomente en los profesores la identificación y prospección de fuentes de financiación externa, liderada a través  de la unidad funcional para el fortalecimiento de la investigación-creación y extensión.</t>
  </si>
  <si>
    <t xml:space="preserve">Gestionar la consecusión de recursos mediante acciones académico - administrativas de impacto positivo para la UT a través de convenios
</t>
  </si>
  <si>
    <t>Formular e implementar el plan financiero acorde con el alcance del Plan de Desarrollo Institucional y Plan de Gobierno Rectoral, gestionando la obtención de recursos para la financiación de las funciones misionales y aplicando en su  ejecución  las normas legales vigentes.</t>
  </si>
  <si>
    <t>Fortalecer los procesos de Investigación en la institución</t>
  </si>
  <si>
    <t>Centro de investigaciones de la UT</t>
  </si>
  <si>
    <t>Disminución deserción estudiantil</t>
  </si>
  <si>
    <t>Númro de estudios realizados</t>
  </si>
  <si>
    <t xml:space="preserve">
Vicerrector Académico
Directores de Programa
Decanos - Director IDEAD
</t>
  </si>
  <si>
    <t>Categorización de profesores en Minciencias</t>
  </si>
  <si>
    <t>Mejorar la clasificación de los profesores investigadores en MInCiencias ( Junior, asociados, seniro y emérito)</t>
  </si>
  <si>
    <t>Fortalecer la catetorización de los profesores investigadores de los grupos de investigación en MinCiencias</t>
  </si>
  <si>
    <t>Número de experiencias significativas sistematizadas</t>
  </si>
  <si>
    <t>Sistematizar y apropiar las experiencias significativas de docencia, extensión e investigación</t>
  </si>
  <si>
    <t>Fortalecer el desarrollo tecnológico del sector económico, productivo, social y natural de la región, a través de los observatorios de la Universidad del Tolima.</t>
  </si>
  <si>
    <t>Desarrollar políticas y espacios de formación en inclusión, diversidad y género.</t>
  </si>
  <si>
    <r>
      <t>Generar espacios de formación</t>
    </r>
    <r>
      <rPr>
        <sz val="11"/>
        <rFont val="Arial"/>
        <family val="2"/>
        <charset val="1"/>
      </rPr>
      <t xml:space="preserve"> en inclusión, diversidad y género.</t>
    </r>
  </si>
  <si>
    <t>Articular acciones entre la UT y las instituciones  de educación basica y media.</t>
  </si>
  <si>
    <t>Ofrecer el servicio de alimentación de los estudiantes de pregrado de la UT</t>
  </si>
  <si>
    <t>Reglamentar el el proyecto de Tiendas Universitarias</t>
  </si>
  <si>
    <t>Presentar y aprobar el reglamento de Tiendas Universitarias.</t>
  </si>
  <si>
    <t xml:space="preserve">
Fomentar la participación de estudiantes, docentes y funcionarios en actividades y encuentros nacionales.</t>
  </si>
  <si>
    <t xml:space="preserve">Profesional Universitario SSST
Director de Bienestar Universitario
</t>
  </si>
  <si>
    <t>Vicerrector de Desarrollo Humano
Profesional Universitario SSST
Jefe División de Servicios Administrativos</t>
  </si>
  <si>
    <t xml:space="preserve"> Director de Bienestar Universitario 
Profesional Universitario   Seccion Deportes</t>
  </si>
  <si>
    <t xml:space="preserve">Director Centro Cultural 
Vicerrector de Desarrollo Humano
</t>
  </si>
  <si>
    <t xml:space="preserve">Vicerrector de Desarrollo Humano
</t>
  </si>
  <si>
    <t>Vicerrector
Académico
Profesional Universitario -Oficina de Graduados</t>
  </si>
  <si>
    <t>Vicerrector
Académico
Profesional Universitario - Oficina de Graduados</t>
  </si>
  <si>
    <t>Director de Bienestar Universitario
Vicerrector de Desarrollo Humano 
Vicerrector Académico</t>
  </si>
  <si>
    <t>Director de Bienestar Universitario              Vicerrector de Desarrollo Humano</t>
  </si>
  <si>
    <t>Realizar eventos especiales a grupos de interés y de valor</t>
  </si>
  <si>
    <t>Profesional de la Sección Asistencial
Profesional Seguridad y Salud en el Trabajo
Director de Bieneatar Universitario
Vicerrector de Desarrollo Humano</t>
  </si>
  <si>
    <t xml:space="preserve">Implementar el  Sistema de Gestión de  Seguridad y Salud en el Trabajo - SGS y ST
</t>
  </si>
  <si>
    <t>Adoptar e implementar el plan estrategico de seguridad víal</t>
  </si>
  <si>
    <t>Plan implementado</t>
  </si>
  <si>
    <t>Apoyo integral universitario a grupos valor y de interés (Estudiantes, profesores, funcionarios)</t>
  </si>
  <si>
    <t>Proporcionar beneficios de los programas Bienstar Institucial a los a los grupos de interés y de valor</t>
  </si>
  <si>
    <t xml:space="preserve">Fortalecer los programas de bienestar institucionales  con enfoque hacia el aseguramiento de la calidad de la educación superior.
</t>
  </si>
  <si>
    <t>Número de componentes  articulado e implementados</t>
  </si>
  <si>
    <t xml:space="preserve">Implementar los componentes de permanencia y graduación estudiantil (Guía para la Implementación de Educación Superior del Modelo de Gestión 
de Permanencia y Graduación Estudiantil en Instituciones de Educación Superior - componente cinco)
</t>
  </si>
  <si>
    <t>Ofertar portafolio de servicios, sello editorial de la Universidad del Tolima y otras editoriales con el apoyo de las TIC</t>
  </si>
  <si>
    <t xml:space="preserve">Ejecutar los estándares mínimos en el  SGSyST del sistema de Gestión de Seguridad y Salud </t>
  </si>
  <si>
    <t>Número de estándares ejecutados</t>
  </si>
  <si>
    <t xml:space="preserve">Vicerrector Académico Director del CERE
</t>
  </si>
  <si>
    <t xml:space="preserve">Director del CERE   
Director de Proyección Social
 Vicerrector Académico
</t>
  </si>
  <si>
    <t xml:space="preserve">
Director de Investigaciones y Desarrollo Científico
Director del CERE
Director Proyección Social 
Vicerrector Académico
</t>
  </si>
  <si>
    <t>Vicerrector Académico
Director de Proyección Social                              Director de Investigaciones
Decano Facultad de Ciencias Económicas y Administrativas</t>
  </si>
  <si>
    <t xml:space="preserve">
Director de Proyección Social                              Director de Investigaciones
Decano Facultad de Ciencias Económicas y Administrativas
Vicerrector Académico</t>
  </si>
  <si>
    <t xml:space="preserve">
Director Proyección Social
Director del CERE
Vicerrector Académico
</t>
  </si>
  <si>
    <t xml:space="preserve">Ejecutar programas y proyectos que permitan la consolidacion de ciudadania y cultura de paz </t>
  </si>
  <si>
    <t xml:space="preserve">Número de programas y proyectos ejecutados </t>
  </si>
  <si>
    <t>Desarrollar eventos academicos y de extensión para debatir temas relacionados con la construccion de paz</t>
  </si>
  <si>
    <t>Implementar el ecosistema de emprendimiento e innovación para el beneficio de la comunidad de la región</t>
  </si>
  <si>
    <r>
      <t>Aumentar la vinculación de docentes de planta con formación de alto nivel</t>
    </r>
    <r>
      <rPr>
        <u/>
        <sz val="10"/>
        <color rgb="FFFF0000"/>
        <rFont val="Arial"/>
        <family val="2"/>
      </rPr>
      <t xml:space="preserve"> </t>
    </r>
  </si>
  <si>
    <t xml:space="preserve">Realizar convocatoria  docente y 
vinculación de los becarios a la planta profesoral 
</t>
  </si>
  <si>
    <t xml:space="preserve">
Escuela de Formación</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</si>
  <si>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</si>
  <si>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Presentar para aprobación del Consejo Superior el proyecto de acuerdo para la creación de la Escuela de Formación (estructura, plan operativo y presupuesto).</t>
  </si>
  <si>
    <t>Escuela de formación presentada para aprobación del CS</t>
  </si>
  <si>
    <t>Implementación de estrategias de formación a través de los servicios ofrecidos por la escuela de formación.</t>
  </si>
  <si>
    <t xml:space="preserve">Formación en alto nivel y cualificación docente
</t>
  </si>
  <si>
    <t xml:space="preserve">Implementar estratégias de actualización para los profesores en las diferentes áreas del conocimiento.
</t>
  </si>
  <si>
    <t>PROGRAMAS ACADÉMICOS MODERNOS, DE CALIDAD, PERTINENTES ACORDES CON LAS EXIGENCIAS DEL SIGLO XXI</t>
  </si>
  <si>
    <t xml:space="preserve">Actualización de los Proyectos Educativos de los Programas de la Institución (PEP) </t>
  </si>
  <si>
    <t>Armonizar los PEP con el PEI en concordancia con los lineamientos en materia de Educación Superior.</t>
  </si>
  <si>
    <t>Construir los lineamientos institucionales para la reformulación de los PEP.</t>
  </si>
  <si>
    <t>Documento de lineamientos construido</t>
  </si>
  <si>
    <t>Reformular los PEP de  los programas académicos de la Universidad del Tolima acorde al documento de lineamientos institucionales.</t>
  </si>
  <si>
    <t xml:space="preserve">10 PEP reformulados </t>
  </si>
  <si>
    <t>Curriculos modernos, de calidad y pertinentes de acuerdo a los requierimientos del siglo XXI</t>
  </si>
  <si>
    <t>Apropiar la modernización de los microcurriculos de acuerdo a las políticas educativas y las nuevas tendencias y dinámicas  enmarcadas en el contexto regional, nacional e internacional.</t>
  </si>
  <si>
    <t xml:space="preserve">Construir un modelo para el rediseño de los microcurriculos 
</t>
  </si>
  <si>
    <t xml:space="preserve">1
</t>
  </si>
  <si>
    <t xml:space="preserve">
Modelo construido
</t>
  </si>
  <si>
    <t xml:space="preserve">Ajustar los microcurriculos de acuerdo al modelo de mordernizacion curricular </t>
  </si>
  <si>
    <t>Micurriculos ajustados</t>
  </si>
  <si>
    <t xml:space="preserve">ASEGURAMIENTO DE LA CALIDAD ACADÉMICA </t>
  </si>
  <si>
    <t xml:space="preserve">Consolidar el sistema interno de aseguramiento de la calidad académica mediante los procesos continuos de autoevaluación, autorregulación y mejora continua. </t>
  </si>
  <si>
    <t xml:space="preserve">Formular e imlementar el Sistema interno de aseguramiento de la calidad académica mediante los procesos continuos de autoevaluación, autorregulación y mejora continua. </t>
  </si>
  <si>
    <t xml:space="preserve"> Sistema interno de aseguramiento de la calidad académica formulado.</t>
  </si>
  <si>
    <t xml:space="preserve">Consolidar la ofertar programas de alta calidad a la comunidad </t>
  </si>
  <si>
    <t>Número de Programas Académicos sometidos a evaluación externa por el MEN</t>
  </si>
  <si>
    <t>Formulación  del documento para modificación del proceso de admisión de estudiantes a los programas académicos de la UT</t>
  </si>
  <si>
    <t>Documento formulado</t>
  </si>
  <si>
    <t xml:space="preserve">
Mejorar el desempeño académico de los estudiantes de la UT en las pruebas saber pro
</t>
  </si>
  <si>
    <t>Formular e implementar estratetegias alternativas de acción, orientadas al mejoramiento de los resultados de los exámenes de calidad para la Educación Superior.</t>
  </si>
  <si>
    <t>Estrategias formuladas e implementadas</t>
  </si>
  <si>
    <t>AMPLIACIÓN DE LA OFERTA ACADÉMICA</t>
  </si>
  <si>
    <t xml:space="preserve">Formulación de nuevos programas académicos
</t>
  </si>
  <si>
    <t>Formular propuestas para la creación de nuevos programas de pregrado y posgrado en la metodologías presencial, distancia y virtual.</t>
  </si>
  <si>
    <t>Número de nuevos programas académicos formulados</t>
  </si>
  <si>
    <t>AUTOFORMACIÓN PARA LA EDUCACIÓN SUPERIOR EN LA UT</t>
  </si>
  <si>
    <t>Consolidar la cultura de la autoformación como herramienta para asumir los retos de la  educación superior del siglo XXI</t>
  </si>
  <si>
    <t xml:space="preserve">Innovación pedagogíca y mediaciones tecnológicas </t>
  </si>
  <si>
    <t>Incorporar las mediaciones tecnológicas en los procesos de enseñanza aprendizaje que responda a las nesecidades de educación moderna, con calidad y pertinente del siglo XXI</t>
  </si>
  <si>
    <t xml:space="preserve">Formular la Política de Innovación pedagogíca y mediaciones tecnológicas </t>
  </si>
  <si>
    <t>Política Formulada</t>
  </si>
  <si>
    <t xml:space="preserve">Recursos bibliográficos para la construcción y apropiación social del conocimiento. </t>
  </si>
  <si>
    <t>Consolidar la Biblioteca Rafael Parga Cortés como un espacio de referencia para la proyección social y la apropiación del conocimiento.</t>
  </si>
  <si>
    <t xml:space="preserve">Adquirir y renovar el acceso a recursos digitales de información que den cobertura a todos los programas académicos. </t>
  </si>
  <si>
    <t>Producción Académica e investigativa de la UT</t>
  </si>
  <si>
    <t xml:space="preserve">Articulación con la comunidad académica </t>
  </si>
  <si>
    <t>Digitalizar y publicar la producción intelectual en el repositorio institucional.</t>
  </si>
  <si>
    <t>Número de trabajos disponibles en el respositorio Institucional</t>
  </si>
  <si>
    <t xml:space="preserve">Directora de Biblioteca, equipo de trabajo del procedimiento servicios al público, administrador del sistema de información. </t>
  </si>
  <si>
    <t xml:space="preserve">Alfabetización informacional y fomento de la lectura crítica. </t>
  </si>
  <si>
    <t>Generar un laboratorio de alfabetización informacional crítica para la formación de usuarios-lectores.</t>
  </si>
  <si>
    <t xml:space="preserve">Diseñar un proyecto piloto de alfabetización informacional crítica que incluya la documentación y divulgación del proyecto y de sus resultados. . </t>
  </si>
  <si>
    <t>Proyecto piloto formulado y experiencia documentada.</t>
  </si>
  <si>
    <t xml:space="preserve">Consolidar los canales de comunicación con la comunidad universitaria </t>
  </si>
  <si>
    <t xml:space="preserve">Planes de trabajo ejecutados. </t>
  </si>
  <si>
    <t>Biblioteca diversa e inclusiva</t>
  </si>
  <si>
    <t xml:space="preserve">Acercar la Biblioteca a la comunidad. </t>
  </si>
  <si>
    <t xml:space="preserve">Formular y ejecutar proyectos que acerquen a la Biblioteca a la población con capacidades diferenciales, a niños, niñas y adolescentes y a adultos mayores en condición de vulnerabilidad. </t>
  </si>
  <si>
    <t xml:space="preserve">Proyectos formulados y ejecutados. </t>
  </si>
  <si>
    <t>Promover la consolidación del patrimonio bibliográfico   y  documental de la universidad del Tolima.</t>
  </si>
  <si>
    <t xml:space="preserve">Conformar una colección especial para contribuir a la reconstrucción y garantizar la preservación de la memoria histórica institucional. </t>
  </si>
  <si>
    <t>Colección especial conformada</t>
  </si>
  <si>
    <t xml:space="preserve"> Abrir espacios para el diálogo académico en torno al quehacer de la Biblioteca en la formación científica, ética y política de la comunidad universitaria. </t>
  </si>
  <si>
    <t xml:space="preserve">Realizar encuentros con la comunidad universitaria en los que se divulguen saberes y prácticas con las cuales la Biblioteca aporta a la formación integral.     </t>
  </si>
  <si>
    <t xml:space="preserve">Número de encuentros realizados. </t>
  </si>
  <si>
    <t>Política Editorial</t>
  </si>
  <si>
    <t>Fortalecer el sistema editorial de la Universidad del Tolima como medio para la apropiación y gestión del conocimiento</t>
  </si>
  <si>
    <t xml:space="preserve">Formular la Política editorial </t>
  </si>
  <si>
    <t>Polituica formulada</t>
  </si>
  <si>
    <t xml:space="preserve">FORTALECIMIENTO DE LOS POSGRADOS DE LA UNIVERSIDAD DEL TOLIMA </t>
  </si>
  <si>
    <t xml:space="preserve">Política de posgrados </t>
  </si>
  <si>
    <t>Fortalecer el programa de posgrados de la Universidad del Tolima para la consolidación de comunidades académicas e investigativas</t>
  </si>
  <si>
    <t xml:space="preserve">Formular la Política de Posgrados </t>
  </si>
  <si>
    <t>Ofrecer a los graduados de la Universidad del Tolima estimulos que permita el ingreso  a los posgrados propios</t>
  </si>
  <si>
    <t xml:space="preserve">Política de Internacionalizacón  </t>
  </si>
  <si>
    <t>Fortalecer el programa de Internacionalización de la Universidad del Tolima para la consolidación de comunidades académicas e investigativas</t>
  </si>
  <si>
    <t xml:space="preserve">Formular la Política de Internacionalización </t>
  </si>
  <si>
    <t>Política formulada</t>
  </si>
  <si>
    <t xml:space="preserve">Participación en redes académicas </t>
  </si>
  <si>
    <t xml:space="preserve">Número de docentes vinculados a redes académicos </t>
  </si>
  <si>
    <t xml:space="preserve">Número de estudiantes vinculados a redes académicos </t>
  </si>
  <si>
    <t>Visibilizar a la Universidad del Tolima en los ámbitos internacional y nacional.</t>
  </si>
  <si>
    <t>Particicipación de la comunidad académica en eventos académicos, cientificos, de creación artística y cultural, a nivel nacional e internacional.</t>
  </si>
  <si>
    <t xml:space="preserve">Número de eventos </t>
  </si>
  <si>
    <t>Política de Formación de
Lengua Extranjera</t>
  </si>
  <si>
    <t>Fortalecer la formación en Lengua Extranjera para fomentar la participación de estudiantes y profesores en actividades académicas e investigativas y de internacionalización.</t>
  </si>
  <si>
    <t>Convocatoria realizada
Número de docente vinculados</t>
  </si>
  <si>
    <t>Cualificación de profesores catedráticos vinculados en los posgrados propios de la Institución.</t>
  </si>
  <si>
    <t xml:space="preserve">Número de profesores catedráticas beneficiados </t>
  </si>
  <si>
    <t xml:space="preserve">Número profesores actualizados </t>
  </si>
  <si>
    <t xml:space="preserve">Vicerrector Académico
Decano Facultad de Ciencias de la Educación                              Coordinador General de Currículo
</t>
  </si>
  <si>
    <t xml:space="preserve">Someter a evaluación externa por parte del Ministerio de Educacióbn Nacional (MEN) los programas académicos </t>
  </si>
  <si>
    <t xml:space="preserve">Vicerrector Académico
Coordinador General de Currículo
Integrantes del Comité Central de Currículo
</t>
  </si>
  <si>
    <t>Vicerrector Académico
Coordinador General de Currículo
Integrantes Comité Central de Currículo
    Decanos                                             Director IDEAD                       Directores de Porgramas                Integrantes Comités Curriculares de Programas</t>
  </si>
  <si>
    <t>Vicerrector Académico
Integrantes Comité Central de Currículo
Coordinador General de Currículo     Decanos                                             Director IDEAD                       Directores de Porgramas                Integrantes Comités Curriculares de Programas</t>
  </si>
  <si>
    <t>Vicerrector Académico
Integrante Comité Central de Currículo
Coordinador General de Currículo     Decanos                                             Director IDEAD                       Directores de Porgramas                Integrandes Comités Curriculares de Programas</t>
  </si>
  <si>
    <t>Vicerrector Académico        Directora Oficina de Autoevaluación y Acreditación</t>
  </si>
  <si>
    <t xml:space="preserve">
Vicerrector Académico
Unidad de mediaciones tecnológicas                             Oficina de Gestión Tecnológica 
</t>
  </si>
  <si>
    <t xml:space="preserve">Vicerrector Académico   
Decanos                                  
Director IDEAD   
Directores de Programas
                        Directora de Oficina de Autoevaluación y Acreditación     </t>
  </si>
  <si>
    <t xml:space="preserve">
Cultura Institucional de Aseguramiento de la Calidad Académica </t>
  </si>
  <si>
    <t>Programas académicos de alta calidad</t>
  </si>
  <si>
    <t xml:space="preserve">Mantener el análisis permanente de los resultados de las pruebas de Estado de los estudiantes y su mejoramiento.  </t>
  </si>
  <si>
    <t xml:space="preserve">Directores de Programa
Director de IDEAD
Jefe Oficina de Desarrollo Institucional
Vicerrector Académico
</t>
  </si>
  <si>
    <t>Realizar análisis permanente de  los resultados de las pruebas Saber Pro de los programas académicos</t>
  </si>
  <si>
    <t>Documento elaborado</t>
  </si>
  <si>
    <t>Vicerrector Académico
Directores de Programa  
Integrantes Comité Central de Currículo
Integrantes Consejo Académico
Integrantes Consejo Superior</t>
  </si>
  <si>
    <t xml:space="preserve">Vicerrector Académico
Decanos
Director del IDEAD
</t>
  </si>
  <si>
    <t>Implementar en todos los programas académicos  los portafolios pedagógicos en Tu-Aula virtual IDEAD y Tu-Aula media (Plan de curso, Guía de Aprendizaje y los ambientes digitales de aprendizaje, Acuerdo 042 de 2014, Artículo 33)</t>
  </si>
  <si>
    <t>Número de nuevos portafolios pedagógicos</t>
  </si>
  <si>
    <t>Directores de programa
Integrantes Unidad de Mediaciones Tecnológicas</t>
  </si>
  <si>
    <t>Director de Investigaciones y Desarrollo Científico
Integrantes Comité de Investigaciones del IDEAD 
Director IDEAD
Directores de Programa
Vicerrector Académico</t>
  </si>
  <si>
    <t>Coordinadores de grupos de investigacón,  
Integrantes del Comité de Investigaciones del IDEAD
Vicerrector Académico</t>
  </si>
  <si>
    <t>Establecer redes de cooperación de investigación – creación y desarrollos tecnológicos con organizaciones públicas y privadas</t>
  </si>
  <si>
    <t xml:space="preserve">Número de redes de cooperación tecnológica establecidas </t>
  </si>
  <si>
    <t xml:space="preserve">
Director de Investigaciones y Desarrollo Científico
Coordinadores de grupos de investigación
Vicerrector Académico
</t>
  </si>
  <si>
    <t>Directora de Biblioteca
Vicerrector de Desarrollo Humano</t>
  </si>
  <si>
    <t xml:space="preserve">Vicerrector Académico
Coordinadores de grupos de investigación
</t>
  </si>
  <si>
    <t xml:space="preserve">Fortalecer las colecciones físicas de material bibliográfico. </t>
  </si>
  <si>
    <t>Número de colecciones fortalecidas</t>
  </si>
  <si>
    <t xml:space="preserve">Número de recursos digitales </t>
  </si>
  <si>
    <t xml:space="preserve">Implementar el sistema de información que permita la compatibilidad  con los diferentes recursos tecnológicos que garantizan  el acceso al conocimiento. </t>
  </si>
  <si>
    <t>Articular los programas académicos que ofrecen formación en áreas Ciencias Sociales, Humanas y Literatura a través de planes de trabajo, para la divulgación de los servicios y colecciones de la Biblioteca</t>
  </si>
  <si>
    <t xml:space="preserve">  
Vicerrector Académico           
Decanos   
Integrantes Comité Central de Currículo</t>
  </si>
  <si>
    <t>Generación de estímulos para el acceso a la formación posgraduada</t>
  </si>
  <si>
    <t xml:space="preserve">  
Vicerrector Académico            Coordinador Oficina de Relaciones Internacionales                            Integrantes Comité Central de Currículo</t>
  </si>
  <si>
    <t xml:space="preserve">Vicerrector Académico 
Decanos
Director IDEAD
Coordinador de Oficina de Relaciones Internacionales            
Director de Investigaciones y Dearrollo Científico
</t>
  </si>
  <si>
    <t>Número de planes actualizados</t>
  </si>
  <si>
    <t>Desarrollar planes de estudios acordes con las tendencias internacionales en el área de formación</t>
  </si>
  <si>
    <t>Formular el documento de política Formación de Lengua Extranjera.</t>
  </si>
  <si>
    <t xml:space="preserve">Número de participantes </t>
  </si>
  <si>
    <t>Política curricular</t>
  </si>
  <si>
    <t>Formular la Política curricular</t>
  </si>
  <si>
    <t>Fortalecer la formación integral de la Universidad del Tolima para la consolidación de los programas académicos estructurados</t>
  </si>
  <si>
    <t xml:space="preserve">Vicerrector Académico 
Decanos
Director IDEAD
</t>
  </si>
  <si>
    <t xml:space="preserve">Vicerrector Académico 
Coordinador General de Currículo
Integrantes del Comité Central de Currículo
Decanos
Director IDEAD
</t>
  </si>
  <si>
    <t>Política de Investigaciones</t>
  </si>
  <si>
    <t>Formular la Política de Investigaciones</t>
  </si>
  <si>
    <t>Plan de Acción 2021 "Por una universidad pertinente, moderna y de calidad para el siglo XXI"</t>
  </si>
  <si>
    <r>
      <t xml:space="preserve">Plan de Acción 2021 </t>
    </r>
    <r>
      <rPr>
        <b/>
        <i/>
        <sz val="12"/>
        <color indexed="10"/>
        <rFont val="Arial"/>
        <family val="2"/>
      </rPr>
      <t>"Por una universidad pertinente, moderna y de calidad para el siglo XXI"</t>
    </r>
  </si>
  <si>
    <t xml:space="preserve">Director de Bienestar Universitario            Profesional Universitario </t>
  </si>
  <si>
    <t xml:space="preserve">Vicerrector de Desarrollo Humano
Director de Bienestar Universitario            Profesional Universitario </t>
  </si>
  <si>
    <t xml:space="preserve">
Vicerrector de Desarrollo Humano
Director de Bienestar Universitario
Profesional Universitario  </t>
  </si>
  <si>
    <t xml:space="preserve">
Director de Bienestar Universitario
Vicerrector de Desarrollo Humano </t>
  </si>
  <si>
    <t>Vicerrector Académico Decanos 
Director IDEAD</t>
  </si>
  <si>
    <t xml:space="preserve">Director de Investigaciones y Desarrollo Científico
Director de Proyección Social
Director CERE
Decanos 
Director IDEAD
Vicerrector Académico 
</t>
  </si>
  <si>
    <t xml:space="preserve">
Decanos 
 Director IDEAD
Director de Proyección Social
Vicerrector Académico
</t>
  </si>
  <si>
    <t>Vicerrector Académico
Decanos
 Director IDEAD</t>
  </si>
  <si>
    <t>Vicerrector Académico
Decanos  
 Director IDEAD</t>
  </si>
  <si>
    <t>Vicerrector Académico
Decanos 
Director IDEAD Director de Proyección Social</t>
  </si>
  <si>
    <t>Directores de Programa
Decanos 
Director IDEAD
Vicerrector Académico
Jefe Desarrollo Institucional</t>
  </si>
  <si>
    <t xml:space="preserve">Realizar estudio de deserción de los programas académcos de pregrado y postgrado de la UT
</t>
  </si>
  <si>
    <t xml:space="preserve">Beneficiar la población desplazada  y victimas del conflicto armado, que ingresen a los programas académicos
</t>
  </si>
  <si>
    <t xml:space="preserve">Beneficiar a los mejores bachilleres del municipio del Tolima, para que ingresen a los programas académicos por semestre </t>
  </si>
  <si>
    <t>Formular la Política de Regionalización</t>
  </si>
  <si>
    <t>Director del CERE
Director de Investigaciones y Desarrollo Científico
Vicerrector Académico</t>
  </si>
  <si>
    <t>Política de Bienestar Universitario</t>
  </si>
  <si>
    <t>Formular la Política de Bienestar Universitario</t>
  </si>
  <si>
    <t>Fortalecer e incentivar el desarrollo humano integral para la convivencia, construcción y cohesión del tejido social en la comunidad universitaria reflejado en la sociedad.</t>
  </si>
  <si>
    <t xml:space="preserve">Proyectar la interacción social a través del dialogo y la articulación con los diferentes actores regionales para promover, fortalecer procesos y contribuir a la solución de problemas de la región y el país, impactando la calidad de vida desde los ejes misionales </t>
  </si>
  <si>
    <t xml:space="preserve">Fortalecer la capacidad de generar y transferir conocimiento innovador, como respuesta a problemas locales, regionales y globales para impactar la realidad social, económica y ambiental. </t>
  </si>
  <si>
    <t>Vicerrector de Desarrollo Humano
Director de Bienstar Universitario</t>
  </si>
  <si>
    <t xml:space="preserve">Porcentaje de avance de la Dimensión de Control Interno </t>
  </si>
  <si>
    <t xml:space="preserve">Porcentaje de avance de la Dimensión de Talento Humano </t>
  </si>
  <si>
    <t>Dimensión diseñada</t>
  </si>
  <si>
    <t>Porcentaje de avance de la Dimensión de Direccionamiento Estratégico y Planeación</t>
  </si>
  <si>
    <t>Implementar las dimensiones de MIPG, a través de la gestión sistémica del direccionamiento estratégico ( Dimensión de: Control Interno, Talento Humano, y Direccionamiento Estrategico y Planeación )</t>
  </si>
  <si>
    <t>Jefe Oficina de Relaciones Laborales y Prestacionales
Vicerrector Administrativo</t>
  </si>
  <si>
    <t xml:space="preserve">Jefe de Desarrollo Institucional
Vicerrector Académico
Vicerrector de Desarrollo Humano
Vicerrector Administrativo
</t>
  </si>
  <si>
    <t xml:space="preserve">Secretario General
Jefe de Desarrollo Institucional
Profesional Oficina de Gestión Tecnológica
</t>
  </si>
  <si>
    <t>Jefe Oficina de Desarrollo Institucional
Vicerrector Académico
Vicerrector Desarrollo Humano
Vicerrector Administrativo
Secretario General
Integrantes del Consejo Superior</t>
  </si>
  <si>
    <t xml:space="preserve">Elaborar, socializar y presentar para aprobación el Estatuto Estudiantil </t>
  </si>
  <si>
    <t>Ajustar a la propuesta de modernización y el rediseño organizacional ( modelo de operación por proceso, cargas laborales, planta de cargos, manual de funciones y competencias laborales, estructura organizacional y estudio de impacto fiscal) presentado al Consejo Superior Universitario</t>
  </si>
  <si>
    <t xml:space="preserve">Formular el proyecto para la contrucción Parque Agroindustrial </t>
  </si>
  <si>
    <t>Proyecto formulado</t>
  </si>
  <si>
    <t xml:space="preserve">
Director de Investigaciones y Desarrollo Científico
Jefe Oficina de Desarrollo Institucional
</t>
  </si>
  <si>
    <t>Infraestructura adecuada</t>
  </si>
  <si>
    <t xml:space="preserve">Construir el Bulevar Universitario en la Sede Santa Helena y adecuacion  Entrada Principal </t>
  </si>
  <si>
    <t>Coliseo cubierto de la UT</t>
  </si>
  <si>
    <t xml:space="preserve">Adecuar del entorno fisico del Coliseo Cubierto </t>
  </si>
  <si>
    <t>Adecuar el bloque 33 de la Sede Santa Helena</t>
  </si>
  <si>
    <t>Adecuar salones del bloque 16,17,18 y 19</t>
  </si>
  <si>
    <t>Adecuación de aulas, laboratorios y mantenimiento de espacios de la sede Santa Helena</t>
  </si>
  <si>
    <t>Adecuar el bloque 33</t>
  </si>
  <si>
    <t>Adecuación de laboratorio</t>
  </si>
  <si>
    <t>Número de salones adeacuados</t>
  </si>
  <si>
    <t>Mantenimiento realizado</t>
  </si>
  <si>
    <t xml:space="preserve">Jefe Oficina de Desarrollo Institucional
Jefe de Servicios Administrativos
</t>
  </si>
  <si>
    <t>Director de Investigaciones y Desarrollo Científico
Director IDEAD
Jefe Oficina Desarrollo Institucional</t>
  </si>
  <si>
    <t>Jefe de Servicios Administrativos
Jefe Oficina de Desarrollo Institucional</t>
  </si>
  <si>
    <t xml:space="preserve">
Jefe de Desarrollo Institucional
Profesional Oficina de Gestión Tecnológica
</t>
  </si>
  <si>
    <t>Estructurar la propuesta del Sistema de Información Estadístico de la UT</t>
  </si>
  <si>
    <t>Propuesta de estructura</t>
  </si>
  <si>
    <t>Elaborar la propuesta del Plan de Desarrollo Institucional</t>
  </si>
  <si>
    <t>Propuesta elaborada</t>
  </si>
  <si>
    <t>Estatuto profesoral presentado</t>
  </si>
  <si>
    <t xml:space="preserve">Presentar para la aprobación el Estatuto Profesoral al Consejo Superior
</t>
  </si>
  <si>
    <t>Estatuto administrativo elaborado</t>
  </si>
  <si>
    <t xml:space="preserve">Jefe División Contable y Financiera
Vicerrector Administrativo
</t>
  </si>
  <si>
    <t>Número de productos ajustados</t>
  </si>
  <si>
    <t>Adecuar la infraestructura física para el parque Interactivo Inovamente</t>
  </si>
  <si>
    <t>Entorno del Coliseo adecuado</t>
  </si>
  <si>
    <t>Adecuar el espacio fisico para la implementacion de un laboratorio en la sede Chaparral</t>
  </si>
  <si>
    <t>Gestionar el laboratorio móvil para fortalecer la labor del IDEAD</t>
  </si>
  <si>
    <t>Laboratorio  móvil en funcionamiento</t>
  </si>
  <si>
    <t>Proyecto presentado</t>
  </si>
  <si>
    <t xml:space="preserve">Presentar el proyecto para el mantenimiento de la capa asfaltica de la sede Santa Helena </t>
  </si>
  <si>
    <t>Realizar el mantenimiento de los Auditorios del Campus Universitario</t>
  </si>
  <si>
    <t>Obra nueva realizada</t>
  </si>
  <si>
    <t>Realizar la construcción física nueva del Jardín Botánico de la Universidad del Tolima</t>
  </si>
  <si>
    <t xml:space="preserve">
Jefe Oficina de Desarrollo Institucional
Decano de la Facultad de Tecnologías</t>
  </si>
  <si>
    <t xml:space="preserve">Formular el proyecto del plan maestro de desarrollo fisico del campus con su respectiva factibilidad
</t>
  </si>
  <si>
    <t>Realizar seguimiento y monitoreo el Estatuto orgánico de Presupuesto de la Universidad del Tolima</t>
  </si>
  <si>
    <t>Ajustar el Plan Financiero Institucional</t>
  </si>
  <si>
    <t>Plan financiero ajustado</t>
  </si>
  <si>
    <t>Recuperar la cartera institucional</t>
  </si>
  <si>
    <t>Porcentaje de cartera recuperada</t>
  </si>
  <si>
    <t>Realizar elección de dignatarios y directivos</t>
  </si>
  <si>
    <t>Realizar convocatoria de representaciones de: Egresados, Profesores y Decanos</t>
  </si>
  <si>
    <t>Número de representaciones realizadas</t>
  </si>
  <si>
    <t>Secretario General</t>
  </si>
  <si>
    <t>Fortaler la infraestructura tecnológica y educacion mediada por TIC</t>
  </si>
  <si>
    <t>Modernizar la infraestructura física y tecnológica</t>
  </si>
  <si>
    <t>Infraestructura modernizada</t>
  </si>
  <si>
    <t xml:space="preserve">Profesional Oficina de Gestión Tecnológica
Vicerrector Académico
Vicerrector Administrativo
Jefe Oficina Desarrollo Institucional
</t>
  </si>
  <si>
    <t>PFC</t>
  </si>
  <si>
    <t>PFC PROUNAL</t>
  </si>
  <si>
    <t>Gastos de funcionamiento</t>
  </si>
  <si>
    <t>Fecha aprobación: Resolución No 046 del 25 de enero de 2021</t>
  </si>
  <si>
    <t>RESUMEN PLAN DE ACCIÓN 2021</t>
  </si>
  <si>
    <t>Seguridad y Salud en el Trabajo</t>
  </si>
  <si>
    <t>Apropiación social del conocimiento y el saber ambiental</t>
  </si>
  <si>
    <t>Acompañar y apoyar procesos de apropiación social del conocimiento y saber ambiental  y educación ambiental ciudadana en el territorio</t>
  </si>
  <si>
    <t>Número de proyectos presentados</t>
  </si>
  <si>
    <t>Formular y presentar documento de  Política Ambiental</t>
  </si>
  <si>
    <t xml:space="preserve">Construcción ambietal del conocimiento integral
</t>
  </si>
  <si>
    <t>APOYO A LA GESTIÓN AMBIENTAL Y EDUCACIÓN AMBIENTAL TERRITORIAL DEL TOLIMA</t>
  </si>
  <si>
    <t>Proponer documentos de reflexión ambiental en el territorio</t>
  </si>
  <si>
    <t>Número de documentos de relfexión ambiental</t>
  </si>
  <si>
    <t>Participar en escenarios de cooperación ambiental en el territorio a través de extensión académica</t>
  </si>
  <si>
    <t>Número de activiades de extensión</t>
  </si>
  <si>
    <t xml:space="preserve">Directores de Programa
Decanos 
Director IDEAD
</t>
  </si>
  <si>
    <t>Documento presentado</t>
  </si>
  <si>
    <t xml:space="preserve">
Formular y presentar el sistema de gestión ambiental, que incluya el cumplimiento de la Resolución 2184 de 2019 del Ministerio de Ambiente y Desarrollo Sostenible</t>
  </si>
  <si>
    <t>Vicerrector de Desarrollo Humano</t>
  </si>
  <si>
    <t>Formular la Política de Ambiental</t>
  </si>
  <si>
    <r>
      <t>Promover formas alternativas estratégicas  no contaminantes de movili</t>
    </r>
    <r>
      <rPr>
        <sz val="11"/>
        <rFont val="Arial"/>
        <family val="2"/>
      </rPr>
      <t xml:space="preserve">dad en la UT </t>
    </r>
  </si>
  <si>
    <t>CONSOLIDADO  PLAN DE ACCIÓN VIGENCIA 2021</t>
  </si>
  <si>
    <t xml:space="preserve">Coordinador de Gestión y Educación Ambiental 
Decanos 
Director de Proyección Social
Director IDEAD
Directores de Programa
Coordinador Cátedra ambiental
</t>
  </si>
  <si>
    <t xml:space="preserve">Director de Investigaciones y Desarrollo Científico
Coordinador de Gestión y Educación Ambiental 
Decanos 
Director IDEAD
Directores de Programa 
 Coordinador Cátedra ambiental
</t>
  </si>
  <si>
    <t>Coordinador de Gestión y Educación Ambiental 
 Coordinador Cátedra ambiental
Vicerrector de Desarrollo Humano</t>
  </si>
  <si>
    <t>Construcción Cafetería profesores</t>
  </si>
  <si>
    <t>Proceso que inicia en el segundo trimestre</t>
  </si>
  <si>
    <t>PRIMER SEGUIMIENTO</t>
  </si>
  <si>
    <r>
      <t xml:space="preserve">PRIMER SEGUIMIENTO
</t>
    </r>
    <r>
      <rPr>
        <sz val="10"/>
        <rFont val="Arial"/>
        <family val="2"/>
      </rPr>
      <t>Oficio 9,2,1-020 del centro de Idiomas y Relación de docente primera oferta de marzo a mayo de 2021 Reposa en los archivos del Centro de Idiomas de la UT</t>
    </r>
  </si>
  <si>
    <r>
      <rPr>
        <b/>
        <sz val="10"/>
        <rFont val="Arial"/>
        <family val="2"/>
      </rPr>
      <t>PRIMER SEGUIMIENTO</t>
    </r>
    <r>
      <rPr>
        <sz val="10"/>
        <rFont val="Arial"/>
        <family val="2"/>
      </rPr>
      <t xml:space="preserve">
Proceso que inicia en el segundo trimestre</t>
    </r>
  </si>
  <si>
    <r>
      <rPr>
        <b/>
        <sz val="10"/>
        <rFont val="Arial"/>
        <family val="2"/>
      </rPr>
      <t>PRIMER SEGUIMIENTO</t>
    </r>
    <r>
      <rPr>
        <sz val="10"/>
        <rFont val="Arial"/>
        <family val="2"/>
      </rPr>
      <t xml:space="preserve">
Documento en trabajo con el  Comite Central de Curriculo</t>
    </r>
  </si>
  <si>
    <r>
      <rPr>
        <b/>
        <sz val="10"/>
        <rFont val="Arial"/>
        <family val="2"/>
      </rPr>
      <t>PRIMER SEGUIMIENTO</t>
    </r>
    <r>
      <rPr>
        <sz val="10"/>
        <rFont val="Arial"/>
        <family val="2"/>
      </rPr>
      <t xml:space="preserve">
Radicación de 3 Programas para solicitud de renovación de acreditación  (Licenciatura en Literatura y Lengua Castellana - IDEAD, Licenciatura en Educación Infantil, Ingeniería Agronómica) 
Informe de Reacreditación de Alta Calidad de la Licenciatura en Lenguas Extranjeras con énfasis en Inglés, entregado a la Oficina de Autoevaluación y Acreditación</t>
    </r>
  </si>
  <si>
    <r>
      <rPr>
        <b/>
        <sz val="10"/>
        <rFont val="Arial"/>
        <family val="2"/>
      </rPr>
      <t>PRIMER SEGUIMIENTO</t>
    </r>
    <r>
      <rPr>
        <sz val="10"/>
        <rFont val="Arial"/>
        <family val="2"/>
      </rPr>
      <t xml:space="preserve">
Documentación narrativa de prácticas pedagógicas del Programa de Lic. Literatura y Lengua Castellana en los CAT Kennedy y Girardot.
Reconstrucción de la memoria pedagógica del IDEAD- UT (uso de las mediaciones tecnológicas).
Proyecto “IMPACTO DE LA ASOCIATIVIDAD EN LA COMPETITIVIDAD DE LAS EMPRESAS LATINOAMERICANAS”</t>
    </r>
  </si>
  <si>
    <r>
      <rPr>
        <b/>
        <sz val="11"/>
        <rFont val="Arial"/>
        <family val="2"/>
      </rPr>
      <t>PRIMER SEGUIMIENTO</t>
    </r>
    <r>
      <rPr>
        <sz val="11"/>
        <rFont val="Arial"/>
        <family val="2"/>
      </rPr>
      <t xml:space="preserve">
7 bases de datos en proceso de renovación y 9 productos del consorcio Colomiba. </t>
    </r>
  </si>
  <si>
    <r>
      <rPr>
        <b/>
        <sz val="11"/>
        <rFont val="Arial"/>
        <family val="2"/>
      </rPr>
      <t>PRIMER SEGUIMIENTO</t>
    </r>
    <r>
      <rPr>
        <sz val="11"/>
        <rFont val="Arial"/>
        <family val="2"/>
      </rPr>
      <t xml:space="preserve">
1 contrato suscrito para capacitación para la implementación del sistema </t>
    </r>
  </si>
  <si>
    <r>
      <rPr>
        <b/>
        <sz val="11"/>
        <rFont val="Arial"/>
        <family val="2"/>
      </rPr>
      <t>PRIMER SEGUIMIENTO</t>
    </r>
    <r>
      <rPr>
        <sz val="11"/>
        <rFont val="Arial"/>
        <family val="2"/>
      </rPr>
      <t xml:space="preserve">
1 reunión de sensibilización, acuerdos y fuentes documentales con el personal de Biblitoeca</t>
    </r>
  </si>
  <si>
    <r>
      <rPr>
        <b/>
        <sz val="11"/>
        <rFont val="Arial"/>
        <family val="2"/>
      </rPr>
      <t>PRIMER SEGUIMIENTO</t>
    </r>
    <r>
      <rPr>
        <sz val="11"/>
        <rFont val="Arial"/>
        <family val="2"/>
      </rPr>
      <t xml:space="preserve">
1 propuesta formulada para el trabajo con adultos mayores y 1 encuentro realizado con esta población. </t>
    </r>
  </si>
  <si>
    <r>
      <rPr>
        <b/>
        <sz val="11"/>
        <rFont val="Arial"/>
        <family val="2"/>
      </rPr>
      <t>PRIMER SEGUIMIENTO</t>
    </r>
    <r>
      <rPr>
        <sz val="11"/>
        <rFont val="Arial"/>
        <family val="2"/>
      </rPr>
      <t xml:space="preserve">
1 encuentro realizado con facultades de educación y ciencias humanas y artes para la identificación de fuentes. </t>
    </r>
  </si>
  <si>
    <r>
      <rPr>
        <b/>
        <sz val="11"/>
        <color theme="1"/>
        <rFont val="Calibri"/>
        <family val="2"/>
        <scheme val="minor"/>
      </rPr>
      <t>PRIMER SEGUIMIENTO</t>
    </r>
    <r>
      <rPr>
        <sz val="11"/>
        <color theme="1"/>
        <rFont val="Calibri"/>
        <family val="2"/>
        <scheme val="minor"/>
      </rPr>
      <t xml:space="preserve">
Se revisó la normatividad existente y un documento  sobre estímulos a graduados,  socializado con actores. El documentol fue entregado para revisión y corrección en el mes de marzo de 2021 a la Vicerrectoría Académica.
 </t>
    </r>
  </si>
  <si>
    <r>
      <rPr>
        <b/>
        <sz val="11"/>
        <rFont val="Arial"/>
        <family val="2"/>
      </rPr>
      <t>PRIMER SEGUIMIENTO</t>
    </r>
    <r>
      <rPr>
        <sz val="11"/>
        <rFont val="Arial"/>
        <family val="2"/>
      </rPr>
      <t xml:space="preserve">
Resolución de aprobación No. 253 de marzo 15 de 2021</t>
    </r>
  </si>
  <si>
    <r>
      <rPr>
        <b/>
        <sz val="11"/>
        <rFont val="Arial"/>
        <family val="2"/>
      </rPr>
      <t>PRIMER SEGUIMIENTO</t>
    </r>
    <r>
      <rPr>
        <sz val="11"/>
        <rFont val="Arial"/>
        <family val="2"/>
      </rPr>
      <t xml:space="preserve">
Archivo digital en Word estado del arte. Documento actualizado y elaborado.
Resolución vinculación docentes de planta-equipo asesor de la VDH.
Actas mesas de trabajo funcionarios de la VDH, con profesores de la Facultad de Ciencias de la Salud.
Equipo asesor y de trabajo conformado.</t>
    </r>
  </si>
  <si>
    <r>
      <rPr>
        <b/>
        <sz val="11"/>
        <rFont val="Arial"/>
        <family val="2"/>
      </rPr>
      <t>PRIMER SEGUIMIENTO</t>
    </r>
    <r>
      <rPr>
        <sz val="11"/>
        <rFont val="Arial"/>
        <family val="2"/>
      </rPr>
      <t xml:space="preserve">
Videos, informes, correos, visitas </t>
    </r>
  </si>
  <si>
    <r>
      <rPr>
        <b/>
        <sz val="10"/>
        <rFont val="Arial"/>
        <family val="2"/>
      </rPr>
      <t>PRIMER SEGUIMIENTO</t>
    </r>
    <r>
      <rPr>
        <sz val="10"/>
        <rFont val="Arial"/>
        <family val="2"/>
      </rPr>
      <t xml:space="preserve">
Proyecto de Resolución.</t>
    </r>
  </si>
  <si>
    <r>
      <rPr>
        <b/>
        <sz val="10"/>
        <rFont val="Arial"/>
        <family val="2"/>
      </rPr>
      <t>PRIMER SEGUIMIENTO</t>
    </r>
    <r>
      <rPr>
        <sz val="10"/>
        <rFont val="Arial"/>
        <family val="2"/>
      </rPr>
      <t xml:space="preserve">
Documento construido</t>
    </r>
  </si>
  <si>
    <r>
      <rPr>
        <b/>
        <sz val="10"/>
        <rFont val="Arial"/>
        <family val="2"/>
      </rPr>
      <t>PRIMER SEGUIMIENTO</t>
    </r>
    <r>
      <rPr>
        <sz val="10"/>
        <rFont val="Arial"/>
        <family val="2"/>
      </rPr>
      <t xml:space="preserve">
Conformación del equipo interdisciplinario</t>
    </r>
  </si>
  <si>
    <r>
      <rPr>
        <b/>
        <sz val="11"/>
        <color theme="1"/>
        <rFont val="Calibri"/>
        <family val="2"/>
        <scheme val="minor"/>
      </rPr>
      <t>PRIMER SEGUIMIENTO</t>
    </r>
    <r>
      <rPr>
        <sz val="11"/>
        <color theme="1"/>
        <rFont val="Calibri"/>
        <family val="2"/>
        <scheme val="minor"/>
      </rPr>
      <t xml:space="preserve">
5 de marzo firma de carta de intención para la mutua cooperación interinstitucional entre la Universidad del Tolima y la Fundación para la Reconciliacion para desarrollar la Iniciativa Pazalo Joven </t>
    </r>
  </si>
  <si>
    <r>
      <rPr>
        <b/>
        <sz val="11"/>
        <color theme="1"/>
        <rFont val="Calibri"/>
        <family val="2"/>
        <scheme val="minor"/>
      </rPr>
      <t xml:space="preserve">PRIMER SEGUIMIENTO
</t>
    </r>
    <r>
      <rPr>
        <sz val="11"/>
        <color theme="1"/>
        <rFont val="Calibri"/>
        <family val="2"/>
        <scheme val="minor"/>
      </rPr>
      <t xml:space="preserve">
1. Proceso de formación e incidencia Pazalo Joven. listado de inscritos
2. Proyecto Idearios colectivos como tenemos pasado tenemos futuro en convenio con la Alcaldia de Planadas- proyecto - presupuesto- actas de reunión 
3. Escuelas de arte y comunicación con Enfoque territorial - Planadas proyecto- informe- listado de voluntarios inscritos- vinculacion de Gabriel Avila 
4. Proyecto de opcion de grado Escuela: Espacio y Cultura de Paz en las Aulas de Clase- proyecto registro codigo BPUT- 
5. Proyecto Colectivo radial Juvenil latinoamericano por la Paz - acta de reunión 15 de marzo -listado de voluntarios inscritos </t>
    </r>
  </si>
  <si>
    <r>
      <rPr>
        <b/>
        <sz val="12"/>
        <color theme="1"/>
        <rFont val="Arial"/>
        <family val="2"/>
      </rPr>
      <t>PRIMER SEGUIMIENTO</t>
    </r>
    <r>
      <rPr>
        <sz val="12"/>
        <color theme="1"/>
        <rFont val="Arial"/>
        <family val="2"/>
      </rPr>
      <t xml:space="preserve">
La Dirección de la oficina de Gestión Tecnológica acordó algunos aspectos para avanzar en comprender el componente amplio que viene a ser el seguimiento de graduados a partir del patrón encuestas M0, M1 y M5
Correos electrónicos enviados a la Dirección de la Oficina de Gestión Tecnológica por parte del profesional universitario. (10%)</t>
    </r>
  </si>
  <si>
    <r>
      <rPr>
        <b/>
        <sz val="9"/>
        <rFont val="Arial"/>
        <family val="2"/>
      </rPr>
      <t>PRIMER SEGUIMIENTO</t>
    </r>
    <r>
      <rPr>
        <sz val="9"/>
        <rFont val="Arial"/>
        <family val="2"/>
      </rPr>
      <t xml:space="preserve">
Se está realizando ajustes al documento Atlas de conflictos ambientales del Tolima, como proceso de un ejercicio académico centrado en una intención académica de aportar insumos de discusión y reflexión acerca de las dinámicas de conflictividad ambiental en el departamento del Tolima.</t>
    </r>
  </si>
  <si>
    <r>
      <rPr>
        <b/>
        <sz val="9"/>
        <rFont val="Arial"/>
        <family val="2"/>
      </rPr>
      <t>PRIMER SEGUIMIENTO</t>
    </r>
    <r>
      <rPr>
        <sz val="9"/>
        <rFont val="Arial"/>
        <family val="2"/>
      </rPr>
      <t xml:space="preserve">
Proceso de implementación de la dimensión del Talento Humano en la capacitación a los empleados públicos</t>
    </r>
  </si>
  <si>
    <r>
      <rPr>
        <b/>
        <sz val="9"/>
        <rFont val="Calibri"/>
        <family val="2"/>
        <scheme val="minor"/>
      </rPr>
      <t>PRIMER SEGUIMIENTO</t>
    </r>
    <r>
      <rPr>
        <sz val="9"/>
        <rFont val="Calibri"/>
        <family val="2"/>
        <scheme val="minor"/>
      </rPr>
      <t xml:space="preserve">
Manual de Redes Sociales  de la Universidad. </t>
    </r>
  </si>
  <si>
    <r>
      <rPr>
        <b/>
        <sz val="9"/>
        <rFont val="Calibri"/>
        <family val="2"/>
        <scheme val="minor"/>
      </rPr>
      <t>PRIMER SEGUIMIENTO</t>
    </r>
    <r>
      <rPr>
        <sz val="9"/>
        <rFont val="Calibri"/>
        <family val="2"/>
        <scheme val="minor"/>
      </rPr>
      <t xml:space="preserve">
Se está en la construcción del  documento de trabajo con equipo de la Oficina de Gestión Tecnológica - OGT</t>
    </r>
  </si>
  <si>
    <r>
      <rPr>
        <b/>
        <sz val="9"/>
        <rFont val="Calibri"/>
        <family val="2"/>
        <scheme val="minor"/>
      </rPr>
      <t>PRIMER SEGUIMIENTO</t>
    </r>
    <r>
      <rPr>
        <sz val="9"/>
        <rFont val="Calibri"/>
        <family val="2"/>
        <scheme val="minor"/>
      </rPr>
      <t xml:space="preserve">
Con módulo de consulta se logró disminuir en un 70% las solicitudes de datos por parte de los admitidos. 
Desarrollo y adecuacion modulo de matrículas de materias por estudiante, separacion de banco de electivas con materias del pensum. 
Actilizacion y liberacion en producción, monitoreo en proceso de matrículas
Cierre de notas, ubicacicón semestral, actualización situacion del estudiante.
Adecuación parametrizacion fecha y hora limite de pagos, liquidación trabajador UT
Proceso contractula y certificacion de soporte por periodo 
1. Programación de pruebas preliminares de adecuación tecnologica bloque 33 2. Disponibilidad presupuestal destinada para la adecuación integral del bloque 33, adecuaciones de infraestructura y mejoramiento de condiciones tecnologica
Presupuesto asignado en recursos del balance para la modernización de la infraestructura tecnológica
</t>
    </r>
  </si>
  <si>
    <r>
      <rPr>
        <b/>
        <sz val="10"/>
        <rFont val="Arial"/>
        <family val="2"/>
      </rPr>
      <t>PRIMER SEGUIMIENTO</t>
    </r>
    <r>
      <rPr>
        <sz val="10"/>
        <rFont val="Arial"/>
        <family val="2"/>
      </rPr>
      <t xml:space="preserve">
Comparativo Universidades / Documento de trabajo de estatutos de las Universidad de Pereira, Antoquia, Caldas, SurColombiana, Pedagógica, Valle, reporsa en la Vicerrectoría Administrativa y fue enviado a través del correo electrónico de fecha*** a la División de Relalciones Laborales y Prestacionales</t>
    </r>
  </si>
  <si>
    <r>
      <rPr>
        <b/>
        <sz val="10"/>
        <rFont val="Arial"/>
        <family val="2"/>
      </rPr>
      <t>PRIMER SEGUIMIENTO</t>
    </r>
    <r>
      <rPr>
        <sz val="10"/>
        <rFont val="Arial"/>
        <family val="2"/>
      </rPr>
      <t xml:space="preserve">
Se realizaroon reuniones con los Vicerrectores y el secretario general para la ejecución de los recursos de balance</t>
    </r>
  </si>
  <si>
    <r>
      <rPr>
        <b/>
        <sz val="9"/>
        <rFont val="Calibri"/>
        <family val="2"/>
        <scheme val="minor"/>
      </rPr>
      <t>PRIMER SEGUIMIENTO</t>
    </r>
    <r>
      <rPr>
        <sz val="9"/>
        <rFont val="Calibri"/>
        <family val="2"/>
        <scheme val="minor"/>
      </rPr>
      <t xml:space="preserve">
Diseños que reposan en la Facultad de Tecnologías</t>
    </r>
  </si>
  <si>
    <r>
      <rPr>
        <b/>
        <sz val="9"/>
        <rFont val="Arial"/>
        <family val="2"/>
      </rPr>
      <t>PRIMER SEGUIMIENTO</t>
    </r>
    <r>
      <rPr>
        <sz val="9"/>
        <rFont val="Arial"/>
        <family val="2"/>
      </rPr>
      <t xml:space="preserve">
Se elaboraron los diseños arquictectónicos por parte de la Facultad de Tecnologías en apoyo con la Oficina de Desarrollo Institucional</t>
    </r>
  </si>
  <si>
    <r>
      <rPr>
        <b/>
        <sz val="10"/>
        <rFont val="Arial"/>
        <family val="2"/>
      </rPr>
      <t>PRIMER SEGUIMIENTO</t>
    </r>
    <r>
      <rPr>
        <sz val="10"/>
        <rFont val="Arial"/>
        <family val="2"/>
      </rPr>
      <t xml:space="preserve">
Diplomado en Inglés del IDEAD
LOS DEMÁS DIPLOMADOS DEL IDEAD NO SON DE INGLES</t>
    </r>
  </si>
  <si>
    <r>
      <rPr>
        <b/>
        <sz val="9"/>
        <rFont val="Calibri"/>
        <family val="2"/>
        <scheme val="minor"/>
      </rPr>
      <t>PRIMER SEGUIMIENTO</t>
    </r>
    <r>
      <rPr>
        <sz val="9"/>
        <rFont val="Calibri"/>
        <family val="2"/>
        <scheme val="minor"/>
      </rPr>
      <t xml:space="preserve">
Se entrego la modernización física del Coliseo Cubierto en enero 30 de 2021, obra por valor de 400 millones de pesos.</t>
    </r>
  </si>
  <si>
    <r>
      <rPr>
        <b/>
        <sz val="9"/>
        <rFont val="Calibri"/>
        <family val="2"/>
        <scheme val="minor"/>
      </rPr>
      <t>PRIMER SEGUIMIENTO</t>
    </r>
    <r>
      <rPr>
        <sz val="9"/>
        <rFont val="Calibri"/>
        <family val="2"/>
        <scheme val="minor"/>
      </rPr>
      <t xml:space="preserve">
Adecuación bloque 33 (Placa cuarto piso auditorios y mantenimiento auditorios): Se dió a la ejecución de las obras. quitar y bajar</t>
    </r>
  </si>
  <si>
    <r>
      <rPr>
        <b/>
        <sz val="9"/>
        <rFont val="Calibri"/>
        <family val="2"/>
        <scheme val="minor"/>
      </rPr>
      <t xml:space="preserve">PRIMER SEGUIMIENTO
</t>
    </r>
    <r>
      <rPr>
        <sz val="9"/>
        <rFont val="Calibri"/>
        <family val="2"/>
        <scheme val="minor"/>
      </rPr>
      <t xml:space="preserve">
Se realizó gestión con EGETSA para concecusión de recursos.
Se adelantó la gestión para la consecución del laboratorio para el CAT Chaparral dentro del proyecto de electrificación del orden nacional con la empresa Latín American Capital. 
Con recursos gestionados por valor de 30 millones de pesos inicialmente, se está proyectando a la consecución par un total de 50 millones de pesos.  La obra está programada terminar 
Se radicó en la Gobernación estudio técnico y diseños.</t>
    </r>
  </si>
  <si>
    <r>
      <rPr>
        <b/>
        <sz val="10"/>
        <rFont val="Arial"/>
        <family val="2"/>
      </rPr>
      <t xml:space="preserve">SEGUNDO SEGUIMIENTO
</t>
    </r>
    <r>
      <rPr>
        <sz val="10"/>
        <rFont val="Arial"/>
        <family val="2"/>
      </rPr>
      <t xml:space="preserve">NUMERO DE DOCENTES VINCULADOS 
 Los becarios que han solicitado vinculación como docentes de planta de la Universidad del Tolima son:
- Ángel Stive Castañeda vinculado en abril de 2021 meidante Resolución No. 326-2021
- María Rosa Helena del Pilar López solicitó vinculación el 27 de mayo de 2021.  remitida al CIARP para que continúe el trámite para la vinculación.
</t>
    </r>
    <r>
      <rPr>
        <b/>
        <sz val="10"/>
        <rFont val="Arial"/>
        <family val="2"/>
      </rPr>
      <t xml:space="preserve">
</t>
    </r>
    <r>
      <rPr>
        <sz val="10"/>
        <rFont val="Arial"/>
        <family val="2"/>
      </rPr>
      <t xml:space="preserve">
</t>
    </r>
    <r>
      <rPr>
        <b/>
        <sz val="10"/>
        <rFont val="Arial"/>
        <family val="2"/>
      </rPr>
      <t xml:space="preserve">
PRIMER SEGUIMIENTO</t>
    </r>
    <r>
      <rPr>
        <sz val="10"/>
        <rFont val="Arial"/>
        <family val="2"/>
      </rPr>
      <t xml:space="preserve">
Documento elaborado de diagnóstico consolidado con necesidades de las unidades académicas
Documento "Estrategia de Fortalecimiento planta docente Universidad del Tolima"reposan en la Vicerrectoria Académica 
</t>
    </r>
    <r>
      <rPr>
        <b/>
        <sz val="10"/>
        <rFont val="Arial"/>
        <family val="2"/>
      </rPr>
      <t xml:space="preserve">
</t>
    </r>
  </si>
  <si>
    <t xml:space="preserve">
SEGUNDO SEGUIMIENTO
PRIMER SEGUIMIENTO
</t>
  </si>
  <si>
    <r>
      <rPr>
        <b/>
        <sz val="10"/>
        <rFont val="Arial"/>
        <family val="2"/>
      </rPr>
      <t xml:space="preserve">SEGUNDO SEGUIMIENTO
</t>
    </r>
    <r>
      <rPr>
        <sz val="10"/>
        <rFont val="Arial"/>
        <family val="2"/>
      </rPr>
      <t xml:space="preserve">- Curso virtual Formulación y evaluación de resultados de aprendizaje (19-03-2021 y 24-05-2021).  
- Seminario Nacional de Educación: "La educación en tiempos de grandes cambios y desafíos "Enseñar a pensar, comunicar y convivir” (25-05-2021). 
- Capacitación en Ciencia de Datos
- Capacitación para mujeres estadísticas. 
- Segundo Taller de Biorremediación Latinoamericano. Universidad Autónoma de Madrid (España) 1 Griegox: Introducción al griego clásico: lengua, nombres y mitología 2 Griego1.5x: Introducción al griego clásico: verbos, oraciones y filosofía 3 Griego2x: Griego clásico a través de las Guerras Médicas. 
- Capacitación Incontec Mayo 26 y junio 9 - 10. 
- CURSO COMPETENCIAS BÁSICAS PARA LA GESTIÓN DE LA CALIDAD. 
- Módulo de Fundamentos Generales-curso virtual : (MIPG) Modelo integrado de planeación y gestión- 10 de junio 2021 https://drive.google.com/drive/u/3/folders/1t8yP-m_3GZImidSNpGKcLLHBm9C9J4WY . 
- Seminario de Peirce UT, Congresos y eventos de matemáticas y geometría. 
- Simposio Internacional de nuevas alternativas antimicrobianas. 
- Seminarios y talleres virtuales en uso de TIC para el desarrollo de las actividades académicas. 
https://docs.google.com/spreadsheets/d/1533RIJv8JipyqmkAxKYTUCa6JQg52CKoe8vU6MUfRNk/edit?usp=sharing  </t>
    </r>
    <r>
      <rPr>
        <b/>
        <sz val="10"/>
        <rFont val="Arial"/>
        <family val="2"/>
      </rPr>
      <t xml:space="preserve">
PRIMER SEGUIMIENTO
</t>
    </r>
    <r>
      <rPr>
        <sz val="10"/>
        <rFont val="Arial"/>
        <family val="2"/>
      </rPr>
      <t xml:space="preserve">
Curso virtual maneras de leer (20)
Taller virtual de actualización docente Taller Virtual de Actualización Docente dio inicio el día 19 de marzo de 2021, con la matrícula de 200 docentes en 6 grupos habilitados en TU AULA VIRTUAL - IDEAD http://tuaulavirtual.ut.edu.co/</t>
    </r>
  </si>
  <si>
    <r>
      <rPr>
        <b/>
        <sz val="10"/>
        <color rgb="FF000000"/>
        <rFont val="Arial"/>
        <family val="2"/>
      </rPr>
      <t>PRIMER SEGUIMIENTO</t>
    </r>
    <r>
      <rPr>
        <sz val="10"/>
        <color rgb="FF000000"/>
        <rFont val="Arial"/>
        <family val="2"/>
      </rPr>
      <t xml:space="preserve">
Se está a la espera de los nuevos lineamientos para la contrucción de PED
Programa de Ingeniería Forestal, Maestría en Gestión Ambiental y Evaluación del Impacto Ambiental, Maestría en Planificación y Manejo ambiental de Cuencas Hidrográficas, Maestría en Ciencias Forestales, Especialización en Restauración Ecológica
Análisis de perfil de egreso de losprogramas de Economía, Especialización de Dirección de Organizaciones, Especialización en Gerencia del Talento Humano y Desarrollo Organizacional - Especialización en Mercadeo.
</t>
    </r>
    <r>
      <rPr>
        <b/>
        <sz val="10"/>
        <color rgb="FF000000"/>
        <rFont val="Arial"/>
        <family val="2"/>
      </rPr>
      <t xml:space="preserve">
FAC. INGENIERIA FORESTAL</t>
    </r>
    <r>
      <rPr>
        <sz val="10"/>
        <color rgb="FF000000"/>
        <rFont val="Arial"/>
        <family val="2"/>
      </rPr>
      <t xml:space="preserve">
El PEP del programa de Ingeniería Forestal, se encuentra formulado y está en revisión
</t>
    </r>
  </si>
  <si>
    <r>
      <t xml:space="preserve">SEGUNDO SEGUIJMIENTO
</t>
    </r>
    <r>
      <rPr>
        <sz val="10"/>
        <rFont val="Arial"/>
        <family val="2"/>
      </rPr>
      <t xml:space="preserve">
</t>
    </r>
    <r>
      <rPr>
        <b/>
        <sz val="10"/>
        <rFont val="Arial"/>
        <family val="2"/>
      </rPr>
      <t xml:space="preserve">
PRIMER SEGUIMIENTO
FAC. INGENIERÍA FORESTAL  
</t>
    </r>
    <r>
      <rPr>
        <sz val="10"/>
        <rFont val="Arial"/>
        <family val="2"/>
      </rPr>
      <t>1. Propuesta de gestión integral del cultivo de Moringa Oleifera en la Granja de Armero. 2. proyecto piloto de restauración ecológica para el Valle del Magdalena.
3, Formulación del poryectoi: Sistemas Pilotos de Manejo Sostenible de Bosques Naturales Secundarios en el Territorio Colectivo Afrodescendiente del Consejo Comunitario del Bajo Calima, Municipio de Buenaventura, Colombia”, ante la Organización Internacional de Maderas Tropicales OIMT, en el marco del ciclo de proyectos del año 2021.</t>
    </r>
  </si>
  <si>
    <r>
      <rPr>
        <b/>
        <sz val="10"/>
        <rFont val="Arial"/>
        <family val="2"/>
      </rPr>
      <t xml:space="preserve">SEGUNDO SEGUIMIENTO
</t>
    </r>
    <r>
      <rPr>
        <sz val="10"/>
        <rFont val="Arial"/>
        <family val="2"/>
      </rPr>
      <t xml:space="preserve">
FACEA: Ejecución del Convenio 992 de 2021, suscrito con la Gobernación del Tolima - Plan logísitco del Tolima 
</t>
    </r>
    <r>
      <rPr>
        <b/>
        <sz val="10"/>
        <rFont val="Arial"/>
        <family val="2"/>
      </rPr>
      <t xml:space="preserve">
PRIMER SEGUIMIENTO</t>
    </r>
    <r>
      <rPr>
        <sz val="10"/>
        <rFont val="Arial"/>
        <family val="2"/>
      </rPr>
      <t xml:space="preserve">
Proceso que inicia en el segundo trimestre
</t>
    </r>
  </si>
  <si>
    <r>
      <t xml:space="preserve">SEGUNDO SEGUIMIENTO
</t>
    </r>
    <r>
      <rPr>
        <sz val="10"/>
        <rFont val="Arial"/>
        <family val="2"/>
      </rPr>
      <t xml:space="preserve">
Dos profesores participantes en las actividades de las redes academicas</t>
    </r>
    <r>
      <rPr>
        <b/>
        <sz val="10"/>
        <rFont val="Arial"/>
        <family val="2"/>
      </rPr>
      <t xml:space="preserve">
PRIMER SEGUIMIENTO</t>
    </r>
  </si>
  <si>
    <r>
      <rPr>
        <b/>
        <sz val="10"/>
        <rFont val="Arial"/>
        <family val="2"/>
      </rPr>
      <t xml:space="preserve">SEGUNDO SEGUIMIENTO
</t>
    </r>
    <r>
      <rPr>
        <sz val="10"/>
        <rFont val="Arial"/>
        <family val="2"/>
      </rPr>
      <t xml:space="preserve">
Listado de participantes en redes académicas</t>
    </r>
    <r>
      <rPr>
        <b/>
        <sz val="10"/>
        <rFont val="Arial"/>
        <family val="2"/>
      </rPr>
      <t xml:space="preserve">
PRIMER SEGUIMIENTO</t>
    </r>
    <r>
      <rPr>
        <sz val="10"/>
        <rFont val="Arial"/>
        <family val="2"/>
      </rPr>
      <t xml:space="preserve">
Estudiantes del Programa de Lic Educación Infantil junto con la Normal Superior de Ibagué  red de educación y desarrollo humano y la red en educación  de posgrados y ciencias sociales.</t>
    </r>
  </si>
  <si>
    <r>
      <t xml:space="preserve">SEGUNDO SEGUIMIENTO
</t>
    </r>
    <r>
      <rPr>
        <sz val="10"/>
        <rFont val="Arial"/>
        <family val="2"/>
      </rPr>
      <t xml:space="preserve">
Dos estudiantes participantes en las actividades de las redes academicas</t>
    </r>
    <r>
      <rPr>
        <b/>
        <sz val="10"/>
        <rFont val="Arial"/>
        <family val="2"/>
      </rPr>
      <t xml:space="preserve">
PRIMER SEGUIMIENTO</t>
    </r>
  </si>
  <si>
    <r>
      <rPr>
        <b/>
        <sz val="11"/>
        <rFont val="Arial"/>
        <family val="2"/>
      </rPr>
      <t>PRIMER SEGUIMIENTO</t>
    </r>
    <r>
      <rPr>
        <sz val="11"/>
        <rFont val="Arial"/>
        <family val="2"/>
      </rPr>
      <t xml:space="preserve">
El dato parcial del número de graduados matriculados de primer semestre que ingresaron a realizar Posgrado en la modalidad presencial y a distancia del semestre A -2021Listado a corte de fecha 8-4-12, suministrado por OGT
 matriculados Presencial 93
Distancia 19 
para un total de 112 matriculados a corte 8-04-21
Se ha realizado la divulgación semestral de la oferta de Posgrados en educación presencial y a distancia para el semestre A-2021
https://www.facebook.com/1048940458469081/photos/a.1048940525135741/4447708348592258/
http://medios.ut.edu.co/2021/05/10/la-ut-sigue-creciendo-cuatro-nuevos-programas-de-posgrado-para-su-oferta/?fbclid=IwAR29IJEdNfmToZYlkjU8nCFVZ7npAFiooWssC4539B82Hn5_B0rig5QetZ4
https://www.facebook.com/Graduados-UT-1048940458469081/photos/pcb.4490376137658812/4490373524325740/
https://www.facebook.com/1048940458469081/photos/a.1048940525135741/4511595355536890/
https://www.facebook.com/1048940458469081/photos/a.1048940525135741/4553848181311607/
https://www.facebook.com/1048940458469081/photos/a.1048940525135741/4571944282835330/
https://www.facebook.com/1048940458469081/photos/a.1048940525135741/4641863935843364/
https://www.facebook.com/1048940458469081/photos/a.1048940525135741/4641886882507736/
https://www.facebook.com/1048940458469081/photos/a.1048940525135741/4646337848729306/
http://aspirantes.ut.edu.co/programas-ofertados-posgrados.html?layout=edit&amp;id=90&amp;fbclid=IwAR3TNvq4LaagwRy71DVGpeZa4aKqD-KfSEw_WMLZKOa_HLlNKjpkmsfvM-k</t>
    </r>
  </si>
  <si>
    <r>
      <t xml:space="preserve">SEGUNDO SEGUIMIENTO
</t>
    </r>
    <r>
      <rPr>
        <sz val="9"/>
        <rFont val="Arial"/>
        <family val="2"/>
      </rPr>
      <t xml:space="preserve">
El documento reposa en la Vicerrectoría Académica para revisión entregado por la Oficina de Graduados</t>
    </r>
    <r>
      <rPr>
        <b/>
        <sz val="9"/>
        <rFont val="Arial"/>
        <family val="2"/>
      </rPr>
      <t xml:space="preserve">
PRIMER SEGUIMIENTO</t>
    </r>
  </si>
  <si>
    <r>
      <t xml:space="preserve">SEGUNDO SEGUIMIENTO
</t>
    </r>
    <r>
      <rPr>
        <sz val="10"/>
        <rFont val="Arial"/>
        <family val="2"/>
      </rPr>
      <t xml:space="preserve">
Diseño y presentación de proyectos a convocatorias en alianza interinstitucional
(Ver Anexo - Hoja "Proyectos y Convenios")</t>
    </r>
    <r>
      <rPr>
        <b/>
        <sz val="10"/>
        <rFont val="Arial"/>
        <family val="2"/>
      </rPr>
      <t xml:space="preserve">
PRIMER SEGUIMIENTO</t>
    </r>
  </si>
  <si>
    <r>
      <rPr>
        <b/>
        <sz val="10"/>
        <rFont val="Arial"/>
        <family val="2"/>
      </rPr>
      <t xml:space="preserve">SEGUNDO SEGUIMIENTO
</t>
    </r>
    <r>
      <rPr>
        <sz val="10"/>
        <rFont val="Arial"/>
        <family val="2"/>
      </rPr>
      <t xml:space="preserve">Matriz de asistencia a las asesorías realizadas con corte al 30 de junio de 2021. Capacitaciones y asesorías personalizadas que se vienen agendando a través del correo electrónico observct@ut.edu.co para los días lunes y jueves de cada semana desde el 28 de enero, en dos franjas de horario (9:00 a 12 m. y 2:30 a 6:00 p.m.), a través de reuniones virtuales mediadas por la plataforma Google Meet. 
Total de investigadores asesorados hasta el momento: 63 profesores investigadores </t>
    </r>
    <r>
      <rPr>
        <b/>
        <sz val="10"/>
        <rFont val="Arial"/>
        <family val="2"/>
      </rPr>
      <t xml:space="preserve">
PRIMER SEGUIMIENTO</t>
    </r>
    <r>
      <rPr>
        <sz val="10"/>
        <rFont val="Arial"/>
        <family val="2"/>
      </rPr>
      <t xml:space="preserve">
Las asesorías y capacitaciones personalziadas a investigadores se seguirán realizando hasta que se cierre la convocatoria </t>
    </r>
  </si>
  <si>
    <r>
      <rPr>
        <b/>
        <sz val="10"/>
        <rFont val="Arial"/>
        <family val="2"/>
      </rPr>
      <t xml:space="preserve">SEGUNDO SEGUIMIENTO
</t>
    </r>
    <r>
      <rPr>
        <sz val="10"/>
        <rFont val="Arial"/>
        <family val="2"/>
      </rPr>
      <t xml:space="preserve">1. Promoción y divulgación de libros y revistas, en plataformas a nivel regional, nacional e internacional. 
2. Diagnóstico del estado de las plataformas de libros y revistas para implementar las características de la Ciencia Abierta, mediante un posible convenio o contrato con la plataforma eScire (México)
</t>
    </r>
    <r>
      <rPr>
        <b/>
        <sz val="10"/>
        <rFont val="Arial"/>
        <family val="2"/>
      </rPr>
      <t xml:space="preserve">
PRIMER SEGUIMIENTO</t>
    </r>
    <r>
      <rPr>
        <sz val="10"/>
        <rFont val="Arial"/>
        <family val="2"/>
      </rPr>
      <t xml:space="preserve">
Proceso que inicia en el segundo trimestre</t>
    </r>
  </si>
  <si>
    <t>SEGUNDO SEGUIMIENTO
PRIMER SEGUIMIENTO</t>
  </si>
  <si>
    <r>
      <rPr>
        <b/>
        <sz val="10"/>
        <rFont val="Arial"/>
        <family val="2"/>
      </rPr>
      <t xml:space="preserve">SEGUNDO SEGUIMIENTO
</t>
    </r>
    <r>
      <rPr>
        <sz val="10"/>
        <rFont val="Arial"/>
        <family val="2"/>
      </rPr>
      <t xml:space="preserve">
Presentación estructura de la Política Editorial ante Consejo Editorial,</t>
    </r>
    <r>
      <rPr>
        <b/>
        <sz val="10"/>
        <rFont val="Arial"/>
        <family val="2"/>
      </rPr>
      <t xml:space="preserve">
PRIMER SEGUIMIENTO</t>
    </r>
    <r>
      <rPr>
        <sz val="10"/>
        <rFont val="Arial"/>
        <family val="2"/>
      </rPr>
      <t xml:space="preserve">
Proceso que inicia en el segundo trimestre</t>
    </r>
  </si>
  <si>
    <r>
      <t xml:space="preserve">SEGUNDO SEGUIMIENTO
</t>
    </r>
    <r>
      <rPr>
        <sz val="10"/>
        <rFont val="Arial"/>
        <family val="2"/>
      </rPr>
      <t xml:space="preserve">
TITULO DE LIBROS:
El modelamiento estadístico como herramienta para el estudio de la deserción en la universidad del Tolima
Cátedra Ambiental Gonzalo Palomino Ortiz Universidad del Tolima Volumen 2
Una aproximación al perfil del emprendimiento social femenino en Ibagué (Tolima-Colombia)
Calidad de vida relacionada con la salud autoconcepto físico, niveles de actividad física, condición física y composición corporal en escolares colombianos
Hemorragia uterina anormal
El cultivo de aguacate hass en el norte del Tolima
</t>
    </r>
    <r>
      <rPr>
        <b/>
        <sz val="10"/>
        <rFont val="Arial"/>
        <family val="2"/>
      </rPr>
      <t xml:space="preserve">
PRIMER SEGUIMIENTO</t>
    </r>
  </si>
  <si>
    <r>
      <t xml:space="preserve">SEGUNDO SEGUIMIENTO
</t>
    </r>
    <r>
      <rPr>
        <sz val="10"/>
        <rFont val="Arial"/>
        <family val="2"/>
      </rPr>
      <t xml:space="preserve">
Acompañamiento a la revista “Perspectivas y Saberes” de la Facultad de Ciencias de la Educación, con asesorias ante Publindex y OJS</t>
    </r>
    <r>
      <rPr>
        <b/>
        <sz val="10"/>
        <rFont val="Arial"/>
        <family val="2"/>
      </rPr>
      <t xml:space="preserve">
PRIMER SEGUIMIENTO</t>
    </r>
  </si>
  <si>
    <r>
      <rPr>
        <b/>
        <sz val="10"/>
        <rFont val="Arial"/>
        <family val="2"/>
      </rPr>
      <t xml:space="preserve">SEGUNDO SEGUIMIENTO
</t>
    </r>
    <r>
      <rPr>
        <sz val="10"/>
        <rFont val="Arial"/>
        <family val="2"/>
      </rPr>
      <t xml:space="preserve">
Implementación de innovación, desarrollo, transferencia de tecnología y conocimiento en huertas agroecológicas como mecanismo de seguridad alimentaria y reactivación económica en el marco de la emergencia económica, social y ecológica causada por el Covid-19 en el Departamento del Tolima.
ODS 2 _ Hambre cero. Aunar esfuerzos entre la Alcaldía de Ibagué y la Universidad del Tolima para mejorar, los procesos de producción y establecer perfiles de taza, direccionados a la consecución de cafés especiales en productores y/o asociaciones del municipio de Ibagué. </t>
    </r>
    <r>
      <rPr>
        <b/>
        <sz val="10"/>
        <rFont val="Arial"/>
        <family val="2"/>
      </rPr>
      <t xml:space="preserve">
PRIMER SEGUIMIENTO</t>
    </r>
    <r>
      <rPr>
        <sz val="10"/>
        <rFont val="Arial"/>
        <family val="2"/>
      </rPr>
      <t xml:space="preserve">
</t>
    </r>
  </si>
  <si>
    <r>
      <t xml:space="preserve">SEGUNDO SEGUIMIENTO
</t>
    </r>
    <r>
      <rPr>
        <sz val="10"/>
        <rFont val="Arial"/>
        <family val="2"/>
      </rPr>
      <t>Documento técnico CDT TOLIMA. 
Estudios y diseños previos Centro de desarrollo tecnológico, de innovación y emprendimiento agroindustrial del Tolima. Proyecto formulado</t>
    </r>
    <r>
      <rPr>
        <b/>
        <sz val="10"/>
        <rFont val="Arial"/>
        <family val="2"/>
      </rPr>
      <t xml:space="preserve">
PRIMER SEGUIMIENTO</t>
    </r>
  </si>
  <si>
    <r>
      <rPr>
        <b/>
        <sz val="10"/>
        <rFont val="Arial"/>
        <family val="2"/>
      </rPr>
      <t xml:space="preserve">
SEGUNDO SEGUIMIENTO
PRIMER SEGUIMIENTO</t>
    </r>
    <r>
      <rPr>
        <sz val="10"/>
        <rFont val="Arial"/>
        <family val="2"/>
      </rPr>
      <t xml:space="preserve">
Proceso que inicia en el segundo trimestre</t>
    </r>
  </si>
  <si>
    <r>
      <t xml:space="preserve">SEGUNDO SEGUIMIENTO
</t>
    </r>
    <r>
      <rPr>
        <sz val="10"/>
        <rFont val="Arial"/>
        <family val="2"/>
      </rPr>
      <t xml:space="preserve">Informe ejecutivo </t>
    </r>
    <r>
      <rPr>
        <b/>
        <sz val="10"/>
        <rFont val="Arial"/>
        <family val="2"/>
      </rPr>
      <t xml:space="preserve"> 
</t>
    </r>
    <r>
      <rPr>
        <sz val="10"/>
        <rFont val="Arial"/>
        <family val="2"/>
      </rPr>
      <t>oficios 14.1.1-006, 14.1.1-015</t>
    </r>
    <r>
      <rPr>
        <b/>
        <sz val="10"/>
        <rFont val="Arial"/>
        <family val="2"/>
      </rPr>
      <t xml:space="preserve">
PRIMER SEGUIMIENTO</t>
    </r>
  </si>
  <si>
    <r>
      <rPr>
        <b/>
        <sz val="10"/>
        <rFont val="Arial"/>
        <family val="2"/>
      </rPr>
      <t xml:space="preserve">SEGUNDO SEGUIMIENTO
</t>
    </r>
    <r>
      <rPr>
        <sz val="10"/>
        <rFont val="Arial"/>
        <family val="2"/>
      </rPr>
      <t xml:space="preserve">Se revisaron las plataformas digitales de los museos y laboratorios de arqueología con el propósito de tomar ejemplos en la construcción de la plataforma que acompañará la publicación de las colecciones virtuales 
Se realizó la solicitud de acompañamiento, diseño e implementación de la plataforma que se requiere utilizar para la construcción de la herramienta digital de publicación de las colecciones virtuales a la Oficina de Gestión Tecnológica. ( Se encuentra evidencia en el informe ejecutivo del segundo trimestre, 
Revisión de parámetros para elaboración de ficha técnica. 
</t>
    </r>
    <r>
      <rPr>
        <b/>
        <sz val="10"/>
        <rFont val="Arial"/>
        <family val="2"/>
      </rPr>
      <t xml:space="preserve">
PRIMER SEGUIMIENTO</t>
    </r>
    <r>
      <rPr>
        <sz val="10"/>
        <rFont val="Arial"/>
        <family val="2"/>
      </rPr>
      <t xml:space="preserve">
Proceso que inicia en el segundo trimestre</t>
    </r>
  </si>
  <si>
    <r>
      <rPr>
        <b/>
        <sz val="11"/>
        <color theme="1"/>
        <rFont val="Calibri"/>
        <family val="2"/>
        <scheme val="minor"/>
      </rPr>
      <t xml:space="preserve">SEGUNDO SEGUIMIENTO
PRIMER SEGUIMIENTO
</t>
    </r>
    <r>
      <rPr>
        <sz val="11"/>
        <color theme="1"/>
        <rFont val="Calibri"/>
        <family val="2"/>
        <scheme val="minor"/>
      </rPr>
      <t xml:space="preserve">
Se elaboró un documento de trabajo de la política de Lengua Extranjera y socializado con la Facultad de Ciencias de la Educación</t>
    </r>
  </si>
  <si>
    <r>
      <rPr>
        <b/>
        <sz val="10"/>
        <rFont val="Arial"/>
        <family val="2"/>
      </rPr>
      <t xml:space="preserve">SEGUNDO SEGUIMIENTO
</t>
    </r>
    <r>
      <rPr>
        <sz val="10"/>
        <rFont val="Arial"/>
        <family val="2"/>
      </rPr>
      <t>Comunicación enviada a la dirección de programa de Economía con la revisión de la propuesta presentada, comentarios, y sugerencias</t>
    </r>
    <r>
      <rPr>
        <b/>
        <sz val="10"/>
        <rFont val="Arial"/>
        <family val="2"/>
      </rPr>
      <t xml:space="preserve">
PRIMER SEGUIMIENTO</t>
    </r>
    <r>
      <rPr>
        <sz val="10"/>
        <rFont val="Arial"/>
        <family val="2"/>
      </rPr>
      <t xml:space="preserve">
Proceso que inicia en el segundo trimestre</t>
    </r>
  </si>
  <si>
    <r>
      <rPr>
        <b/>
        <sz val="11"/>
        <rFont val="Arial"/>
        <family val="2"/>
      </rPr>
      <t xml:space="preserve">SEGUNDO SEGUIMIENTO
</t>
    </r>
    <r>
      <rPr>
        <sz val="11"/>
        <rFont val="Arial"/>
        <family val="2"/>
      </rPr>
      <t xml:space="preserve">Digitalizar y publicar la producción intelectual en el repositorio institucional.
</t>
    </r>
    <r>
      <rPr>
        <b/>
        <sz val="11"/>
        <rFont val="Arial"/>
        <family val="2"/>
      </rPr>
      <t xml:space="preserve">
PRIMER SEGUIMIENTO</t>
    </r>
    <r>
      <rPr>
        <sz val="11"/>
        <rFont val="Arial"/>
        <family val="2"/>
      </rPr>
      <t xml:space="preserve">
Configuración de la plataforma DSpace y generación de reportes de trazabilidad. </t>
    </r>
  </si>
  <si>
    <r>
      <rPr>
        <b/>
        <sz val="11"/>
        <rFont val="Arial"/>
        <family val="2"/>
      </rPr>
      <t xml:space="preserve">SEGUNDO SEGUIMIENTO
</t>
    </r>
    <r>
      <rPr>
        <sz val="11"/>
        <rFont val="Arial"/>
        <family val="2"/>
      </rPr>
      <t xml:space="preserve">Comunicaciones de los programas académicos aprobando el desarrollo de las pasantías. El avance de esta actividad se ha visto comprometido por el cese de actividades del semestre 2021A. </t>
    </r>
    <r>
      <rPr>
        <b/>
        <sz val="11"/>
        <rFont val="Arial"/>
        <family val="2"/>
      </rPr>
      <t xml:space="preserve">
PRIMER SEGUIMIENTO</t>
    </r>
    <r>
      <rPr>
        <sz val="11"/>
        <rFont val="Arial"/>
        <family val="2"/>
      </rPr>
      <t xml:space="preserve">
1 oportunidad de articulación con el programa de historia para pasantías en Biblioteca. </t>
    </r>
  </si>
  <si>
    <r>
      <t xml:space="preserve">SEGUNDO SEGUIMIENTO
</t>
    </r>
    <r>
      <rPr>
        <sz val="10"/>
        <rFont val="Arial"/>
        <family val="2"/>
      </rPr>
      <t xml:space="preserve">2. correos , asesorias actas numero 1 y 11 ,pantallazos ,documento actualizado pendiente codificar y publicar 
3. proyeccion oficio activar comite </t>
    </r>
    <r>
      <rPr>
        <b/>
        <sz val="10"/>
        <rFont val="Arial"/>
        <family val="2"/>
      </rPr>
      <t xml:space="preserve">
PRIMER SEGUIMIMIENTO</t>
    </r>
  </si>
  <si>
    <r>
      <t xml:space="preserve">SEGUNDO SEGUIMIENTO
</t>
    </r>
    <r>
      <rPr>
        <sz val="10"/>
        <rFont val="Arial"/>
        <family val="2"/>
      </rPr>
      <t xml:space="preserve">Videos, imágenes y reporte de informe de las actividades del centro cultural
1. Reporte de actividades de los meses de abril, mayo, junio
2.  Publicidad de las convocatorias a los talleres y conversatorios 
</t>
    </r>
    <r>
      <rPr>
        <b/>
        <sz val="10"/>
        <rFont val="Arial"/>
        <family val="2"/>
      </rPr>
      <t xml:space="preserve">
PRIMER SEGUIMIENTO</t>
    </r>
  </si>
  <si>
    <r>
      <t xml:space="preserve">SEGUNDO SEGUIMIENTO
ASCUN CULTURA 
</t>
    </r>
    <r>
      <rPr>
        <sz val="10"/>
        <rFont val="Arial"/>
        <family val="2"/>
      </rPr>
      <t xml:space="preserve">
1. CONVERSATORIOS (inclusión y arte,
2. Capacitación en fotografía 
3. Videos en danza, música, video de la exposición de arte del artista GOMEZ 
4. Edición de la revista de arte de ASCUN nodo centro 
5. Encuentros de danza folclórica
6. Muestras plásticas  </t>
    </r>
    <r>
      <rPr>
        <b/>
        <sz val="10"/>
        <rFont val="Arial"/>
        <family val="2"/>
      </rPr>
      <t xml:space="preserve">
PRIMER SEGUIMIENTO</t>
    </r>
  </si>
  <si>
    <r>
      <t xml:space="preserve">SEGUNDO SEGUIMIENTO: 
</t>
    </r>
    <r>
      <rPr>
        <sz val="10"/>
        <rFont val="Arial"/>
        <family val="2"/>
      </rPr>
      <t xml:space="preserve">
1. Talleres e formación en todas las áreas que oferta el centro cultural 
2. Presunciones artísticas en eventos culturales de la Universidad del Tolima (dian del funcionario día de la celebración de madre 
3. Encuentros nacionales de danza folclórica 
4. Conversatorios 
</t>
    </r>
    <r>
      <rPr>
        <b/>
        <sz val="10"/>
        <rFont val="Arial"/>
        <family val="2"/>
      </rPr>
      <t xml:space="preserve">
PRIMER SEGUIMIENTO</t>
    </r>
  </si>
  <si>
    <r>
      <t xml:space="preserve">SEGUNDO SEGUIMIENTO
</t>
    </r>
    <r>
      <rPr>
        <sz val="10"/>
        <rFont val="Arial"/>
        <family val="2"/>
      </rPr>
      <t xml:space="preserve">• Conversatorio y taller Universidad de Cundinamarca FUSA UDEC Y CENTRO CULTURAL Artes para la Vida 8 de junio 
• El bambuco y las rumbas de las provincias del Sumapaz 25 de mayo 
• Conversatorio diversidad, inclusión y cultura (DIVERSIDAD E INCLUCION)
• Mujeres indígenas en minga en el paro nacional 3 de junio </t>
    </r>
    <r>
      <rPr>
        <b/>
        <sz val="10"/>
        <rFont val="Arial"/>
        <family val="2"/>
      </rPr>
      <t xml:space="preserve">
PRIMER SEGUIMIENTO</t>
    </r>
  </si>
  <si>
    <r>
      <rPr>
        <b/>
        <sz val="10"/>
        <rFont val="Arial"/>
        <family val="2"/>
      </rPr>
      <t xml:space="preserve">
SEGUNDO SEGUIMIENTO
</t>
    </r>
    <r>
      <rPr>
        <sz val="10"/>
        <rFont val="Arial"/>
        <family val="2"/>
      </rPr>
      <t xml:space="preserve">
Se espera que se seccione ante el Consejo academico en el mes de agosto una propuesta de politica. </t>
    </r>
    <r>
      <rPr>
        <b/>
        <sz val="10"/>
        <rFont val="Arial"/>
        <family val="2"/>
      </rPr>
      <t xml:space="preserve">
PRIMER SEGUIMIENTO</t>
    </r>
    <r>
      <rPr>
        <sz val="10"/>
        <rFont val="Arial"/>
        <family val="2"/>
      </rPr>
      <t xml:space="preserve">
Propuesta de documento, diseño y validación de iInstrumento tipo encuesta 
Revision y consulta a actores estrategicos como se entiende la Regionalizacion (ejes)
articulado de la politica en Focus Group</t>
    </r>
  </si>
  <si>
    <r>
      <rPr>
        <b/>
        <sz val="10"/>
        <rFont val="Arial"/>
        <family val="2"/>
      </rPr>
      <t xml:space="preserve">SEGUNDO SEGUIMIENTO
</t>
    </r>
    <r>
      <rPr>
        <sz val="10"/>
        <rFont val="Arial"/>
        <family val="2"/>
      </rPr>
      <t>Está sujeto a la aprobacion de la Politica de Regionalización para organizar mesa de trabajo para la estructuracion del sistema</t>
    </r>
    <r>
      <rPr>
        <b/>
        <sz val="10"/>
        <rFont val="Arial"/>
        <family val="2"/>
      </rPr>
      <t xml:space="preserve">
PRIMER SEGUIMIENTO</t>
    </r>
    <r>
      <rPr>
        <sz val="10"/>
        <rFont val="Arial"/>
        <family val="2"/>
      </rPr>
      <t xml:space="preserve">
Proceso que inicia en el segundo trimestre</t>
    </r>
  </si>
  <si>
    <r>
      <rPr>
        <b/>
        <sz val="11"/>
        <rFont val="Arial"/>
        <family val="2"/>
      </rPr>
      <t xml:space="preserve">SEGUNDO SEGUIMIENTO
</t>
    </r>
    <r>
      <rPr>
        <sz val="11"/>
        <rFont val="Arial"/>
        <family val="2"/>
      </rPr>
      <t xml:space="preserve">
Consolidado de talleres contexto regional
</t>
    </r>
    <r>
      <rPr>
        <b/>
        <sz val="11"/>
        <rFont val="Arial"/>
        <family val="2"/>
      </rPr>
      <t xml:space="preserve">
PRIMER SEGUIMIENTO</t>
    </r>
    <r>
      <rPr>
        <sz val="11"/>
        <rFont val="Arial"/>
        <family val="2"/>
      </rPr>
      <t xml:space="preserve">
16 febrero Realización de reunión para construcción de cronograma actividades de regionalizacion 
111 participantes Taller inaugural de Escuela Virtual de Emprendimiento: Contexto regional: inspirador para ideas de negocios con Instituciones educativas a traves de la Secretaria de Educación Departamental - Flyer y participantes en Mentimeter (24 de marzo)</t>
    </r>
  </si>
  <si>
    <r>
      <rPr>
        <b/>
        <sz val="11"/>
        <rFont val="Arial"/>
        <family val="2"/>
      </rPr>
      <t xml:space="preserve">SEGUNDO SEGUIMIENTO
</t>
    </r>
    <r>
      <rPr>
        <sz val="11"/>
        <rFont val="Arial"/>
        <family val="2"/>
      </rPr>
      <t xml:space="preserve">1. Convenio Gobernacion No.1123 de 10 de mayo de 2021
2. Contrato interadministrativo Gobernacion No 1237 de 2021
3. Convenio Gobernacion 1122 del 2021-Capacitacion Mujeres formacion para las Mujeres
4. Convenio Marco JEP 455 del 2021- 
5. Alianzas Estrategicas Informe de falsos positivos-colectivo de abogados Jose Alvear Restrepo y Observatorio surcolombiano de DDHH
6. Oficina de Alto Comisionado de la Naciones Unidas-Informe detenciones y judicializaciones arbitrarias
7. Alianza SUMATE por mi-Fondo multidonante de Naciones Unidas
8. Convenio marco de cooperacion academica No. 20210427-46 del 4 de mayo 2021 U.cundinamarca ingresar convenios en las evidencias 
</t>
    </r>
    <r>
      <rPr>
        <b/>
        <sz val="11"/>
        <rFont val="Arial"/>
        <family val="2"/>
      </rPr>
      <t xml:space="preserve">
PRIMER SEGUIMIENTO</t>
    </r>
    <r>
      <rPr>
        <sz val="11"/>
        <rFont val="Arial"/>
        <family val="2"/>
      </rPr>
      <t xml:space="preserve">
1. Convenio en tramite Centros de transformacion Digital con Camara de comercio Sur Oriente.
2. Tramites de Convenio con la Universidad de Cundinamarca. 
3. Gestion con la Comision Regional de Competitividad para Acuerdo de Voluntades.
4. Tramites Convenio con Gobernacion del Tolima. Programa de practicas profesionales y servico social Universitario. Secretaria de Desarrollo Agropecuario y Produccion Alimentaria. 
1. Correos electronicos. Tramite administativo.
2. Correo electronico 25 de Marzo. Envio de minuta para el respectivo tramite
3. reunion con director Jorge Palomino- CRC.
4. Actas de reunion. Presentacion de propuesta.</t>
    </r>
  </si>
  <si>
    <r>
      <t xml:space="preserve">SEGUNDO SEGUIMIENTO
</t>
    </r>
    <r>
      <rPr>
        <sz val="9"/>
        <color theme="1"/>
        <rFont val="Calibri"/>
        <family val="2"/>
        <scheme val="minor"/>
      </rPr>
      <t xml:space="preserve">Cuellos de botella para la firma de  convenios por parte de las Alcaldias y su contraprestacion  teniendo en cuenta los compromisos que debe asumir cada Alcaldia para asegurar el pago de ARL y costos de permanencia  de los estudiantes conforme a lo que dice la Ordenanza </t>
    </r>
    <r>
      <rPr>
        <b/>
        <sz val="9"/>
        <color theme="1"/>
        <rFont val="Calibri"/>
        <family val="2"/>
        <scheme val="minor"/>
      </rPr>
      <t xml:space="preserve">
PRIMER SEGUIMIENTO</t>
    </r>
  </si>
  <si>
    <r>
      <rPr>
        <b/>
        <sz val="9"/>
        <rFont val="Arial"/>
        <family val="2"/>
      </rPr>
      <t xml:space="preserve">SEGUNDO SEGUIMIENTO
</t>
    </r>
    <r>
      <rPr>
        <sz val="9"/>
        <rFont val="Arial"/>
        <family val="2"/>
      </rPr>
      <t xml:space="preserve">Esta sujeta la llegada de los pasantes a los diferentes municipios a la firma de convenio con cada alcaldia cumpliendo con los requerimientos de ARL Y GASTOS DE PERMANENCIA.
</t>
    </r>
    <r>
      <rPr>
        <b/>
        <sz val="9"/>
        <rFont val="Arial"/>
        <family val="2"/>
      </rPr>
      <t xml:space="preserve">
PRIMER SEGUIMIENTO</t>
    </r>
    <r>
      <rPr>
        <sz val="9"/>
        <rFont val="Arial"/>
        <family val="2"/>
      </rPr>
      <t xml:space="preserve">
En el marco de este subproyecto se han vinculado para realizar el Servicio Social a 9 estudiantes, (1 en Ecologic S.A.S., 2 Contraloría Departamental, 5 Gobernación del Tolima y 1 en Laboratorio de Maderas UT).</t>
    </r>
  </si>
  <si>
    <r>
      <rPr>
        <b/>
        <sz val="11"/>
        <rFont val="Arial"/>
        <family val="2"/>
      </rPr>
      <t xml:space="preserve">SEGUNDO SEGUIMIENTO
</t>
    </r>
    <r>
      <rPr>
        <sz val="11"/>
        <rFont val="Arial"/>
        <family val="2"/>
      </rPr>
      <t>9 participantes en reunión coordinada por el programa de Salud con Noruega, preparativos del Diplomado en salud para lideres rurales Chaparral e Icononzo 07 de abril
3 participantes en reunión de acercamiento gestionada por Proyección Social y la Secretaria de Desarrollo Económico con Universidad Tecnológica de Costa Rica
9 participantes en la Red Académica con la participación de Julián Gutiérrez-REUNE- 20 abril
9 Participantes mesa tecnológica red RETO 30 ABRIL
6 participantes Preparatorios para la ruta hacia la exportación…Cámara de Comercio, Alcaldía-04 mayo
3 participante  CRC Gobernación del Tolima UT socializacion de avances pasantia con estudiante de Programa de Economia para elaborar el ABC de la Competitividad para el Tolima -2 junio 
4 participantes mesa de trabajo ASOCENTRO  3 JUNIO
10 participantes Mesa tecnológica-4 junio
11 participantes Mesa académica 4 junio invitada defensoría del pueblo y tecnoparque 
10 participantes red REUNE Y LA MINGA EMPRESARIAL de Antioquia. 8 de junio</t>
    </r>
    <r>
      <rPr>
        <b/>
        <sz val="11"/>
        <rFont val="Arial"/>
        <family val="2"/>
      </rPr>
      <t xml:space="preserve">
PRIMER SEGUIMIENTO</t>
    </r>
    <r>
      <rPr>
        <sz val="11"/>
        <rFont val="Arial"/>
        <family val="2"/>
      </rPr>
      <t xml:space="preserve">
1. 05 de marzo- Acercamiento con la Comision Regional de Competitividad (1) 
2. 05 de marzo- Mesas de trabajo con la Red de Emprendimiento del Tolima RETO para avances en el programa de CEmprende (12)
3. 19 de marzo- Mesa de trabajo con la Red Academica (7)
4. 24 de marzo- Mesa de trabajo con la Agencia de Renovacion del Territorio-ART para el eje de Reactivación Economica PDET (1)
5. 17 de febrero Plenaria Nacional con  REUNE (48)
Correos de invitacion y pantallazos de la reuniones </t>
    </r>
  </si>
  <si>
    <r>
      <rPr>
        <b/>
        <sz val="10"/>
        <rFont val="Arial"/>
        <family val="2"/>
      </rPr>
      <t xml:space="preserve">SEGUNDO SEGUIMIENTO
</t>
    </r>
    <r>
      <rPr>
        <sz val="10"/>
        <rFont val="Arial"/>
        <family val="2"/>
      </rPr>
      <t>1. Gestion para la oferta del Programa de educacion Continua: Diplomado Liderazgo y empderamiento social y politico para mujeres (inicia julio)
2. Gestion para la realizacion de la Escuela de formacion en participacion ciudadana y seguimiento a Planes de Desarrollo Territorial
3. Diplomado Justicia Especial y Conflicto Armado y Resistencia Indigena (inicio 2020 terminacion marzo 2021)
3. IDEAD con la oferta en Chaparral y Purificacion gestion con el MEN
4. Gestion del Diplomado en Salud- Chaparrral/Icononzo
5. OCAD Paz tramite de Regalias con Universidad de la Sabana/Noruega</t>
    </r>
    <r>
      <rPr>
        <b/>
        <sz val="10"/>
        <rFont val="Arial"/>
        <family val="2"/>
      </rPr>
      <t xml:space="preserve">
PRIMER SEGUIMIENTO</t>
    </r>
    <r>
      <rPr>
        <sz val="10"/>
        <rFont val="Arial"/>
        <family val="2"/>
      </rPr>
      <t xml:space="preserve">
Proceso que inicia en el segundo trimestre</t>
    </r>
  </si>
  <si>
    <r>
      <rPr>
        <b/>
        <sz val="9"/>
        <color theme="1"/>
        <rFont val="Calibri"/>
        <family val="2"/>
        <scheme val="minor"/>
      </rPr>
      <t xml:space="preserve">SEGUNDO SEGUIMIENTO
</t>
    </r>
    <r>
      <rPr>
        <sz val="9"/>
        <color theme="1"/>
        <rFont val="Calibri"/>
        <family val="2"/>
        <scheme val="minor"/>
      </rPr>
      <t xml:space="preserve">Trabajos coordinados entre FACEA Y Oficina Proyeccion Social
Avances en mesas de trabajo del Comite de EmprendimientoUT, proyecto Softwareut con la mesa tecnologica de la Red Academica y RETO para el prototipo de sitio web
</t>
    </r>
    <r>
      <rPr>
        <b/>
        <sz val="9"/>
        <color theme="1"/>
        <rFont val="Calibri"/>
        <family val="2"/>
        <scheme val="minor"/>
      </rPr>
      <t xml:space="preserve">
PRIMER SEGUIMIENTO</t>
    </r>
    <r>
      <rPr>
        <sz val="9"/>
        <color theme="1"/>
        <rFont val="Calibri"/>
        <family val="2"/>
        <scheme val="minor"/>
      </rPr>
      <t xml:space="preserve">
La política cambia de nombre de:  Política de emprendimiento de la Universidad
del Tolima”</t>
    </r>
  </si>
  <si>
    <r>
      <t xml:space="preserve">SEGUNDO SEGUIMIENTO
</t>
    </r>
    <r>
      <rPr>
        <sz val="9"/>
        <color theme="1"/>
        <rFont val="Calibri"/>
        <family val="2"/>
        <scheme val="minor"/>
      </rPr>
      <t xml:space="preserve">16 voluntarios bajo la resolución 366 de 15 de abril de 2021. 
"Diálogos sobre paz y derechos humanos América Latina por Colombia ed de comunicación y voluntarios por la paz Colombia, Argentina y México -Transmisión en Facebook live 106.9 FM Radio Universidad del Tolima.La transmisión del evento se encuentra en el siguiente link: https: https://www.facebook.com/RadioUTolima/videos/al-aire-por-los-1069/859307577960799/    10 de mayo -69 personas aproximadamente 
El programa para la paz en convenio con la Fundación Escuelas de Paz realizó un proceso formativo los días 1 y 2 de mayo del 2021 en la ciudad de Ibagué en el marco del proyecto Jóvenes líderes constructores de paz y reconciliación en Colombia: Un enfoque transformador. Componente III: Perspectivas de paz.  Este proceso se realizó en las instalaciones de la Casa Dulima en el sur de la ciudad, se capacitaron a 19 jóvenes de diferentes organizaciones (Eskina del barrio, Cocosur, Casa Dulima, SoundArte) es importante indicar que de esos 19 jóvenes 4 son voluntarios del Programa para la Paz. 
Iniciativa PazaloJoven 50 jovenes proceso formación (abril-mayo) Proceso de incidencia (junio)                                                                                                 
 Proyecto de opcion de grado Escuela: Espacio y Cultura de Paz en las Aulas de Clase- proyecto registro codigo BPUT-   Junio  80 jovenes asisitieron.   </t>
    </r>
    <r>
      <rPr>
        <b/>
        <sz val="9"/>
        <color theme="1"/>
        <rFont val="Calibri"/>
        <family val="2"/>
        <scheme val="minor"/>
      </rPr>
      <t xml:space="preserve">        
PRIMER SEGUIMIENTO</t>
    </r>
  </si>
  <si>
    <r>
      <t xml:space="preserve">SEGUNDO SEGUIMIENTO
</t>
    </r>
    <r>
      <rPr>
        <sz val="9"/>
        <rFont val="Arial"/>
        <family val="2"/>
      </rPr>
      <t xml:space="preserve">
Sesión I  3 de mayo de 2021  - 280 asistentes
Sesión II 10 de mayo de 2021 - 275 asistentes
Sesión III 17 de mayo de 2021 - 218 asistentes
Sesión IV  24 de mayo de 2021 - 193 asistentes
Sesión V 31 de mayo de 2021 - 151 asistentes
Sesión VI 7 de junio de 2021 - 188 asistentes
Sesión IX 28 de junio de 2021- 142 asistentes</t>
    </r>
    <r>
      <rPr>
        <b/>
        <sz val="9"/>
        <rFont val="Arial"/>
        <family val="2"/>
      </rPr>
      <t xml:space="preserve">
PRIMER SEGUIMIENTO</t>
    </r>
  </si>
  <si>
    <t xml:space="preserve">Número de programas con cátedra ambiental </t>
  </si>
  <si>
    <r>
      <rPr>
        <b/>
        <sz val="11"/>
        <color theme="1"/>
        <rFont val="Calibri"/>
        <family val="2"/>
        <scheme val="minor"/>
      </rPr>
      <t xml:space="preserve">SEGUNDO SEGUIMIENTO
</t>
    </r>
    <r>
      <rPr>
        <sz val="11"/>
        <color theme="1"/>
        <rFont val="Calibri"/>
        <family val="2"/>
        <scheme val="minor"/>
      </rPr>
      <t xml:space="preserve">
Cuadro de Banco de electivas programa de Enfermería semestre B-2021, se encuentra incluida la catedra ambiental
</t>
    </r>
    <r>
      <rPr>
        <b/>
        <sz val="11"/>
        <color theme="1"/>
        <rFont val="Calibri"/>
        <family val="2"/>
        <scheme val="minor"/>
      </rPr>
      <t xml:space="preserve">
PRIMER SEGUIMIENTO</t>
    </r>
    <r>
      <rPr>
        <sz val="11"/>
        <color theme="1"/>
        <rFont val="Calibri"/>
        <family val="2"/>
        <scheme val="minor"/>
      </rPr>
      <t xml:space="preserve">
El Programa de Ingeniería Forestal ofrece dentro del banco de electivas del plan de estudios, la Cátedra Ambiental como cátedra abierta disponible para los estudiantes del programa de 8° nivel.
En el nuevo plan de estudios quedó incluída la Cátedra Ambiental en el banco de electivas</t>
    </r>
  </si>
  <si>
    <r>
      <rPr>
        <b/>
        <sz val="10"/>
        <rFont val="Arial"/>
        <family val="2"/>
      </rPr>
      <t xml:space="preserve">SEGUNDO SEGUIMIENTO
</t>
    </r>
    <r>
      <rPr>
        <sz val="10"/>
        <rFont val="Arial"/>
        <family val="2"/>
      </rPr>
      <t xml:space="preserve">Nota aclaratoria: debido a la situación de pandemia, escenarios académicos como el jardín Botánico se encuentran cerrados desde el pasado 18 de marzo de 2020 lo que ha impedido la realización de proyectos. De otra manera, en varios escenarios se ha propuesto que este proyecto debe ser modificado, toda vez que el Jardín Botánico como escenario de prácticas académicas, de extensión a la comunidad a través de las visitas guiadas a colegios y universidades externas y de desarrollo científico, artícula sus procesos investigativos -semilleros, grupos de investigación- a la Unidad Académica que se encuentra adscrita, la Facultad de Ciencias. </t>
    </r>
    <r>
      <rPr>
        <b/>
        <sz val="10"/>
        <rFont val="Arial"/>
        <family val="2"/>
      </rPr>
      <t xml:space="preserve">
PRIMER SEGUIMIENTO</t>
    </r>
    <r>
      <rPr>
        <sz val="10"/>
        <rFont val="Arial"/>
        <family val="2"/>
      </rPr>
      <t xml:space="preserve">
Proceso que inicia en el segundo trimestre</t>
    </r>
  </si>
  <si>
    <r>
      <rPr>
        <b/>
        <sz val="10"/>
        <rFont val="Arial"/>
        <family val="2"/>
      </rPr>
      <t xml:space="preserve">SEGUNDO SEGUIMIENTO
</t>
    </r>
    <r>
      <rPr>
        <sz val="10"/>
        <rFont val="Arial"/>
        <family val="2"/>
      </rPr>
      <t xml:space="preserve">
Los insumos presentados en el documento propuesta de actualización del estatuto estudiantil, corresponden a las apreciaciones hechas por los estudiantes miembros de las comunidades de especial protección constitucional, quienes durante más de dos años, leyeron, analizaron, debatieron y propusieron las modificaciones, elementos a suprimir y agregar como la utilización del lenguaje desde una perspectiva de la inclusión y los derechos humanos. 
</t>
    </r>
    <r>
      <rPr>
        <b/>
        <sz val="10"/>
        <rFont val="Arial"/>
        <family val="2"/>
      </rPr>
      <t xml:space="preserve">
PRIMER SEGUIMIENTO</t>
    </r>
    <r>
      <rPr>
        <sz val="10"/>
        <rFont val="Arial"/>
        <family val="2"/>
      </rPr>
      <t xml:space="preserve">
Proceso que inicia en el segundo trimestre</t>
    </r>
  </si>
  <si>
    <t>Diseñar la implementacion de la dimension de la informacion y la comunicación de MIPG.</t>
  </si>
  <si>
    <r>
      <rPr>
        <b/>
        <sz val="9"/>
        <rFont val="Calibri"/>
        <family val="2"/>
        <scheme val="minor"/>
      </rPr>
      <t xml:space="preserve">SEGUNDO SEGUIMIENTO
</t>
    </r>
    <r>
      <rPr>
        <sz val="9"/>
        <rFont val="Calibri"/>
        <family val="2"/>
        <scheme val="minor"/>
      </rPr>
      <t>Ajuste a la propuesta de Plan de Desarrollo con los seis ejes estratégicos</t>
    </r>
    <r>
      <rPr>
        <b/>
        <sz val="9"/>
        <rFont val="Calibri"/>
        <family val="2"/>
        <scheme val="minor"/>
      </rPr>
      <t xml:space="preserve">
PRIMER SEGUIMIENTO</t>
    </r>
    <r>
      <rPr>
        <sz val="9"/>
        <rFont val="Calibri"/>
        <family val="2"/>
        <scheme val="minor"/>
      </rPr>
      <t xml:space="preserve">
Se tiene el documento preliminar de Plan de Desarrollo Institucional y propuesta de cronograma</t>
    </r>
  </si>
  <si>
    <r>
      <rPr>
        <b/>
        <sz val="9"/>
        <rFont val="Arial"/>
        <family val="2"/>
      </rPr>
      <t xml:space="preserve">SEGUNDO SEGUMIENTO
</t>
    </r>
    <r>
      <rPr>
        <sz val="9"/>
        <rFont val="Arial"/>
        <family val="2"/>
      </rPr>
      <t>Se encuentra en etapa de evaluación</t>
    </r>
    <r>
      <rPr>
        <b/>
        <sz val="9"/>
        <rFont val="Arial"/>
        <family val="2"/>
      </rPr>
      <t xml:space="preserve">
PRIMER SEGUIMIENTO</t>
    </r>
    <r>
      <rPr>
        <sz val="9"/>
        <rFont val="Arial"/>
        <family val="2"/>
      </rPr>
      <t xml:space="preserve">
La Gobernación del Tolima inicio el proceso precontractual el cual será adjudicado en el mes de junio.</t>
    </r>
  </si>
  <si>
    <r>
      <rPr>
        <b/>
        <sz val="9"/>
        <rFont val="Calibri"/>
        <family val="2"/>
        <scheme val="minor"/>
      </rPr>
      <t xml:space="preserve">SEGUNDO SEGUIMIENTO
</t>
    </r>
    <r>
      <rPr>
        <sz val="9"/>
        <rFont val="Calibri"/>
        <family val="2"/>
        <scheme val="minor"/>
      </rPr>
      <t>Evidencia fotográfica</t>
    </r>
    <r>
      <rPr>
        <b/>
        <sz val="9"/>
        <rFont val="Calibri"/>
        <family val="2"/>
        <scheme val="minor"/>
      </rPr>
      <t xml:space="preserve">
PRIMER SEGUIMIENTO</t>
    </r>
    <r>
      <rPr>
        <sz val="9"/>
        <rFont val="Calibri"/>
        <family val="2"/>
        <scheme val="minor"/>
      </rPr>
      <t xml:space="preserve">
Rgistro fotográfico que reposa en la ODI</t>
    </r>
  </si>
  <si>
    <r>
      <rPr>
        <b/>
        <sz val="9"/>
        <rFont val="Calibri"/>
        <family val="2"/>
        <scheme val="minor"/>
      </rPr>
      <t xml:space="preserve">SEGUNDO SEGUIMIENTO
</t>
    </r>
    <r>
      <rPr>
        <sz val="9"/>
        <rFont val="Calibri"/>
        <family val="2"/>
        <scheme val="minor"/>
      </rPr>
      <t>Acuerdo con el proveedro de energía gestionado por la Unidad de Centro Regionales del IDEAD</t>
    </r>
    <r>
      <rPr>
        <b/>
        <sz val="9"/>
        <rFont val="Calibri"/>
        <family val="2"/>
        <scheme val="minor"/>
      </rPr>
      <t xml:space="preserve">
PRIMER SEGUIMIENTO</t>
    </r>
    <r>
      <rPr>
        <sz val="9"/>
        <rFont val="Calibri"/>
        <family val="2"/>
        <scheme val="minor"/>
      </rPr>
      <t xml:space="preserve">
Documento técnico elaborado en el mes de marzo que reposa en la ODI</t>
    </r>
  </si>
  <si>
    <r>
      <rPr>
        <b/>
        <sz val="10"/>
        <rFont val="Arial"/>
        <family val="2"/>
      </rPr>
      <t xml:space="preserve">
SEGUNDO SEGUIMIENTO
</t>
    </r>
    <r>
      <rPr>
        <sz val="10"/>
        <rFont val="Arial"/>
        <family val="2"/>
      </rPr>
      <t>En proceso de consecución de recursos</t>
    </r>
    <r>
      <rPr>
        <b/>
        <sz val="10"/>
        <rFont val="Arial"/>
        <family val="2"/>
      </rPr>
      <t xml:space="preserve">
PRIMER SEGUIMIENTO</t>
    </r>
    <r>
      <rPr>
        <sz val="10"/>
        <rFont val="Arial"/>
        <family val="2"/>
      </rPr>
      <t xml:space="preserve">
Proceso que inicia en el segundo trimestre</t>
    </r>
  </si>
  <si>
    <r>
      <rPr>
        <b/>
        <sz val="10"/>
        <rFont val="Arial"/>
        <family val="2"/>
      </rPr>
      <t xml:space="preserve">SEGUNDO SEGUIMIENTO
</t>
    </r>
    <r>
      <rPr>
        <sz val="10"/>
        <rFont val="Arial"/>
        <family val="2"/>
      </rPr>
      <t>2, Adecuaciones salones 15,16,17, se tiene la parte precontractual</t>
    </r>
    <r>
      <rPr>
        <b/>
        <sz val="10"/>
        <rFont val="Arial"/>
        <family val="2"/>
      </rPr>
      <t xml:space="preserve">
PRIMER SEGUIMIENTO
</t>
    </r>
    <r>
      <rPr>
        <sz val="10"/>
        <rFont val="Arial"/>
        <family val="2"/>
      </rPr>
      <t xml:space="preserve">
Proceso que inicia en el segundo trimestre</t>
    </r>
  </si>
  <si>
    <r>
      <rPr>
        <b/>
        <sz val="10"/>
        <rFont val="Arial"/>
        <family val="2"/>
      </rPr>
      <t xml:space="preserve">SEGUNDO SEGUIMIENTO
</t>
    </r>
    <r>
      <rPr>
        <sz val="10"/>
        <rFont val="Arial"/>
        <family val="2"/>
      </rPr>
      <t xml:space="preserve">
Se ha adelantado mesas de trabajo con la Facultad de Tecnologías.  Se destaca proyectos macro como el proyecto de cafetería y entrada principal</t>
    </r>
    <r>
      <rPr>
        <b/>
        <sz val="10"/>
        <rFont val="Arial"/>
        <family val="2"/>
      </rPr>
      <t xml:space="preserve">
PRIMER SEGUIMIENTO</t>
    </r>
    <r>
      <rPr>
        <sz val="10"/>
        <rFont val="Arial"/>
        <family val="2"/>
      </rPr>
      <t xml:space="preserve">
Proceso que inicia en el segundo trimestre</t>
    </r>
  </si>
  <si>
    <r>
      <rPr>
        <b/>
        <sz val="9"/>
        <rFont val="Arial"/>
        <family val="2"/>
      </rPr>
      <t xml:space="preserve">SEGUNDO SEGUIMIENTO
</t>
    </r>
    <r>
      <rPr>
        <sz val="9"/>
        <rFont val="Arial"/>
        <family val="2"/>
      </rPr>
      <t xml:space="preserve">
Inversiones y Ejecuciones https://drive.google.com/drive/folders/1uJkInlf7anoxtmKVViH9ND4R-f3PpUUX?usp=sharing
Informe Recursos de Balance https://drive.google.com/drive/folders/1uTYY1jj7YDSxETW7yx5bVJ3XGRzBjaxc?usp=sharing</t>
    </r>
    <r>
      <rPr>
        <b/>
        <sz val="9"/>
        <rFont val="Arial"/>
        <family val="2"/>
      </rPr>
      <t xml:space="preserve">
PRIMER SEGUIMIENTO
</t>
    </r>
    <r>
      <rPr>
        <sz val="9"/>
        <rFont val="Arial"/>
        <family val="2"/>
      </rPr>
      <t>Informe del primer seguimiento presentado al CONFIS el 29 de marzo.
Informe del primer seguimiento presentado al Consejo Superior el 30 de marzo.
 A la fecha se han realizado tres reuniones Consejo Universitario de Política Fiscal - CONFIS y se realizara monitoreo y control al Plan Anual mensualizado de Caja - PAC y Flujo de Caja y estados financieros.
Se incorporaron recursos de balance en el Consejo Superior del 24 de febrero de 2021.</t>
    </r>
  </si>
  <si>
    <r>
      <rPr>
        <b/>
        <sz val="9"/>
        <rFont val="Arial"/>
        <family val="2"/>
      </rPr>
      <t xml:space="preserve">SEGUNDO SEGUIMIENTO
</t>
    </r>
    <r>
      <rPr>
        <sz val="9"/>
        <rFont val="Arial"/>
        <family val="2"/>
      </rPr>
      <t>Códigos de los Proyectos en ejecución con convenios: 10621, 70621, 80621, 90621 
(Ver Hoja - Anexo "Proyectos y Convenios") DIN
 12 Convenios https://drive.google.com/drive/folders/1sZXHpB2XfT16nCn-d5YD3io3bU_yBeLc?usp=sharing</t>
    </r>
    <r>
      <rPr>
        <b/>
        <sz val="9"/>
        <rFont val="Arial"/>
        <family val="2"/>
      </rPr>
      <t xml:space="preserve">
PENDIENTE COMPLETAR EVIDENCIA</t>
    </r>
    <r>
      <rPr>
        <sz val="9"/>
        <rFont val="Arial"/>
        <family val="2"/>
      </rPr>
      <t xml:space="preserve">
Convenio Matricula Cero A2021: Convenio 10807 del 17 de marzo de 2021 por $$6.595.640.745 de los cuales el aporte de la Gobernación $6.201.654.631</t>
    </r>
  </si>
  <si>
    <r>
      <t xml:space="preserve">SEGUNDO SEGUIMIENTO
</t>
    </r>
    <r>
      <rPr>
        <b/>
        <sz val="9"/>
        <rFont val="Arial"/>
        <family val="2"/>
      </rPr>
      <t xml:space="preserve">
PRIMER SEGUIMIENTO
</t>
    </r>
    <r>
      <rPr>
        <sz val="9"/>
        <rFont val="Arial"/>
        <family val="2"/>
      </rPr>
      <t xml:space="preserve">
En cuanto a la dimensión de Direccionamiento Estratégico y Planeación, se construyó un plan de mejoramiento del Modelo Estándar de Control Interno – MECI.  Se realizó el acompañamiento a la construcción de 26 Planes Operativos de las unidades académicos – administrativas, se publicaron los 12 planes del Decreto 612 de 2018 y el Plan de Acción Institucional 2021.</t>
    </r>
  </si>
  <si>
    <r>
      <t xml:space="preserve">SEGUNDO SEGUIMIENTO
</t>
    </r>
    <r>
      <rPr>
        <sz val="9"/>
        <rFont val="Calibri"/>
        <family val="2"/>
        <scheme val="minor"/>
      </rPr>
      <t xml:space="preserve">
</t>
    </r>
    <r>
      <rPr>
        <b/>
        <sz val="9"/>
        <rFont val="Calibri"/>
        <family val="2"/>
        <scheme val="minor"/>
      </rPr>
      <t xml:space="preserve">
PRIMER SEGUIMIENTO</t>
    </r>
  </si>
  <si>
    <t>ODI/RODRIGUEZ J.C/ I.R.C.P. - N.B.V</t>
  </si>
  <si>
    <r>
      <rPr>
        <b/>
        <sz val="9"/>
        <rFont val="Arial"/>
        <family val="2"/>
      </rPr>
      <t>PRIMER SEGUIMIENTO</t>
    </r>
    <r>
      <rPr>
        <sz val="9"/>
        <rFont val="Arial"/>
        <family val="2"/>
      </rPr>
      <t xml:space="preserve">
Documento en primera instancia en el Consejo Superior</t>
    </r>
  </si>
  <si>
    <t>Incrementar la oferta académica de acuerdo a las necesidades locales, regionales y nacionales.</t>
  </si>
  <si>
    <r>
      <t xml:space="preserve">PRIMER SEGUIMIENTO
</t>
    </r>
    <r>
      <rPr>
        <sz val="10"/>
        <rFont val="Arial"/>
        <family val="2"/>
      </rPr>
      <t>Documento elaborado inicialmente con el nombre de: POLÍTICA DE EDUCACIÓN MEDIADA POR TIC y actualmente está en proceso de modificación Política de Innovación de Mediaciones Tecnológicas</t>
    </r>
  </si>
  <si>
    <t>Fortalecer la visibilidad nacional e internacional de la producción científicas nacional e internacional de la UT</t>
  </si>
  <si>
    <t>Realizar  acompañamiento psicosocial y a las condiciones laborales de los funcionarios.</t>
  </si>
  <si>
    <t>Gestionar alianzas estratégicas a traves de convenios para la vinculación de estudiantes en Prácticas Universitarias - PU</t>
  </si>
  <si>
    <t>Actualizar y aprobar la política Institucional de Emprendimiento e innovación</t>
  </si>
  <si>
    <r>
      <t xml:space="preserve">SEGUNDO SEGUIMIENTO
</t>
    </r>
    <r>
      <rPr>
        <sz val="9"/>
        <color theme="1"/>
        <rFont val="Calibri"/>
        <family val="2"/>
        <scheme val="minor"/>
      </rPr>
      <t xml:space="preserve">155 estudiantes en actividades lúdicas y culturales (IEM- Fe y Alegria 35- jovenes de Murillo 120)
38 estudiantes del Gobierno Escolar Liceo Nacional coordinado por Defensoria del Pueblo
</t>
    </r>
    <r>
      <rPr>
        <b/>
        <sz val="9"/>
        <color theme="1"/>
        <rFont val="Calibri"/>
        <family val="2"/>
        <scheme val="minor"/>
      </rPr>
      <t xml:space="preserve">
PRIMER SEGUIMIENTO</t>
    </r>
  </si>
  <si>
    <r>
      <rPr>
        <b/>
        <sz val="9"/>
        <rFont val="Calibri"/>
        <family val="2"/>
        <scheme val="minor"/>
      </rPr>
      <t xml:space="preserve">SEGUNDO SEGUIMIENTO
</t>
    </r>
    <r>
      <rPr>
        <sz val="9"/>
        <rFont val="Calibri"/>
        <family val="2"/>
        <scheme val="minor"/>
      </rPr>
      <t>Capacitación  de 30 funcionarios de las diferentes unidades académico administrativas de la UT</t>
    </r>
    <r>
      <rPr>
        <b/>
        <sz val="9"/>
        <rFont val="Calibri"/>
        <family val="2"/>
        <scheme val="minor"/>
      </rPr>
      <t xml:space="preserve">
PRIMER SEGUIMIENTO</t>
    </r>
    <r>
      <rPr>
        <sz val="9"/>
        <rFont val="Calibri"/>
        <family val="2"/>
        <scheme val="minor"/>
      </rPr>
      <t xml:space="preserve">
Procedimiento actualizados y publicado en el sitio web de acuerdo a las necesidades de actualización envíadas por los lideres de los proceso 
compañamiento mediado a los procesos de Gestión del Desarrollo Humano, Biblioteca y la Facultad de Ciencias (reuniones con meet), cronograma y los correos de solicitud.</t>
    </r>
  </si>
  <si>
    <r>
      <t xml:space="preserve">SEGUNDO SEGUIMIENTO
</t>
    </r>
    <r>
      <rPr>
        <sz val="10"/>
        <rFont val="Arial"/>
        <family val="2"/>
      </rPr>
      <t>Acuerdo No. 023 de la Política elaborada y aprobada de inclusión y diversidad  en la sesión del Consejo Superior el 31 de mayo de 2021.</t>
    </r>
    <r>
      <rPr>
        <b/>
        <sz val="10"/>
        <rFont val="Arial"/>
        <family val="2"/>
      </rPr>
      <t xml:space="preserve">
PRIMER SEGUIMIENTO
</t>
    </r>
    <r>
      <rPr>
        <sz val="10"/>
        <rFont val="Arial"/>
        <family val="2"/>
      </rPr>
      <t xml:space="preserve">
- Certificado de Viabilidad técnica de la Polítca expedida por ODI.
- Correo solicitud de  concepto jurídico a la oficina de Asesoría Jurídica
- Oficio No. 1.1. CA -074  donde se avala el documento de política para presentación del C.A.</t>
    </r>
  </si>
  <si>
    <r>
      <t xml:space="preserve">SEGUNDO SEGUIMIENTO
</t>
    </r>
    <r>
      <rPr>
        <sz val="10"/>
        <rFont val="Arial"/>
        <family val="2"/>
      </rPr>
      <t xml:space="preserve">Documento para diseñar las cpacitaciones a funcionarios,públicos, lídere sociales y comunitaria en cultura ciudadanánica
</t>
    </r>
    <r>
      <rPr>
        <b/>
        <sz val="10"/>
        <rFont val="Arial"/>
        <family val="2"/>
      </rPr>
      <t xml:space="preserve">
PRIMER SEGUIMIENTO</t>
    </r>
  </si>
  <si>
    <t>CONSOLIDADO PROYECTOS EXCELENCIA ACADÉMICA</t>
  </si>
  <si>
    <t>CONSOLIDADO PROYECTOS COMPROMISO SOCIAL</t>
  </si>
  <si>
    <t>CONSOLIDADO PROYECTOS COMPROMISO AMBIENTAL</t>
  </si>
  <si>
    <t>CONSOLIDADO PROYECTOS EXCELENCIA Y TRANSPARENCIA ADMINISTRATIVA</t>
  </si>
  <si>
    <t>Ampliación planta docente</t>
  </si>
  <si>
    <t>Estímulos a la formación</t>
  </si>
  <si>
    <t>Programas académicos modernos, de calidad, pertinentes acordes con las exigencias del siglo XXI</t>
  </si>
  <si>
    <t xml:space="preserve">Aseguramiento de la calidad académica </t>
  </si>
  <si>
    <t>Ampliación de la oferta académica</t>
  </si>
  <si>
    <t>Dinamización de la investigación</t>
  </si>
  <si>
    <t>Promoción de patentes producto de investigación - creación</t>
  </si>
  <si>
    <t>Promoción del desarrollo de proyectos de investigación con pertinencia regional</t>
  </si>
  <si>
    <t>Biblioteca</t>
  </si>
  <si>
    <t>Colecciones y museos</t>
  </si>
  <si>
    <t>Fondo editorial</t>
  </si>
  <si>
    <t>Promoción de las publicaciones universitarias</t>
  </si>
  <si>
    <t xml:space="preserve">Fortalecimiento de los posgrados de la Universidad del Tolima </t>
  </si>
  <si>
    <t>Movilidad académica e investigativa</t>
  </si>
  <si>
    <t>Formación en lengua extranjera</t>
  </si>
  <si>
    <r>
      <rPr>
        <b/>
        <sz val="11"/>
        <color theme="1"/>
        <rFont val="Calibri"/>
        <family val="2"/>
        <scheme val="minor"/>
      </rPr>
      <t xml:space="preserve">SEGUNDO SEGUIMIENTO
</t>
    </r>
    <r>
      <rPr>
        <sz val="11"/>
        <color theme="1"/>
        <rFont val="Calibri"/>
        <family val="2"/>
        <scheme val="minor"/>
      </rPr>
      <t xml:space="preserve">Se elaboró un documento borrador de la política de internacionalización y socializado con algunos de los actores pertinentes ORI, FCE y se recibieron observaciones Correos electrónicos.            </t>
    </r>
    <r>
      <rPr>
        <b/>
        <sz val="11"/>
        <color theme="1"/>
        <rFont val="Calibri"/>
        <family val="2"/>
        <scheme val="minor"/>
      </rPr>
      <t xml:space="preserve">
PRIMER SEGUIMIENTO</t>
    </r>
    <r>
      <rPr>
        <sz val="11"/>
        <color theme="1"/>
        <rFont val="Calibri"/>
        <family val="2"/>
        <scheme val="minor"/>
      </rPr>
      <t xml:space="preserve">
Se elaboró un documento borrador de la política de internacionalización y socializado con algunos de los actores pertinentes ORI, FCE y se recibieron observaciones Correos electrónicos</t>
    </r>
  </si>
  <si>
    <t>Bienestar universitario</t>
  </si>
  <si>
    <t>Permanencia y graduación estudiantil</t>
  </si>
  <si>
    <t>Formación política y ciudadanía</t>
  </si>
  <si>
    <t>Desarrollo cultural</t>
  </si>
  <si>
    <t>Regionalización</t>
  </si>
  <si>
    <t>Universidad abierta</t>
  </si>
  <si>
    <t>UT solidaria en tu comunidad</t>
  </si>
  <si>
    <t>Articulación con la escuela</t>
  </si>
  <si>
    <t>Universidad territorio de paz</t>
  </si>
  <si>
    <t>Apropiación social del conocimiento</t>
  </si>
  <si>
    <t>Fortalecimiento de vínculos con los graduados</t>
  </si>
  <si>
    <t>Seguimiento a graduados ut</t>
  </si>
  <si>
    <t>Formación ambiental</t>
  </si>
  <si>
    <t>Planificación y gestión sustentable del campus universitario</t>
  </si>
  <si>
    <t>Fortalecimiento de los procesos de investigación y proyección social vinculados al jardín botánico y los predios rurales de la Universidad</t>
  </si>
  <si>
    <t>Apoyo a la gestión ambiental y educación ambiental territorial del Tolima</t>
  </si>
  <si>
    <t>Formulación de políticas y agendas públicas ambientales para un Tolima sustentable</t>
  </si>
  <si>
    <t>Acompañamiento a actores sociales para la gestión de conflictos ambientales</t>
  </si>
  <si>
    <t>Sistema de planificación institucional</t>
  </si>
  <si>
    <t>Sistema de comunicación y medios</t>
  </si>
  <si>
    <t>Gestión de TIC</t>
  </si>
  <si>
    <t>Modernización institucional</t>
  </si>
  <si>
    <t>Plan de desarrollo físico del campus universitario</t>
  </si>
  <si>
    <t>Estatuto orgánico presupuestal y financiero</t>
  </si>
  <si>
    <r>
      <rPr>
        <b/>
        <sz val="10"/>
        <rFont val="Arial"/>
        <family val="2"/>
      </rPr>
      <t>SEGUNDO SEGUIMIENTO 
S</t>
    </r>
    <r>
      <rPr>
        <sz val="10"/>
        <rFont val="Arial"/>
        <family val="2"/>
      </rPr>
      <t>e tiene un formato trabajado para ajustar los microcurriculos de la Universidad</t>
    </r>
    <r>
      <rPr>
        <b/>
        <sz val="10"/>
        <rFont val="Arial"/>
        <family val="2"/>
      </rPr>
      <t xml:space="preserve">
PRIMER SEGUIMIENTO</t>
    </r>
    <r>
      <rPr>
        <sz val="10"/>
        <rFont val="Arial"/>
        <family val="2"/>
      </rPr>
      <t xml:space="preserve">
Proceso que inicia en el segundo trimestre</t>
    </r>
  </si>
  <si>
    <r>
      <rPr>
        <b/>
        <sz val="10"/>
        <rFont val="Arial"/>
        <family val="2"/>
      </rPr>
      <t>SEGUNDO SEGUIMIENTO:
Proceso de investigación SUMATE por mi prevencion de reclutamiento forzado, uso y utilizacion de NNA ( mo hay evidencia)
PRIMER SEGUIMIENTO</t>
    </r>
    <r>
      <rPr>
        <sz val="10"/>
        <rFont val="Arial"/>
        <family val="2"/>
      </rPr>
      <t xml:space="preserve">
Proceso que inicia en el segundo trimestre</t>
    </r>
  </si>
  <si>
    <r>
      <rPr>
        <b/>
        <sz val="10"/>
        <rFont val="Arial"/>
        <family val="2"/>
      </rPr>
      <t xml:space="preserve">SEGUNDO SEGUIMIENTO
</t>
    </r>
    <r>
      <rPr>
        <sz val="10"/>
        <rFont val="Arial"/>
        <family val="2"/>
      </rPr>
      <t>Revisión de aplicativo y propuesta de desarrollo.  Utilización inicialmente de la herramienta zppelin como reporteador de datos que están alojados en la base de datos de Academusoft</t>
    </r>
    <r>
      <rPr>
        <b/>
        <sz val="10"/>
        <rFont val="Arial"/>
        <family val="2"/>
      </rPr>
      <t xml:space="preserve">
PRIMER SEGUIMIENTO</t>
    </r>
    <r>
      <rPr>
        <sz val="10"/>
        <rFont val="Arial"/>
        <family val="2"/>
      </rPr>
      <t xml:space="preserve">
Proceso que inicia en el segundo trimestre</t>
    </r>
  </si>
  <si>
    <r>
      <rPr>
        <b/>
        <sz val="9"/>
        <rFont val="Calibri"/>
        <family val="2"/>
        <scheme val="minor"/>
      </rPr>
      <t xml:space="preserve">SEGUNDO SEGUIMIENTO
</t>
    </r>
    <r>
      <rPr>
        <sz val="9"/>
        <rFont val="Calibri"/>
        <family val="2"/>
        <scheme val="minor"/>
      </rPr>
      <t xml:space="preserve">
Revisión de aplicativo y propuesta de desarrollo.  Utilización inicialmente de la herramienta zppelin como reporteador de datos que están alojados en la base de datos de Academusoft</t>
    </r>
    <r>
      <rPr>
        <b/>
        <sz val="9"/>
        <rFont val="Calibri"/>
        <family val="2"/>
        <scheme val="minor"/>
      </rPr>
      <t xml:space="preserve">
PRIMER SEGUIMIENTO
</t>
    </r>
    <r>
      <rPr>
        <sz val="9"/>
        <rFont val="Calibri"/>
        <family val="2"/>
        <scheme val="minor"/>
      </rPr>
      <t>Inmerso en documento propuestada modificación del Modelo de Operación Propuesto en el marco del proyecto de Modernización y Rediseño.
Proceso que inicia en el segundo trimestre</t>
    </r>
  </si>
  <si>
    <r>
      <rPr>
        <b/>
        <sz val="9"/>
        <rFont val="Arial"/>
        <family val="2"/>
      </rPr>
      <t xml:space="preserve">SEGUNDO SEGUIMIENTO
</t>
    </r>
    <r>
      <rPr>
        <sz val="9"/>
        <rFont val="Arial"/>
        <family val="2"/>
      </rPr>
      <t>Inicia con el cronograma planteado en el tercer trimestre
Se realizaron mesas de trabajo en el mes de abril</t>
    </r>
    <r>
      <rPr>
        <b/>
        <sz val="9"/>
        <rFont val="Arial"/>
        <family val="2"/>
      </rPr>
      <t xml:space="preserve">
PRIMER SEGUIMIENTO</t>
    </r>
    <r>
      <rPr>
        <sz val="9"/>
        <rFont val="Arial"/>
        <family val="2"/>
      </rPr>
      <t xml:space="preserve">
Se realizó una sesión con el Consejo Superior, donde se trabajó la propuesta de  cronograma para la aprobación e implementación del proyecto académico - administrativo, citación realizada el 30 de marzo de 2021.
Ajuste: al  modelo de operación por procesos, propuesta de estructura, modelación financiera de la planta de cargos</t>
    </r>
  </si>
  <si>
    <r>
      <t xml:space="preserve">PRIMER SEGUIMIENTO
</t>
    </r>
    <r>
      <rPr>
        <sz val="10"/>
        <rFont val="Arial"/>
        <family val="2"/>
      </rPr>
      <t>Aprobado en sesión del Consejo Superior del 27 de mayo, mediante acuerdo 011 del 21 deabril</t>
    </r>
    <r>
      <rPr>
        <b/>
        <sz val="10"/>
        <rFont val="Arial"/>
        <family val="2"/>
      </rPr>
      <t xml:space="preserve">
PENDIENTE EVIDENCIA</t>
    </r>
  </si>
  <si>
    <t>COOPERATIVAS</t>
  </si>
  <si>
    <t>PROGRAMAS BIENESTAR SOCIAL (SINDICATOS)</t>
  </si>
  <si>
    <t>OTROS RECURSOS INVESTIGACIÓN</t>
  </si>
  <si>
    <t>PROYECTOS ESPECIALES Y CONVENIOS</t>
  </si>
  <si>
    <t>TOTAL PRESUPUESTO DEFINITIVO A JUNIO DE 2021</t>
  </si>
  <si>
    <t>Fecha de ajuste presupuestal: 27 de agosto de 2021</t>
  </si>
  <si>
    <t>Aprobar el planes de trabajo de año sabático para ejercicios académicos y de investigación</t>
  </si>
  <si>
    <t>Número de planes aprobados</t>
  </si>
  <si>
    <t xml:space="preserve">Vicerrector Académico
                  </t>
  </si>
  <si>
    <r>
      <t xml:space="preserve">Desarrollar </t>
    </r>
    <r>
      <rPr>
        <sz val="10"/>
        <color rgb="FFFF0000"/>
        <rFont val="Arial"/>
        <family val="2"/>
      </rPr>
      <t>planes</t>
    </r>
    <r>
      <rPr>
        <sz val="10"/>
        <rFont val="Arial"/>
        <family val="2"/>
      </rPr>
      <t xml:space="preserve"> de trabajo  con semilleros de investigación en los Centros de Atención Tutorial - CAT
</t>
    </r>
  </si>
  <si>
    <t xml:space="preserve">Número de grupos de investigación presentados en convocatoria de medición MinCiencias
</t>
  </si>
  <si>
    <t xml:space="preserve">Número de investigadores presentados a la convocatoria de medición MinCiencias.
</t>
  </si>
  <si>
    <t xml:space="preserve">Formular e implementar el programa estudiantil alimentario para el beneficiar la población estudiantil.
</t>
  </si>
  <si>
    <t xml:space="preserve">Programa implementado
</t>
  </si>
  <si>
    <t xml:space="preserve">Diseño Cafetería presentado (CIGD)
</t>
  </si>
  <si>
    <t xml:space="preserve">Realizar seguimiento y control del saneamiento financiero y fiscal por medio del Consejo Universitario de Política Fiscal -CONFIS (componentes: Plan de Desarrollo Rectoral, Plan Financiero, Plan operativo anual de inversiones y presupuesto) articulado con el Estatuto Orgánico de Presupuesto 
</t>
  </si>
  <si>
    <r>
      <t xml:space="preserve">SEGUNDO SEGUIMIENTO:  (3669)
</t>
    </r>
    <r>
      <rPr>
        <sz val="11"/>
        <rFont val="Arial"/>
        <family val="2"/>
      </rPr>
      <t xml:space="preserve">
MEDICINA: 666 (Individual: 108, Colectivo: 558 )
Individual: Registro de atenciones y orientaciones en formato RIPS almacenado en google drve. Colectivo: Imagenes y listas de asistencia a charlas realizadas por parte del servicio de medicina y participacion en conjunto en actividades de la PSS, Reporte Software
ENFERMERÍA: 321  (Individual: 117, Colectivo: 204)
Individual:Registro de atención y seguimiento en formato RIPS, evidencias lista de asistencia a charlas de pyp.  Colectivo:registro de asistencia, fotos a charlas de pyp.Reporte Software
ODONTOLOGÍA: 999 (Individual: 73, Colectivo: 926)
Individual: registro drive,por llamada telefonica y evidencias fotograficas,fotos de video enviado por whatsApp ,registro encuesta factor de riesgo.Colectivo:registro asistencia a talleres y charlas ,fotos.Reporte Software
PSICOLOGÍA: 1683 (Individual: 377 - Colectivo: 1340)
Individual: Registro de atención Drive, Software Médico, llamadas teléfonicas, Historias Clínicas. Colectivo: Evidencia Fotográfica, Listados de asistencias a los diferentes talleres grupales, Actas de entrevistas de selección, Reporte Software.</t>
    </r>
    <r>
      <rPr>
        <b/>
        <sz val="11"/>
        <rFont val="Arial"/>
        <family val="2"/>
      </rPr>
      <t xml:space="preserve">
TERCER SEGUIMIENTO
</t>
    </r>
    <r>
      <rPr>
        <sz val="11"/>
        <rFont val="Arial"/>
        <family val="2"/>
      </rPr>
      <t>4738 (3ER TRIMESTRE)
4640+4738: 9378 acumulado</t>
    </r>
  </si>
  <si>
    <r>
      <t xml:space="preserve">SEGUNDO SEGUIMIENTO (410)
</t>
    </r>
    <r>
      <rPr>
        <sz val="11"/>
        <rFont val="Arial"/>
        <family val="2"/>
      </rPr>
      <t>Día de la Secretaria:  60
Día del Funcionario:  350</t>
    </r>
    <r>
      <rPr>
        <b/>
        <sz val="11"/>
        <rFont val="Arial"/>
        <family val="2"/>
      </rPr>
      <t xml:space="preserve">
PRIMER SEGUIMIENTO
TERCER SEGUIMIENTO: 
941 (3er tri)
941+1194=  2135 acumulado
Actividad de entrega del regalo por cumpleaños a los funcionarios de la Universidad y gestión del diseño de tarjetas conmemorativas.</t>
    </r>
  </si>
  <si>
    <r>
      <t xml:space="preserve">SEGUNDO SEGUIMIENTO : (69)
</t>
    </r>
    <r>
      <rPr>
        <sz val="11"/>
        <rFont val="Arial"/>
        <family val="2"/>
      </rPr>
      <t xml:space="preserve">Convivencia laboral:  41
Registro fotografíca y listados de asistencia
Prepensionados: 28
Registro fotografíco - Listado asistencia
Consignado en los informes Abril. Mayo de Sección Asistencial adjuntos.
</t>
    </r>
    <r>
      <rPr>
        <b/>
        <sz val="11"/>
        <rFont val="Arial"/>
        <family val="2"/>
      </rPr>
      <t xml:space="preserve">
PRIMER SEGUIMIENTO (927)
</t>
    </r>
    <r>
      <rPr>
        <sz val="11"/>
        <rFont val="Arial"/>
        <family val="2"/>
      </rPr>
      <t xml:space="preserve">
Video de Estiramiento: (319 Docente - 554 Administrativos) 
Envio correo electrónico 
Gestión Ambiental Laboral (24) 
Convivencia laboral (6) Registro fotografíca y listados de asistencia
Socialización Virtual Prepensionados (24) Registro fotografíco - Listado asistencia"
Documento con resultados de la Batería aplicada eferente para la intervención
</t>
    </r>
    <r>
      <rPr>
        <b/>
        <sz val="11"/>
        <rFont val="Arial"/>
        <family val="2"/>
      </rPr>
      <t xml:space="preserve">TERCER SEGUIMIENTO: </t>
    </r>
    <r>
      <rPr>
        <sz val="11"/>
        <rFont val="Arial"/>
        <family val="2"/>
      </rPr>
      <t xml:space="preserve">
Actividad de entrega del regalo por cumpleaños a los funcionarios de la Universidad y gestión del diseño de tarjetas conmemorativas.</t>
    </r>
  </si>
  <si>
    <r>
      <rPr>
        <b/>
        <sz val="10"/>
        <rFont val="Arial"/>
        <family val="2"/>
      </rPr>
      <t>PRIMER SEGUIMIENTO</t>
    </r>
    <r>
      <rPr>
        <sz val="10"/>
        <rFont val="Arial"/>
        <family val="2"/>
      </rPr>
      <t xml:space="preserve">
Proceso que inicia en el segundo trimestre
</t>
    </r>
    <r>
      <rPr>
        <b/>
        <sz val="10"/>
        <rFont val="Arial"/>
        <family val="2"/>
      </rPr>
      <t xml:space="preserve">
TERCER SEGUIMIENTO</t>
    </r>
    <r>
      <rPr>
        <sz val="10"/>
        <rFont val="Arial"/>
        <family val="2"/>
      </rPr>
      <t xml:space="preserve">
Las evidencias presentadas, corresponden al primer y segundo seguimiento
https://drive.google.com/drive/u/0/folders/1MIqzbw9Pizju3IZvGKcUsdVTTEB7QWGU</t>
    </r>
  </si>
  <si>
    <t>Presentar y aprobar  la Política de la universidad del Tolima, para la promoción de la salud, prevención, sana convivencia y reducción de daños asociados al consumo de sustancias psicoactivas en el marco de la salud pública y los derechos humanos</t>
  </si>
  <si>
    <r>
      <t xml:space="preserve">SEGUNDO SEGUIMIENTO
</t>
    </r>
    <r>
      <rPr>
        <sz val="10"/>
        <rFont val="Arial"/>
        <family val="2"/>
      </rPr>
      <t xml:space="preserve">Informe del Técnico e Informe oficial de la Organización. videos, planillas de inscripcion, fotografias
</t>
    </r>
    <r>
      <rPr>
        <b/>
        <sz val="10"/>
        <rFont val="Arial"/>
        <family val="2"/>
      </rPr>
      <t xml:space="preserve">
PRIMER SEGUIMIENTO
TERCER SEGUIMIENTO:
https://www.youtube.com/watch?v=RkRxJU31K3M&amp;t=5s
https://www.youtube.com/watch?v=u_UYvMxywhQ&amp;t=3s&amp;ab_channel=PatinajeVelocidadUniversidaddelTolima
</t>
    </r>
  </si>
  <si>
    <r>
      <rPr>
        <b/>
        <sz val="11"/>
        <rFont val="Arial"/>
        <family val="2"/>
      </rPr>
      <t>PRIMER SEGUIMIENTO</t>
    </r>
    <r>
      <rPr>
        <sz val="11"/>
        <rFont val="Arial"/>
        <family val="2"/>
      </rPr>
      <t xml:space="preserve">
Registro de los casos en Historia de Servicios Complementarios. Informe Socioeconómico de Reliquidación de Matrícula Informe Social de caso
Actividades de preparación para la convivencia, 22 beneficiados, actividades de los encuentros de padre, 9 beneficiados, actividades de futuros egresados, 11 beneficiados y prestación de servicio de consulta social, 174 beneficiados. 
</t>
    </r>
    <r>
      <rPr>
        <b/>
        <sz val="11"/>
        <rFont val="Arial"/>
        <family val="2"/>
      </rPr>
      <t>TERCER SEGUIMIENTO</t>
    </r>
    <r>
      <rPr>
        <sz val="11"/>
        <rFont val="Arial"/>
        <family val="2"/>
      </rPr>
      <t xml:space="preserve">
521 (3er Trim) 1245+521= 1766 acumulado</t>
    </r>
  </si>
  <si>
    <r>
      <rPr>
        <b/>
        <sz val="11"/>
        <rFont val="Arial"/>
        <family val="2"/>
      </rPr>
      <t xml:space="preserve">SEGUNDO SEGUIMIENTO
</t>
    </r>
    <r>
      <rPr>
        <sz val="11"/>
        <rFont val="Arial"/>
        <family val="2"/>
      </rPr>
      <t>Planillas de monitores académicos, Listado de asistencia Jornada de Inducción programas modalidad presencial, listado de  asistencia curso nivelatorio en TIC semestre A-2021.</t>
    </r>
    <r>
      <rPr>
        <b/>
        <sz val="11"/>
        <rFont val="Arial"/>
        <family val="2"/>
      </rPr>
      <t xml:space="preserve">
PRIMER SEGUIMIENTO</t>
    </r>
    <r>
      <rPr>
        <sz val="11"/>
        <rFont val="Arial"/>
        <family val="2"/>
      </rPr>
      <t xml:space="preserve">
Planillas monitores académicos y listado de asistencia Jornada de Inducción IDEAD el 27 de marzo de 2021
</t>
    </r>
    <r>
      <rPr>
        <b/>
        <sz val="11"/>
        <rFont val="Arial"/>
        <family val="2"/>
      </rPr>
      <t>TERCER SEGUIMIENTO:</t>
    </r>
    <r>
      <rPr>
        <sz val="11"/>
        <rFont val="Arial"/>
        <family val="2"/>
      </rPr>
      <t xml:space="preserve"> (1056)
Listado de monitores, listados de asistencia</t>
    </r>
  </si>
  <si>
    <r>
      <rPr>
        <b/>
        <sz val="11"/>
        <rFont val="Arial"/>
        <family val="2"/>
      </rPr>
      <t>PRIMER SEGUIMIENTO</t>
    </r>
    <r>
      <rPr>
        <sz val="11"/>
        <rFont val="Arial"/>
        <family val="2"/>
      </rPr>
      <t xml:space="preserve">
Con una participación de 2820 estudiantes, distribuidos de la siguiente manera: 1438 estudiantes beneficiados con el apoyo de monitores académicos en las diferentes asignaturas de los Programas Académicos de pregrado de la modalidad presencial y 1382 estudiantes asistentes en la jornada de Inducción para programas de Pregrado de la modalidad Distancia 
</t>
    </r>
    <r>
      <rPr>
        <b/>
        <sz val="11"/>
        <rFont val="Arial"/>
        <family val="2"/>
      </rPr>
      <t>TERCER SEGUIMIENTO
5917 Acumulado</t>
    </r>
  </si>
  <si>
    <r>
      <t xml:space="preserve">SEGUNDO SEGUIMIENTO
</t>
    </r>
    <r>
      <rPr>
        <sz val="11"/>
        <rFont val="Arial"/>
        <family val="2"/>
      </rPr>
      <t>No se avanzó</t>
    </r>
    <r>
      <rPr>
        <b/>
        <sz val="11"/>
        <rFont val="Arial"/>
        <family val="2"/>
      </rPr>
      <t xml:space="preserve">
PRIMER SEGUIMIENTO
3ER SEGUIMIENTO: 
</t>
    </r>
    <r>
      <rPr>
        <sz val="11"/>
        <rFont val="Arial"/>
        <family val="2"/>
      </rPr>
      <t xml:space="preserve">
Diseño y publicación en web de la UT de la ventana virtual de la Librería.
Diseño de Flyer para publicación en el facebook y boletín informativo UT. 
Pendiente elabor el documento de las estrategicas
</t>
    </r>
    <r>
      <rPr>
        <b/>
        <sz val="11"/>
        <rFont val="Arial"/>
        <family val="2"/>
      </rPr>
      <t xml:space="preserve">
</t>
    </r>
  </si>
  <si>
    <r>
      <t xml:space="preserve">PRIMER SEGUIMIENTO
TERCER SEGUIMIENTO
</t>
    </r>
    <r>
      <rPr>
        <sz val="9"/>
        <rFont val="Arial"/>
        <family val="2"/>
      </rPr>
      <t>Se tiene el cumplimiento desde los seguimientos anteriores, sin embargo se continúa fortaleciendo el proyecto</t>
    </r>
  </si>
  <si>
    <r>
      <rPr>
        <b/>
        <sz val="12"/>
        <color theme="1"/>
        <rFont val="Arial"/>
        <family val="2"/>
      </rPr>
      <t xml:space="preserve">SEGUNDO SEGUIMIENTO
</t>
    </r>
    <r>
      <rPr>
        <sz val="12"/>
        <color theme="1"/>
        <rFont val="Arial"/>
        <family val="2"/>
      </rPr>
      <t xml:space="preserve">Aunar esfuerzos entre el Departamento del Tolima y la Universidad del Tolima, para brindar formación y acompañamiento a los integrantes de: la red de docentes orientadores del Tolima, comités escolares de convivencia escolar institucional, comités municipales de convivencia escolar y a las escuelas de familia de las instituciones educativas oficiales de los 46 municipios no certificados del Tolima
1, Curso de Guardabosques para la comunidad del área de influencia del bosque Galilea.
2. Se presentó el proyecto “Semillas para el futuro de mujeres afrodescendientes del bajo Calima, Buenaventura, Colombia”, bajo la coordinación de la profesora Luz Amalia Forero del Centro Forestal Tropical del Bajo Calima para participar de los recursos asignados a la OPS-UT Solidaria para el 2021.
</t>
    </r>
    <r>
      <rPr>
        <b/>
        <sz val="12"/>
        <color theme="1"/>
        <rFont val="Arial"/>
        <family val="2"/>
      </rPr>
      <t xml:space="preserve">
PRIMER SEGUIMIENTO
</t>
    </r>
    <r>
      <rPr>
        <sz val="12"/>
        <color theme="1"/>
        <rFont val="Arial"/>
        <family val="2"/>
      </rPr>
      <t xml:space="preserve">
Se logró cumplir con la meta propuesta con tres actividades de extensión, en dos (2) de ellas se asistió a reuniones del orden municipal y en la tercera se realizó acompañamiento para evacuación de RESPEL a la institución Diego Fallón.
</t>
    </r>
    <r>
      <rPr>
        <b/>
        <sz val="12"/>
        <color theme="1"/>
        <rFont val="Arial"/>
        <family val="2"/>
      </rPr>
      <t>TERCER SEGUIMIENTO</t>
    </r>
    <r>
      <rPr>
        <sz val="12"/>
        <color theme="1"/>
        <rFont val="Arial"/>
        <family val="2"/>
      </rPr>
      <t xml:space="preserve">
Se tiene el cumplimiento desde los seguimientos anteriores, sin embargo se continúa fortaleciendo el proyecto</t>
    </r>
  </si>
  <si>
    <r>
      <t xml:space="preserve">
SEGUNDO SEGUIMIENTO</t>
    </r>
    <r>
      <rPr>
        <sz val="9"/>
        <rFont val="Arial"/>
        <family val="2"/>
      </rPr>
      <t xml:space="preserve">
</t>
    </r>
    <r>
      <rPr>
        <b/>
        <sz val="9"/>
        <rFont val="Arial"/>
        <family val="2"/>
      </rPr>
      <t xml:space="preserve">
PRIMER SEGUIMIENTO
TERCER SEGUIMIENTO
</t>
    </r>
    <r>
      <rPr>
        <sz val="9"/>
        <rFont val="Arial"/>
        <family val="2"/>
      </rPr>
      <t>Se tiene el cumplimiento desde los seguimientos anteriores, sin embargo se continúa fortaleciendo el proyecto</t>
    </r>
  </si>
  <si>
    <r>
      <rPr>
        <b/>
        <sz val="10"/>
        <rFont val="Arial"/>
        <family val="2"/>
      </rPr>
      <t xml:space="preserve">SEGUNDO SEGUIMIENTO
</t>
    </r>
    <r>
      <rPr>
        <sz val="10"/>
        <rFont val="Arial"/>
        <family val="2"/>
      </rPr>
      <t xml:space="preserve">ESTRATEGIA 1 : SOCIALIZACIÓN DE LOS TALLERES DE MOVILIDAD, POSTURA EN LA BICICLETA Y SEGURIDAD VIAL.
10 documentos: 
 </t>
    </r>
    <r>
      <rPr>
        <b/>
        <sz val="10"/>
        <rFont val="Arial"/>
        <family val="2"/>
      </rPr>
      <t xml:space="preserve">
PRIMER SEGUIMIENTO</t>
    </r>
    <r>
      <rPr>
        <sz val="10"/>
        <rFont val="Arial"/>
        <family val="2"/>
      </rPr>
      <t xml:space="preserve">
Proceso que inicia en el segundo trimestre
3ER SEGUIMIENTO:  
Informe: Movilízate con TUBICI, Campañas, Proceso precontractual: Certificación Oficina de Contratación
</t>
    </r>
  </si>
  <si>
    <r>
      <rPr>
        <b/>
        <sz val="10"/>
        <rFont val="Arial"/>
        <family val="2"/>
      </rPr>
      <t>PRIMER SEGUIMIENTO</t>
    </r>
    <r>
      <rPr>
        <sz val="10"/>
        <rFont val="Arial"/>
        <family val="2"/>
      </rPr>
      <t xml:space="preserve">
Proceso que inicia en el segundo trimestre
Taller virtual uso de la información tecnología patentes realizado el 26 de marzo a las 9:00 a.m. a través de Meet, dirigido por Lorena Carvajal Bonilla de la Superintendencia de Industria y Comercio </t>
    </r>
  </si>
  <si>
    <r>
      <rPr>
        <b/>
        <sz val="10"/>
        <rFont val="Arial"/>
        <family val="2"/>
      </rPr>
      <t>SEGUNDO SEGUIMIENTO
Departamento de Economía y Finanzas: Se han sometido 7 artículos para evaluación</t>
    </r>
    <r>
      <rPr>
        <sz val="10"/>
        <rFont val="Arial"/>
        <family val="2"/>
      </rPr>
      <t xml:space="preserve">
1. Determinantes de un sistema de innovación sostenible
los salarios
2. Administración estratégica. Modelo de aplicación para organizaciones latinoamericanas
3. Tecnologías de la información y la comunicación y desempeño académico en la educación
media en Colombia
4. On the relationship between mining and rural poverty: evidence for Colombia
Amanda Vargas Prieto, Javier García Estévez, John Fredy Ariza
Revista:  Resources Policy
6, ¿Quiénes son los trabajadores informales en Colombia?
John Fredy Ariza, Alexander Retejac
Revista: Apuntes del Cenes
</t>
    </r>
    <r>
      <rPr>
        <b/>
        <sz val="10"/>
        <rFont val="Arial"/>
        <family val="2"/>
      </rPr>
      <t>Departamento de Administración y Mercadeo: Se han sometido 6 artículos para evaluación</t>
    </r>
    <r>
      <rPr>
        <sz val="10"/>
        <rFont val="Arial"/>
        <family val="2"/>
      </rPr>
      <t xml:space="preserve">
1. Academy of Management Journal  (AMJ) titled, "PROSPECTIVE SENSEMAKING IN THE FACE OF WICKED PROBLEMS: THE ROLE OF METAPHORS IN IMAGINING FE Y ALEGRIA’S ORGANIZATIONAL FUTURE
2. Revista Científica Locução. El artículo se titula “Adaptación al cambio organizacional en los colaboradores de una empresa de energía eléctrica”.
3. Ecosistema emprendedor regional: análisis de su función y articulación en Tolima, Colombia.
4. Capacidades dinámicas: aportes teóricos desde literature reviews.
5. Diseño de un sistema de gestión de la calidad para empresas de confecciones: caso de aplicación Megatex Dotaciones SAS.
6. El ecoturismo como alternativa de desarrollo sostenible y medio para la consolidación de la paz.</t>
    </r>
    <r>
      <rPr>
        <b/>
        <sz val="10"/>
        <rFont val="Arial"/>
        <family val="2"/>
      </rPr>
      <t xml:space="preserve">
PRIMER SEGUIMIENTO</t>
    </r>
    <r>
      <rPr>
        <sz val="10"/>
        <rFont val="Arial"/>
        <family val="2"/>
      </rPr>
      <t xml:space="preserve">
Proceso que inicia en el segundo trimestre
</t>
    </r>
    <r>
      <rPr>
        <b/>
        <sz val="10"/>
        <rFont val="Arial"/>
        <family val="2"/>
      </rPr>
      <t xml:space="preserve">TERCER SEGUIMIENTO
</t>
    </r>
    <r>
      <rPr>
        <sz val="10"/>
        <rFont val="Arial"/>
        <family val="2"/>
      </rPr>
      <t xml:space="preserve">
Resoluciones y actas del CIARP y CCEED, en las que se apreuban los productos de los profesores, epsecíficamente para el reconocimiento por la publicación de artículos científicos en revistas inexadas</t>
    </r>
  </si>
  <si>
    <r>
      <t xml:space="preserve">SEGUNDO SEGUIMIENTO
</t>
    </r>
    <r>
      <rPr>
        <sz val="11"/>
        <rFont val="Arial"/>
        <family val="2"/>
      </rPr>
      <t xml:space="preserve">
Ver Anexo - Pestaña "Proyectos y Convenios"</t>
    </r>
    <r>
      <rPr>
        <b/>
        <sz val="11"/>
        <rFont val="Arial"/>
        <family val="2"/>
      </rPr>
      <t xml:space="preserve">
PRIMER SEGUIMIENTO
</t>
    </r>
    <r>
      <rPr>
        <sz val="11"/>
        <rFont val="Arial"/>
        <family val="2"/>
      </rPr>
      <t xml:space="preserve">ODS 3 _ Salud y bienestar. Convenio en proceso: Implementación de innovación, desarrollo, transferencia de tecnología y conocimiento en huertas agroecológicas como mecanismo de seguridad alimentaria y reactivación económica en el marco de la emergencia económica, social y ecológica causada por el covid-19 en el Departamento del Tolima.
ODS 4 _ Educación de calidad.  Convenio en proceso
Fortalecimiento de capacidades de CTeI para la innovación educativa en educación básica y media, mediante uso de TIC en instituciones oficiales del departamento de Tolima.
Reposan en investigaciones y Desarrollo Científico
</t>
    </r>
    <r>
      <rPr>
        <b/>
        <sz val="11"/>
        <rFont val="Arial"/>
        <family val="2"/>
      </rPr>
      <t xml:space="preserve">TERCER SEGUIMIENTO
</t>
    </r>
    <r>
      <rPr>
        <sz val="11"/>
        <rFont val="Arial"/>
        <family val="2"/>
      </rPr>
      <t>Códigos de los Proyectos:  
- En ejecución con convenio: 80621, 280121, 110620, 90621, 220621, 190621
(Ver Anexo - Pestaña "Proyectos y Convenios")</t>
    </r>
  </si>
  <si>
    <r>
      <rPr>
        <b/>
        <sz val="9"/>
        <rFont val="Calibri"/>
        <family val="2"/>
        <scheme val="minor"/>
      </rPr>
      <t xml:space="preserve">SEGUNDO SEGUIMIENTO
</t>
    </r>
    <r>
      <rPr>
        <sz val="9"/>
        <rFont val="Calibri"/>
        <family val="2"/>
        <scheme val="minor"/>
      </rPr>
      <t xml:space="preserve">Anexos. Fotografías exteriores e interiores correspondientes al Comité de Obra del Parque Interactivo Innovamente con fecha del 18 de junio de 2021   
</t>
    </r>
    <r>
      <rPr>
        <b/>
        <sz val="9"/>
        <rFont val="Calibri"/>
        <family val="2"/>
        <scheme val="minor"/>
      </rPr>
      <t xml:space="preserve">
PRIMER SEGUIMIENTO
</t>
    </r>
    <r>
      <rPr>
        <sz val="9"/>
        <rFont val="Calibri"/>
        <family val="2"/>
        <scheme val="minor"/>
      </rPr>
      <t xml:space="preserve">
Evidencia fotográfica e informe de avance de obra con fecha de corte a 30 de marzo que resposa en los archivos de la ODI
</t>
    </r>
    <r>
      <rPr>
        <b/>
        <sz val="9"/>
        <rFont val="Calibri"/>
        <family val="2"/>
        <scheme val="minor"/>
      </rPr>
      <t>TERCER SEGUIMIENTO
https://drive.google.com/drive/u/1/folders/1uDHqJu1I41frQM1Zck_jiOB6NHegzsCp</t>
    </r>
  </si>
  <si>
    <r>
      <rPr>
        <b/>
        <sz val="9"/>
        <rFont val="Calibri"/>
        <family val="2"/>
        <scheme val="minor"/>
      </rPr>
      <t xml:space="preserve">SEGUNDO SEGUIMIENTO
</t>
    </r>
    <r>
      <rPr>
        <sz val="9"/>
        <rFont val="Calibri"/>
        <family val="2"/>
        <scheme val="minor"/>
      </rPr>
      <t xml:space="preserve">Adecuación y alistamiento de la infraestructura física del parque interactivo Innovamente. Porcentaje de avance en las obras 97%. 
</t>
    </r>
    <r>
      <rPr>
        <b/>
        <sz val="9"/>
        <rFont val="Calibri"/>
        <family val="2"/>
        <scheme val="minor"/>
      </rPr>
      <t xml:space="preserve">
PRIMER SEGUIMIENTO</t>
    </r>
    <r>
      <rPr>
        <sz val="9"/>
        <rFont val="Calibri"/>
        <family val="2"/>
        <scheme val="minor"/>
      </rPr>
      <t xml:space="preserve">
El informe de avance de interventoria refleja un avance del 84,7%
</t>
    </r>
    <r>
      <rPr>
        <b/>
        <sz val="9"/>
        <rFont val="Calibri"/>
        <family val="2"/>
        <scheme val="minor"/>
      </rPr>
      <t xml:space="preserve">
TERCER SEGUIMIENTO</t>
    </r>
    <r>
      <rPr>
        <sz val="9"/>
        <rFont val="Calibri"/>
        <family val="2"/>
        <scheme val="minor"/>
      </rPr>
      <t xml:space="preserve">
Obra terminada e innagurada</t>
    </r>
  </si>
  <si>
    <r>
      <t xml:space="preserve">PRIMER SEGUIMIENTO
TERCER SEGUIMIENTO
</t>
    </r>
    <r>
      <rPr>
        <sz val="9"/>
        <rFont val="Arial"/>
        <family val="2"/>
      </rPr>
      <t>El Comité de Coordinación de Gestion Ambiental es quien realiza la aprobación del documento, junto con Grupo Administrativo de Gestión Ambiental y la Facultad de Ciencias.
El proyecto de acuerdo se encuentra en revisión por parte de la Facultad de Ciencias</t>
    </r>
  </si>
  <si>
    <t>PRIMER SEGUIMIENTO
1. 5 estudiantes.Practicas Universitarias Incluyentes.Resoluciones de vinculacion. CDP 535 RP 549 (3 Est.) y  CDP 339 (2 Est)
Actas (1 en Ecologic S.A.S., 2 Contraloría Departamental, 5 Gobernación del Tolima y 1 en Laboratorio de Maderas UT
SEGUNDO SEGUIMIENTO
1. Circular No. 11 del 11 junio 2021- Gobernacion para la asignacion de estudiantes para practicas profesionales y servicio social en beneficio del sector Rural con el convenio 1123/2021 
27 estudiantes pendientes de gestion ante los municipios 
2. 2 Estudiantes vinculados en PUI- y dos en tramite de vinculacion (sistemas) y 1 de admon de empresas
(acumulado de 7 estudiantes vinculados y 5 en tramite)
3. Tramite de vinculacion de estudiantes en pasantia a traves del CERE-Gobernación del Tolima, convenio xxxx
4. 1 vinculado sociologia- 4 en tramite (2 sistemas) (2 admon empresas)</t>
  </si>
  <si>
    <r>
      <rPr>
        <b/>
        <sz val="10"/>
        <rFont val="Arial"/>
        <family val="2"/>
      </rPr>
      <t xml:space="preserve">TERCER SEGUIMIENTO
</t>
    </r>
    <r>
      <rPr>
        <sz val="10"/>
        <rFont val="Arial"/>
        <family val="2"/>
      </rPr>
      <t xml:space="preserve">
La Universidad del Tolima otorga aval institucional a 85 grupos de investigación para su participación en la Convocatoria 894 de 2021 MinCiencias
Al consolidar los grupos de investigación se fortalece a  los investigadores vinculados a esos grupos, para su categorización y/o recategorización ante MinCiencias.</t>
    </r>
    <r>
      <rPr>
        <b/>
        <sz val="10"/>
        <rFont val="Arial"/>
        <family val="2"/>
      </rPr>
      <t xml:space="preserve">
SEGUNDO SEGUIMIENTO
FACEA:</t>
    </r>
    <r>
      <rPr>
        <sz val="10"/>
        <rFont val="Arial"/>
        <family val="2"/>
      </rPr>
      <t>Asignación de 70 millones para los grupos de Investigación y 10 millones para los Semilleros de Investigación. (RP 1062 y RP 1049 - giro de la cuenta  658 por valor de $70.000.000 y  664 por valor de $10.000.000.)</t>
    </r>
    <r>
      <rPr>
        <b/>
        <sz val="10"/>
        <rFont val="Arial"/>
        <family val="2"/>
      </rPr>
      <t xml:space="preserve">
PRIMER SEGUIMIENTO
</t>
    </r>
    <r>
      <rPr>
        <sz val="10"/>
        <rFont val="Arial"/>
        <family val="2"/>
      </rPr>
      <t xml:space="preserve">
Las asesorías y capacitaciones a grupos de investigación se seguirán realizando hasta que se cierre la convocatoria  
</t>
    </r>
    <r>
      <rPr>
        <b/>
        <sz val="10"/>
        <rFont val="Arial"/>
        <family val="2"/>
      </rPr>
      <t/>
    </r>
  </si>
  <si>
    <r>
      <rPr>
        <b/>
        <sz val="10"/>
        <rFont val="Arial"/>
        <family val="2"/>
      </rPr>
      <t xml:space="preserve">TERCER SEGUIMIENTO
SEGUNDO SEGUIMIENTO
</t>
    </r>
    <r>
      <rPr>
        <sz val="10"/>
        <rFont val="Arial"/>
        <family val="2"/>
      </rPr>
      <t xml:space="preserve">
Oficio solicitud al Consejo Académico para recibir y avalar las postulaciones de grupos e investigadores de los Consejos de Facultad. El evento está programado para el jueves 29 de  julio de 2021 
</t>
    </r>
    <r>
      <rPr>
        <b/>
        <sz val="10"/>
        <rFont val="Arial"/>
        <family val="2"/>
      </rPr>
      <t xml:space="preserve">
PRIMER SEGUIMIENTO</t>
    </r>
    <r>
      <rPr>
        <sz val="10"/>
        <rFont val="Arial"/>
        <family val="2"/>
      </rPr>
      <t xml:space="preserve">
El evento de los reconocimientos ConUTCiencia está programados para el mes de mayo de 2021
Circular Informativa No. 1 de la Oficina de Investigaciones y Desarrollo Científico del 19 de febrero de 2021 
Circular Informativo No. 5 de la Oficina de Investigaciones y Desarrollo Científico del 14 de abril de 2021
</t>
    </r>
    <r>
      <rPr>
        <b/>
        <sz val="10"/>
        <rFont val="Arial"/>
        <family val="2"/>
      </rPr>
      <t xml:space="preserve">
</t>
    </r>
    <r>
      <rPr>
        <sz val="10"/>
        <rFont val="Arial"/>
        <family val="2"/>
      </rPr>
      <t xml:space="preserve">
</t>
    </r>
  </si>
  <si>
    <r>
      <t xml:space="preserve">TERCER SEGUIMIENTO
</t>
    </r>
    <r>
      <rPr>
        <sz val="10"/>
        <rFont val="Arial"/>
        <family val="2"/>
      </rPr>
      <t>Revista  "Perspectivas Educativas" http://revistas.ut.edu.co/index.php/perspectivasedu  
"Revista B33" 
http://revistas.ut.edu.co/index.php/B33        
Revista "Entrelineas"
http://revistas.ut.edu.co/index.php/elineas
Revista "Seres y Saberes"
http://revistas.ut.edu.co/index.php/SyS
Revista "EduFísica"</t>
    </r>
    <r>
      <rPr>
        <b/>
        <sz val="10"/>
        <rFont val="Arial"/>
        <family val="2"/>
      </rPr>
      <t xml:space="preserve">
http://revistas.ut.edu.co/index.php/edufisica        
SEGUNDO SEGUIMIENTO
</t>
    </r>
    <r>
      <rPr>
        <sz val="10"/>
        <rFont val="Arial"/>
        <family val="2"/>
      </rPr>
      <t xml:space="preserve">1, Se anexon los metadatas correspondientes a las plataformas e-libro, Econexia y Redbooks, de los últimos envíos de libros.
2, Diagnóstico del estado de las plataformas de libro
3. Actas de Consejos Editorial 01 y 02 de 2021
</t>
    </r>
    <r>
      <rPr>
        <b/>
        <sz val="10"/>
        <rFont val="Arial"/>
        <family val="2"/>
      </rPr>
      <t xml:space="preserve">
PRIMER SEGUIMIENTO
</t>
    </r>
  </si>
  <si>
    <r>
      <rPr>
        <b/>
        <sz val="10"/>
        <rFont val="Arial"/>
        <family val="2"/>
      </rPr>
      <t xml:space="preserve">TERCER SEGUIMIENTO: 
</t>
    </r>
    <r>
      <rPr>
        <sz val="10"/>
        <rFont val="Arial"/>
        <family val="2"/>
      </rPr>
      <t xml:space="preserve">Registro fotográfico de las colecciones evaluadas y actas de evaluación de material bibliográfico </t>
    </r>
    <r>
      <rPr>
        <b/>
        <sz val="10"/>
        <rFont val="Arial"/>
        <family val="2"/>
      </rPr>
      <t xml:space="preserve">
SEGUNDO SEGUIMIENTO
PRIMER SEGUIMIENTO</t>
    </r>
    <r>
      <rPr>
        <sz val="10"/>
        <rFont val="Arial"/>
        <family val="2"/>
      </rPr>
      <t xml:space="preserve">
Colecciones inventariadas y organizadas, 1 colección (literatura) reubicada, 143 ejemplares ingresados para procesamiento técnico.  
</t>
    </r>
    <r>
      <rPr>
        <b/>
        <sz val="10"/>
        <rFont val="Arial"/>
        <family val="2"/>
      </rPr>
      <t xml:space="preserve">
</t>
    </r>
  </si>
  <si>
    <r>
      <rPr>
        <b/>
        <sz val="11"/>
        <rFont val="Arial"/>
        <family val="2"/>
      </rPr>
      <t>PRIMER SEGUIMIENTO</t>
    </r>
    <r>
      <rPr>
        <sz val="11"/>
        <rFont val="Arial"/>
        <family val="2"/>
      </rPr>
      <t xml:space="preserve">
Revisión documental y estructuración de encuesta. Actas, documento de trabajo e instrumento de encuesta
Conformación equipo interistitucional y avance en los instrumentos validadores
</t>
    </r>
    <r>
      <rPr>
        <b/>
        <sz val="11"/>
        <rFont val="Arial"/>
        <family val="2"/>
      </rPr>
      <t>SEGUNDO SEGUIMIENTO</t>
    </r>
    <r>
      <rPr>
        <sz val="11"/>
        <rFont val="Arial"/>
        <family val="2"/>
      </rPr>
      <t xml:space="preserve">
</t>
    </r>
    <r>
      <rPr>
        <b/>
        <sz val="11"/>
        <rFont val="Arial"/>
        <family val="2"/>
      </rPr>
      <t xml:space="preserve">
</t>
    </r>
  </si>
  <si>
    <r>
      <rPr>
        <b/>
        <sz val="10"/>
        <rFont val="Arial"/>
        <family val="2"/>
      </rPr>
      <t xml:space="preserve">TERCER SEGUIMIENTO
</t>
    </r>
    <r>
      <rPr>
        <sz val="10"/>
        <rFont val="Arial"/>
        <family val="2"/>
      </rPr>
      <t xml:space="preserve">
Tres fases se entrega el avance de dos:diagnostico capitulos 10 documentos finales y actas de reunion</t>
    </r>
    <r>
      <rPr>
        <b/>
        <sz val="10"/>
        <rFont val="Arial"/>
        <family val="2"/>
      </rPr>
      <t xml:space="preserve">
PRIMER SEGUIMIENTO</t>
    </r>
    <r>
      <rPr>
        <sz val="10"/>
        <rFont val="Arial"/>
        <family val="2"/>
      </rPr>
      <t xml:space="preserve">
Documento de trabajo en construcción, reposa en los archivos de la Oficina de Autoevaluación y Acreditación</t>
    </r>
  </si>
  <si>
    <r>
      <rPr>
        <b/>
        <sz val="10"/>
        <rFont val="Arial"/>
        <family val="2"/>
      </rPr>
      <t xml:space="preserve">TERCER SEGUIMIENTO:
</t>
    </r>
    <r>
      <rPr>
        <sz val="10"/>
        <rFont val="Arial"/>
        <family val="2"/>
      </rPr>
      <t xml:space="preserve">
Se entregó el el documento Políica de Graduados a la ODI para revisión y aval.
</t>
    </r>
    <r>
      <rPr>
        <b/>
        <sz val="10"/>
        <rFont val="Arial"/>
        <family val="2"/>
      </rPr>
      <t xml:space="preserve">
SEGUNDO SEGUIMIENTO
PRIMER SEGUIMIENTO</t>
    </r>
    <r>
      <rPr>
        <sz val="10"/>
        <rFont val="Arial"/>
        <family val="2"/>
      </rPr>
      <t xml:space="preserve">
Proceso que inicia en el segundo trimestre
</t>
    </r>
  </si>
  <si>
    <r>
      <t xml:space="preserve">TECER SEGUIMIENTO
</t>
    </r>
    <r>
      <rPr>
        <sz val="10"/>
        <rFont val="Arial"/>
        <family val="2"/>
      </rPr>
      <t xml:space="preserve">
https://drive.google.com/drive/u/1/folders/1P-q1R6pCWZzG9m3BALoQ3BEj2Ln71wQf</t>
    </r>
    <r>
      <rPr>
        <b/>
        <sz val="10"/>
        <rFont val="Arial"/>
        <family val="2"/>
      </rPr>
      <t xml:space="preserve">
SEGUNDO SEGUIMIENTO
</t>
    </r>
    <r>
      <rPr>
        <sz val="10"/>
        <rFont val="Arial"/>
        <family val="2"/>
      </rPr>
      <t>Proyecto de documento y acuerdo</t>
    </r>
    <r>
      <rPr>
        <b/>
        <sz val="10"/>
        <rFont val="Arial"/>
        <family val="2"/>
      </rPr>
      <t xml:space="preserve">
PRIMER SEGUIMIENTO</t>
    </r>
  </si>
  <si>
    <r>
      <rPr>
        <b/>
        <sz val="12"/>
        <color theme="1"/>
        <rFont val="Arial"/>
        <family val="2"/>
      </rPr>
      <t xml:space="preserve">
TERCER SEGUIMIENTO
</t>
    </r>
    <r>
      <rPr>
        <sz val="12"/>
        <color theme="1"/>
        <rFont val="Arial"/>
        <family val="2"/>
      </rPr>
      <t xml:space="preserve">El dato parcial del número de graduados matriculados de primer semestre que ingresaron a realizar Posgrado en la modalidad presencial y a distancia del semestre B -2021 Listado a corte de fecha 8-4-21, suministrado por OGT
 matriculados Presencial 13
matriculados Distancia 16
para un total de 29 matriculados a corte 27-08-21
</t>
    </r>
    <r>
      <rPr>
        <b/>
        <sz val="12"/>
        <color theme="1"/>
        <rFont val="Arial"/>
        <family val="2"/>
      </rPr>
      <t>SEGUNDO SEGUIMIENTO</t>
    </r>
    <r>
      <rPr>
        <sz val="12"/>
        <color theme="1"/>
        <rFont val="Arial"/>
        <family val="2"/>
      </rPr>
      <t xml:space="preserve">
El mismo número de estudiantes porque no han terminado clases y el segundo semestre empieza enel semestre B-2021
</t>
    </r>
    <r>
      <rPr>
        <b/>
        <sz val="12"/>
        <color theme="1"/>
        <rFont val="Arial"/>
        <family val="2"/>
      </rPr>
      <t xml:space="preserve">
PRIMER SEGUIMIENTO</t>
    </r>
    <r>
      <rPr>
        <sz val="12"/>
        <color theme="1"/>
        <rFont val="Arial"/>
        <family val="2"/>
      </rPr>
      <t xml:space="preserve">
Se ha realizado la divulgación semestral de la oferta de educación continuada en educación presencial y a distancia
https://www.facebook.com/1048940458469081/photos/a.1048940525135741/4207359112627184/
https://www.facebook.com/Graduados-UT-1048940458469081/photos/pcb.4236237619739333/4236236903072738/
https://www.facebook.com/photo/?fbid=200856378488758&amp;set=a.128920675682329
https://www.facebook.com/comunicacionesuniversidaddeltolima/photos/a.454404251344801/4165868826864973/
https://www.facebook.com/CentroCulturalUT/photos/a.708665969242648/3547776501998233/
https://www.facebook.com/comunicacionesuniversidaddeltolima/photos/a.303708336414394/4174023679382821/
https://www.facebook.com/comunicacionesuniversidaddeltolima/photos/a.454404251344801/4187226761395846/
https://www.facebook.com/1048940458469081/photos/a.1048940525135741/4296792770350484/
https://www.facebook.com/idead.ut/photos/a.425150770876406/4061504400574340/
https://www.facebook.com/idead.ut/photos/a.425150770876406/4076695882388525/
https://www.facebook.com/1048940458469081/photos/a.1048940525135741/4316998511663243/
https://www.facebook.com/idead.ut/photos/a.425150770876406/4092841770773936</t>
    </r>
  </si>
  <si>
    <r>
      <rPr>
        <b/>
        <sz val="10"/>
        <rFont val="Arial"/>
        <family val="2"/>
      </rPr>
      <t xml:space="preserve">
TERCER SEGUIMIENTO
</t>
    </r>
    <r>
      <rPr>
        <sz val="10"/>
        <rFont val="Arial"/>
        <family val="2"/>
      </rPr>
      <t xml:space="preserve">
Fotografías,  y constancias generada por la institución educativa donde evidencia el número de asistentes a la actividad.   (Se encuentra en archivo digital del Museo Antropológico) .</t>
    </r>
    <r>
      <rPr>
        <b/>
        <sz val="10"/>
        <rFont val="Arial"/>
        <family val="2"/>
      </rPr>
      <t xml:space="preserve">
SEGUNDO SEGUIMIENTO
</t>
    </r>
    <r>
      <rPr>
        <sz val="10"/>
        <rFont val="Arial"/>
        <family val="2"/>
      </rPr>
      <t xml:space="preserve">En este trimestre no se pudo llevar a cabo esta actividad, debido a la situación de anormalidad académica generada en el marco del paro nacional. </t>
    </r>
    <r>
      <rPr>
        <b/>
        <sz val="10"/>
        <rFont val="Arial"/>
        <family val="2"/>
      </rPr>
      <t xml:space="preserve">
PRIMER SEGUIMIENTO</t>
    </r>
    <r>
      <rPr>
        <sz val="10"/>
        <rFont val="Arial"/>
        <family val="2"/>
      </rPr>
      <t xml:space="preserve">
Visitas mediadas a través de talleres lúdico-pedagógicos sobre la importancia de la historia prehispánica y patrimonio arqueológico y etnográfico, dirigido a las instituciones educativas  de la región.  </t>
    </r>
  </si>
  <si>
    <r>
      <t xml:space="preserve">TERCER SEGUIMIENTO
</t>
    </r>
    <r>
      <rPr>
        <sz val="10"/>
        <rFont val="Arial"/>
        <family val="2"/>
      </rPr>
      <t>https://docs.google.com/document/d/1m8CzsVkQeNu86ynR2J42hAS1wQC_6x-d/edit</t>
    </r>
    <r>
      <rPr>
        <b/>
        <sz val="10"/>
        <rFont val="Arial"/>
        <family val="2"/>
      </rPr>
      <t xml:space="preserve">
PRIMER SEGUIMIENTO
</t>
    </r>
    <r>
      <rPr>
        <sz val="10"/>
        <rFont val="Arial"/>
        <family val="2"/>
      </rPr>
      <t xml:space="preserve">
Fotografías,  y constancias generada por la institución educativa donde evidencia el número de asistentes a la actividad.   (Se encuentra en archivo digital del Museo Antropológico) .</t>
    </r>
  </si>
  <si>
    <r>
      <rPr>
        <b/>
        <sz val="10"/>
        <rFont val="Arial"/>
        <family val="2"/>
      </rPr>
      <t xml:space="preserve">TECER SEGUIMIENTO (no se presentan evidencias)
</t>
    </r>
    <r>
      <rPr>
        <sz val="10"/>
        <rFont val="Arial"/>
        <family val="2"/>
      </rPr>
      <t xml:space="preserve">
Construccion del documento  los lineamientos curriculares para ajuste de planes curriculares y sus respectivos PEP la  de los programas académicos.
Evidencia
CAPITULO III CONCEPCIÓN DEL CURRICULO (Noción de Currículo ) - (Principios curriculares)" ejercicio trabajado para el ítem de COMPETENCIAS LINEAMIENTOS CURRICULARES 
Documento en construccion por parte del CCC (Consolidación de  los lineamientos para la estructuración de los PEP de los programas académicos).
Evidencia
ACUERDO 042 DE 2014 FUNDAMENTOS PARA LA CONSTRUCCIÓN DE LINEAMIENTOS MODELOS PARA EL REDISEÑO
GUIAS PARA LA CONSTRUCCION DEL MICURRICULO FORMATO MICROCURRICULO Evidencia en el drive
</t>
    </r>
    <r>
      <rPr>
        <b/>
        <sz val="10"/>
        <rFont val="Arial"/>
        <family val="2"/>
      </rPr>
      <t xml:space="preserve">
PRIMER SEGUIMIENTO</t>
    </r>
    <r>
      <rPr>
        <sz val="10"/>
        <rFont val="Arial"/>
        <family val="2"/>
      </rPr>
      <t xml:space="preserve">
Documento en trabajo con el  Comite Central de Curriculo</t>
    </r>
  </si>
  <si>
    <r>
      <rPr>
        <b/>
        <sz val="10"/>
        <rFont val="Arial"/>
        <family val="2"/>
      </rPr>
      <t xml:space="preserve">
TECER SEGUIMIENTO (no se presentan evidencias Vicerrectoría Académica)
</t>
    </r>
    <r>
      <rPr>
        <sz val="10"/>
        <rFont val="Arial"/>
        <family val="2"/>
      </rPr>
      <t xml:space="preserve">
4. SEMINARIOS DE PROFUNDIZACIÓN EN DOCENCIA UNIVERSITARIA CON ÉNFASIS EN MEDIACIONES TECNOLÓGICAS
5.  Asesoría interactiva en resultados de aprendizaje      </t>
    </r>
    <r>
      <rPr>
        <b/>
        <sz val="10"/>
        <rFont val="Arial"/>
        <family val="2"/>
      </rPr>
      <t xml:space="preserve"> 
SEGUNDO SEGUIMIENTO
PRIMER SEGUIMIENTO</t>
    </r>
    <r>
      <rPr>
        <sz val="10"/>
        <rFont val="Arial"/>
        <family val="2"/>
      </rPr>
      <t xml:space="preserve">
Se Diseñaron de 3 estrategias:
1.Curso virtual “FORMULACIÓN Y EVALUACIÓN EN RESULTADOS DE APRENDIZAJE”
2.Talleres de capacitación sobre evaluación en resultados de aprendizaje, 
3.  Seminario permanente de docencia universitaria con énfasis en mediaciones tecnológicasReposan en el despacho de la VAC.
</t>
    </r>
    <r>
      <rPr>
        <b/>
        <sz val="10"/>
        <rFont val="Arial"/>
        <family val="2"/>
      </rPr>
      <t xml:space="preserve">
</t>
    </r>
  </si>
  <si>
    <r>
      <rPr>
        <b/>
        <sz val="10"/>
        <rFont val="Arial"/>
        <family val="2"/>
      </rPr>
      <t xml:space="preserve">TERCER SEGUIMIENTO
FACULTAD DE CIENCIAS
</t>
    </r>
    <r>
      <rPr>
        <sz val="10"/>
        <rFont val="Arial"/>
        <family val="2"/>
      </rPr>
      <t xml:space="preserve">Ha ajustado 13 microcurriculos </t>
    </r>
    <r>
      <rPr>
        <b/>
        <sz val="10"/>
        <rFont val="Arial"/>
        <family val="2"/>
      </rPr>
      <t xml:space="preserve">
SEGUNDO SEGUIMIENTO
</t>
    </r>
    <r>
      <rPr>
        <sz val="10"/>
        <rFont val="Arial"/>
        <family val="2"/>
      </rPr>
      <t xml:space="preserve">12 microcurriculos de Biología </t>
    </r>
    <r>
      <rPr>
        <b/>
        <sz val="10"/>
        <rFont val="Arial"/>
        <family val="2"/>
      </rPr>
      <t xml:space="preserve">
PRIMER SEGUIMIENTO</t>
    </r>
    <r>
      <rPr>
        <sz val="10"/>
        <rFont val="Arial"/>
        <family val="2"/>
      </rPr>
      <t xml:space="preserve">
Proceso que inicia en el segundo trimestre</t>
    </r>
  </si>
  <si>
    <r>
      <rPr>
        <b/>
        <sz val="10"/>
        <rFont val="Arial"/>
        <family val="2"/>
      </rPr>
      <t xml:space="preserve">TERCER SEGUMIENTO: 
FACULTAD DE CIENCIAS
</t>
    </r>
    <r>
      <rPr>
        <sz val="10"/>
        <rFont val="Arial"/>
        <family val="2"/>
      </rPr>
      <t xml:space="preserve">En sesión de Consejo de Facultad (Acta 27) del 1 de septiembre el decano informaque el 23 de agosto en Consejo Académico, se aprobó la documentación para la renovación de registro calificado de la Maestría En Ciencias-Física y se aprobó el acuerdo de modificación del plan de estudios de la misma. https://drive.google.com/file/d/1iZfocw4bFDi7ZvnjnGJ_x6dcxCtAxj5i/view?usp=sharing
En sesión del Consejo de la Facultad de Ciencias del día 15 de septiembre de 2021 (Acta 30) se socializó el documento de renovación de registro calificado correspondiente al programa de Doctorado en Ciencias Biológicas y por lo tanto, el Consejo de Facultad otorgó el aval para continuar con el trámite en el Comité Central de Currículo. https://drive.google.com/file/d/1PaVxhIMIty38ukYs6sFIn1hL2Q5hPbw7/view?usp=sharing
</t>
    </r>
    <r>
      <rPr>
        <b/>
        <sz val="10"/>
        <rFont val="Arial"/>
        <family val="2"/>
      </rPr>
      <t xml:space="preserve">
SEGUNDO SEGUIMIENTO
</t>
    </r>
    <r>
      <rPr>
        <sz val="10"/>
        <rFont val="Arial"/>
        <family val="2"/>
      </rPr>
      <t xml:space="preserve"> Informe de Reacreditación de Alta Calidad de: Licenciatura en Matemáticas, Licenciatura en Ciencias Naturales y ducación Ambiental . Informe de Acreditación Alta Calidad  de la Licenciatura en Literatura y Lengua Castellana. Anexo 5
Resolución 7448 del 30 de abril de 2021 mediante la cual se acredita el programa de Administración de Empresas</t>
    </r>
    <r>
      <rPr>
        <b/>
        <sz val="10"/>
        <rFont val="Arial"/>
        <family val="2"/>
      </rPr>
      <t xml:space="preserve">
PRIMER SEGUIMIENTO</t>
    </r>
    <r>
      <rPr>
        <sz val="10"/>
        <rFont val="Arial"/>
        <family val="2"/>
      </rPr>
      <t xml:space="preserve">
Cargue de 3 Programas Académicos en el Aplicativo SACES-CNA.  / Pantallazos de la plataforma de radicación 
</t>
    </r>
  </si>
  <si>
    <r>
      <rPr>
        <b/>
        <sz val="10"/>
        <rFont val="Arial"/>
        <family val="2"/>
      </rPr>
      <t xml:space="preserve">TERCER SEGUIMIENTO
OFICINA DE INVESTIGACIONES Y DESARROLLO CIENTÍFICO
</t>
    </r>
    <r>
      <rPr>
        <sz val="10"/>
        <rFont val="Arial"/>
        <family val="2"/>
      </rPr>
      <t xml:space="preserve">
La Universidad del Tolima otorga aval institucional a los profesores vinculados a los 85 grupos de investigación para su participación en la Convocatoria 894 de 2021 MinCiencias.  </t>
    </r>
    <r>
      <rPr>
        <b/>
        <sz val="10"/>
        <rFont val="Arial"/>
        <family val="2"/>
      </rPr>
      <t xml:space="preserve">
FACULTAD DE CIENCIAS
</t>
    </r>
    <r>
      <rPr>
        <sz val="10"/>
        <rFont val="Arial"/>
        <family val="2"/>
      </rPr>
      <t xml:space="preserve">Mediante correo electrónico de fecha 15 de julio desde la unidad académica se envío la solicitud de información de los profesores de la Facultad de Ciencias que participaron en capacitaciones con el Observatorio de Ciencia y Tecnologia en el tema de actualización de GrupLac y CvLac, quienes enviaron el listado de participantes: https://drive.google.com/file/d/1bBgCe92_aBburz6zYpez3ComjavQ29uZ/view?usp=sharing
En respuesta a ello enviaron el siguiente archivo: https://docs.google.com/spreadsheets/d/1-1c1rc5_BbIFX1Ms9eljP9LlmZISN2cw/edit?usp=sharing&amp;ouid=118060068405691452594&amp;rtpof=true&amp;sd=true
En Circular informativa N° 017 - 2021 la OFICINA DE INVESTIGACIONES Y DESARROLLO CIENTÍFICO – COMITÉ CENTRAL DE INVESTIGACIONES se remite los nombres de grupos de investigación que han actualizado gruplac para participar en Convocatoria 894 de 2021 de MinCiencias. https://drive.google.com/file/d/1cU-CXeA-59Z-IgQOQxyGE-pqohC_d4d8/view?usp=sharing
</t>
    </r>
    <r>
      <rPr>
        <b/>
        <sz val="10"/>
        <rFont val="Arial"/>
        <family val="2"/>
      </rPr>
      <t xml:space="preserve">
SEGUNDO SEGUIMIENTO
FACEA:</t>
    </r>
    <r>
      <rPr>
        <sz val="10"/>
        <rFont val="Arial"/>
        <family val="2"/>
      </rPr>
      <t xml:space="preserve">
CDP 1065, RP 1049 Y 1062
Solicitud de transferencia a la Oficina de Investigaciones y Desarrollo Científico
</t>
    </r>
    <r>
      <rPr>
        <b/>
        <sz val="10"/>
        <rFont val="Arial"/>
        <family val="2"/>
      </rPr>
      <t>OFICINA DE INVESTIGACIONES Y DESARROLLO CIENTÍFICO</t>
    </r>
    <r>
      <rPr>
        <sz val="10"/>
        <rFont val="Arial"/>
        <family val="2"/>
      </rPr>
      <t xml:space="preserve">
Matriz de asistencia a las asesorías realizadas con corte al 30 de junio de 2021. Capacitaciones y asesorías personalizadas que se vienen agendando a través del correo electrónico observct@ut.edu.co para los días lunes y jueves de cada semana desde el 28 de enero, en dos franjas de horario (9:00 a 12 m. y 2:30 a 6:00 p.m.), a través de reuniones virtuales mediadas por la plataforma Google Meet. 
Total de grupos asesorados en el segundo trimestre: 27 grupos de investigación. 
(Ver Hoja - Anexo "Asistencia Asesorías")</t>
    </r>
    <r>
      <rPr>
        <b/>
        <sz val="10"/>
        <rFont val="Arial"/>
        <family val="2"/>
      </rPr>
      <t xml:space="preserve">
PRIMER SEGUIMIENTO</t>
    </r>
    <r>
      <rPr>
        <sz val="10"/>
        <rFont val="Arial"/>
        <family val="2"/>
      </rPr>
      <t xml:space="preserve">
Matriz de asistencia a las asesorías realizadas con corte al 7 de abril de 2021. Capacitaciones y asesorías personalizadas que se vienen agendando a través del correo electrónico observct@ut.edu.co para los días lunes y jueves de cada semana desde el 28 de enero, en dos franjas de horario (9:00 a 12 m. y 2:30 a 6:00 p.m.), a través de reuniones virtuales mediadas por la plataforma Google Meet. 
Total de grupos asesorados hasta el momento: 35 grupos de investigación
</t>
    </r>
    <r>
      <rPr>
        <b/>
        <sz val="10"/>
        <rFont val="Arial"/>
        <family val="2"/>
      </rPr>
      <t/>
    </r>
  </si>
  <si>
    <r>
      <rPr>
        <b/>
        <sz val="10"/>
        <rFont val="Arial"/>
        <family val="2"/>
      </rPr>
      <t xml:space="preserve">
TERCER SEGUIMIENTO
FACULTAD DE CIENCIAS</t>
    </r>
    <r>
      <rPr>
        <sz val="10"/>
        <rFont val="Arial"/>
        <family val="2"/>
      </rPr>
      <t xml:space="preserve">
La Universidad del Tolima otorga aval institucional a los profesores vinculados a los 85 grupos de investigación para su participación en la Convocatoria 894 de 2021 MinCiencias.  
Al consolidar los grupos de investigación se fortalece a  los investigadores vinculados a esos grupos, para su categorización y/o recategorización ante MinCiencias.
</t>
    </r>
    <r>
      <rPr>
        <b/>
        <sz val="10"/>
        <rFont val="Arial"/>
        <family val="2"/>
      </rPr>
      <t xml:space="preserve">
FACULTAD DE CIENCIAS</t>
    </r>
    <r>
      <rPr>
        <sz val="10"/>
        <rFont val="Arial"/>
        <family val="2"/>
      </rPr>
      <t xml:space="preserve">
Mediante correo electrónico de fecha 15 de julio desde la unidad académica se envío la solicitud de información de los profesores de la Facultad de Ciencias que participaron en capacitaciones con el Observatorio de Ciencia y Tecnologia en el tema de actualización de GrupLac y CvLac, quienes enviaron el listado de participantes: https://drive.google.com/file/d/1bBgCe92_aBburz6zYpez3ComjavQ29uZ/view?usp=sharing
https://docs.google.com/spreadsheets/d/1-1c1rc5_BbIFX1Ms9eljP9LlmZISN2cw/edit?usp=sharing&amp;ouid=118060068405691452594&amp;rtpof=true&amp;sd=true
En Circular informativa N° 017 - 2021 la OFICINA DE INVESTIGACIONES Y DESARROLLO CIENTÍFICO – COMITÉ CENTRAL DE INVESTIGACIONES se remite los nombres de grupos de investigación que han actualizado gruplac para participar en Convocatoria 894 de 2021 de MinCiencias. https://drive.google.com/file/d/1cU-CXeA-59Z-IgQOQxyGE-pqohC_d4d8/view?usp=sharing
</t>
    </r>
    <r>
      <rPr>
        <b/>
        <sz val="10"/>
        <rFont val="Arial"/>
        <family val="2"/>
      </rPr>
      <t xml:space="preserve">
SEGUNDO SEGUIMIENTO
</t>
    </r>
    <r>
      <rPr>
        <sz val="10"/>
        <rFont val="Arial"/>
        <family val="2"/>
      </rPr>
      <t>Ver Hoja - Anexo "Asistencia Asesorías"</t>
    </r>
    <r>
      <rPr>
        <b/>
        <sz val="10"/>
        <rFont val="Arial"/>
        <family val="2"/>
      </rPr>
      <t xml:space="preserve">
PRIMER SEGUIMIENTO</t>
    </r>
    <r>
      <rPr>
        <sz val="10"/>
        <rFont val="Arial"/>
        <family val="2"/>
      </rPr>
      <t xml:space="preserve">
Matriz de asistencia a las asesorías realizadas con corte al 7 de abril de 2021. Capacitaciones y asesorías personalizadas que se vienen agendando a través del correo electrónico observct@ut.edu.co para los días lunes y jueves de cada semana desde el 28 de enero, en dos franjas de horario (9:00 a 12 m. y 2:30 a 6:00 p.m.), a través de reuniones virtuales mediadas por la plataforma Google Meet. 
Total de investigadores asesorados hasta el momento: 85 profesores investigadores 
</t>
    </r>
    <r>
      <rPr>
        <b/>
        <sz val="10"/>
        <rFont val="Arial"/>
        <family val="2"/>
      </rPr>
      <t/>
    </r>
  </si>
  <si>
    <r>
      <rPr>
        <b/>
        <sz val="11"/>
        <color theme="1"/>
        <rFont val="Arial"/>
        <family val="2"/>
      </rPr>
      <t xml:space="preserve">
TERCER SEGUMIENTO: 
</t>
    </r>
    <r>
      <rPr>
        <sz val="11"/>
        <color theme="1"/>
        <rFont val="Arial"/>
        <family val="2"/>
      </rPr>
      <t>Proyecto de proyección social del profesor Guillermo Salamanca, titulado VALORACIÓN Y ANÁLISIS SENSORIAL DE MIELES FLORALES Y MONOFLORALES COLOMBIANAS CURSO DE EXTENSIÓN. Cod. BPUT – 031 -2021 
Códigos de los Proyectos:  
- En ejecución con convenio:  20261, 30621, 40621, 56021
- Convocatoria de MinCiencias 891 - Contrato 137 de 2021 (Ver Hoja - Anexo "Proyectos y Convenios")</t>
    </r>
    <r>
      <rPr>
        <b/>
        <sz val="11"/>
        <color theme="1"/>
        <rFont val="Arial"/>
        <family val="2"/>
      </rPr>
      <t xml:space="preserve">
SEGUNDO SEGUIMIENTO
FACULTAD DE CIENCIAS
</t>
    </r>
    <r>
      <rPr>
        <sz val="11"/>
        <color theme="1"/>
        <rFont val="Arial"/>
        <family val="2"/>
      </rPr>
      <t xml:space="preserve">Estudio de descontaminación de los ríos Chipalo y Pamplonita de los departamentos de Tolima y Norte de Santander con diferentes materiales nanoestructurados. Registro 83769. Diagnóstico de la presencia de contaminantes emergentes en los ríos Chicamocha y Combeima y evaluación de tratamientos físicos, químicos y biológicos para su control. Registro 84587. 
https://drive.google.com/drive/folders/1IVBZWkeVZisvoGg5SQdpxl3UZ_bXaRze?usp=sharing 
</t>
    </r>
    <r>
      <rPr>
        <b/>
        <sz val="11"/>
        <color theme="1"/>
        <rFont val="Arial"/>
        <family val="2"/>
      </rPr>
      <t xml:space="preserve">
PRIMER SEGUIMIENTO</t>
    </r>
    <r>
      <rPr>
        <sz val="11"/>
        <color theme="1"/>
        <rFont val="Arial"/>
        <family val="2"/>
      </rPr>
      <t xml:space="preserve">
Proyecto Apropiacion social del saber y el patrimonio ambiental en 7 municipios en el Norte del Tolima con influencia en el Parque Nacional los  Nevados. Convenio 0501 entre la Universidad del Tolima y Cortolima.
Proyecto Don Arte financiado por plan Nacional de concertación Ministerio de Cultura http://www.sinic.gov.co/SINIC/Concertacion/PaginaConcertacion.aspx?AREID=5&amp;SECID=17</t>
    </r>
    <r>
      <rPr>
        <b/>
        <sz val="11"/>
        <color theme="1"/>
        <rFont val="Arial"/>
        <family val="2"/>
      </rPr>
      <t xml:space="preserve">
</t>
    </r>
    <r>
      <rPr>
        <sz val="11"/>
        <color theme="1"/>
        <rFont val="Arial"/>
        <family val="2"/>
      </rPr>
      <t xml:space="preserve">
Gestion de alianza con la Camara de Comercio de Honda y Sur Oriente para vinculacion de pasantes en formulacion de proyectos. Correos electronicos, Oficios.</t>
    </r>
  </si>
  <si>
    <r>
      <rPr>
        <b/>
        <sz val="11"/>
        <rFont val="Arial"/>
        <family val="2"/>
      </rPr>
      <t xml:space="preserve">
TERCER SEGUMIENTO: 
FACULTAD DE CIENCIAS
</t>
    </r>
    <r>
      <rPr>
        <sz val="11"/>
        <rFont val="Arial"/>
        <family val="2"/>
      </rPr>
      <t xml:space="preserve">
Proyecto Olimpiadas Matemáticas UT código BPUT: 024-2020 
https://drive.google.com/file/d/1HZdumXZs0Yl2vhAxfGTq2WMSphQ4qyl_/view?usp=sharing</t>
    </r>
    <r>
      <rPr>
        <b/>
        <sz val="11"/>
        <rFont val="Arial"/>
        <family val="2"/>
      </rPr>
      <t xml:space="preserve">
SEGUNDO SEGUIMIENTO
</t>
    </r>
    <r>
      <rPr>
        <sz val="11"/>
        <rFont val="Arial"/>
        <family val="2"/>
      </rPr>
      <t xml:space="preserve">
Evidencias captuaras de pantalla</t>
    </r>
    <r>
      <rPr>
        <b/>
        <sz val="11"/>
        <rFont val="Arial"/>
        <family val="2"/>
      </rPr>
      <t xml:space="preserve">
PRIMER SEGUIMIENTO</t>
    </r>
    <r>
      <rPr>
        <sz val="11"/>
        <rFont val="Arial"/>
        <family val="2"/>
      </rPr>
      <t xml:space="preserve">
Cuatro reuniones entre la OPS  y el Centro Cultural para acordar un cronogrma de acciones. 1.Pantallazos de reuniones: 16 de febrero, 26 de febrero, 02 de marzo, 19 de marzo.
Las actividades se inician despues del segundo periodo de las Instituciones Educativas en el mes de abril . Correos electronicos fechado con 24 de marzo Institución Educativa Fe y Alegría. 
</t>
    </r>
  </si>
  <si>
    <r>
      <t xml:space="preserve">TERCER SEGUIMIENTO
</t>
    </r>
    <r>
      <rPr>
        <sz val="10"/>
        <rFont val="Arial"/>
        <family val="2"/>
      </rPr>
      <t xml:space="preserve">Propuesta de la Facultad Ciencias de la SALUD
https://drive.google.com/drive/folders/1sFW0VMIuFZNyWxgEnq5Xpy0NkoZt55IG
</t>
    </r>
    <r>
      <rPr>
        <b/>
        <sz val="10"/>
        <rFont val="Arial"/>
        <family val="2"/>
      </rPr>
      <t xml:space="preserve">
SEGUNDO SEGUIMIENTO
</t>
    </r>
    <r>
      <rPr>
        <sz val="10"/>
        <rFont val="Arial"/>
        <family val="2"/>
      </rPr>
      <t xml:space="preserve">
DOCUMENTO AJUSTADO POR LAS UNIDADES ACADÉMICAS- Conceptos y socialización en las Facultades -IDEAD</t>
    </r>
    <r>
      <rPr>
        <b/>
        <sz val="10"/>
        <rFont val="Arial"/>
        <family val="2"/>
      </rPr>
      <t xml:space="preserve">
PRIMER SEGUIMIENTO</t>
    </r>
  </si>
  <si>
    <r>
      <t xml:space="preserve">TERCER SEGUIMIENTO
</t>
    </r>
    <r>
      <rPr>
        <sz val="10"/>
        <rFont val="Arial"/>
        <family val="2"/>
      </rPr>
      <t>Propuestas de los programas de Medicina y Enfermería
https://docs.google.com/document/d/1aSyA9WAbnUIniTpuOSJh0lygScpnKvZM/edit</t>
    </r>
    <r>
      <rPr>
        <b/>
        <sz val="10"/>
        <rFont val="Arial"/>
        <family val="2"/>
      </rPr>
      <t xml:space="preserve">
PRIMER SEGUIMIENTO</t>
    </r>
  </si>
  <si>
    <r>
      <t>TECER SEGUIMIENTO
FACULTAD DE INGENIERÍA FORESTAL</t>
    </r>
    <r>
      <rPr>
        <sz val="10"/>
        <rFont val="Arial"/>
        <family val="2"/>
      </rPr>
      <t xml:space="preserve">
Formulación del proyecto: Implementación de un sistema de monitoreo, seguimiento y evaluación del recurso hídrico en el Departamento del Tolima.</t>
    </r>
    <r>
      <rPr>
        <b/>
        <sz val="10"/>
        <rFont val="Arial"/>
        <family val="2"/>
      </rPr>
      <t xml:space="preserve">
SEGUNDO SEGUIMIENTO
</t>
    </r>
    <r>
      <rPr>
        <sz val="10"/>
        <rFont val="Arial"/>
        <family val="2"/>
      </rPr>
      <t>Listado con la relación de semilleros que renovaron plan de trabajo para el 2021</t>
    </r>
    <r>
      <rPr>
        <b/>
        <sz val="10"/>
        <rFont val="Arial"/>
        <family val="2"/>
      </rPr>
      <t xml:space="preserve">
PRIMER SEGUIMIENTO</t>
    </r>
  </si>
  <si>
    <r>
      <t xml:space="preserve">
SEGUNDO SEGUIMIENTO
</t>
    </r>
    <r>
      <rPr>
        <sz val="9"/>
        <rFont val="Arial"/>
        <family val="2"/>
      </rPr>
      <t>CORTOLIMA, Gobernación del Tolima, y Alcaldía de Ibagué. 
3. Elaboración de un Diplomado en Educación Ambiental con énfasis en Cambio Climático, que se ofertará en el segundo semestre.
4.Peritazgo “Evaluación ambiental centrada en calidad de agua y vertimientos en la microcuenca Hato de la Virgen, en el marco de la Acción Popular del Tribunal Administrativo del Tolima (Radicado 73001-23-00- 000-2001-01676-00)”. En el Consejo Superior Extraordinario del 17 de junio, aprobó la incorporación de los recursos para llevar a cabo este peritaje por un valor de $358.000.000. Henry Garzón Sánches - Antonio Guío - Jhoanna García.
5. La Facultad se presentó a la convocatoria de la feria EXPOBOSQUES, una plataforma para el intercambio de experiencias en manejo forestal inspirando y sentando bases para el manejo forestal sostenible en la amazonia colombiana. Se presentaron dos experiencias por parte de las profesoras Alejandra María Ramírez Arango y Luz Amalia Forero, las cuales fueron seleccionadas para la ExpoBosques.</t>
    </r>
    <r>
      <rPr>
        <b/>
        <sz val="9"/>
        <rFont val="Arial"/>
        <family val="2"/>
      </rPr>
      <t xml:space="preserve"> 
PRIMER SEGUIMIENTO</t>
    </r>
  </si>
  <si>
    <r>
      <t xml:space="preserve">TERCER SEGUIMIENTO
</t>
    </r>
    <r>
      <rPr>
        <sz val="10"/>
        <rFont val="Arial"/>
        <family val="2"/>
      </rPr>
      <t xml:space="preserve">
MAICOL LEANDRO QUIJANO ROMERO Cód. 040200082017 participó en el XIX Concurso Nacional de Ponencias “Jesús Antonio Bejarano” en el marco del XXXV Congreso Nacional de Estudiantes de Economía, y organizado por la Federación Nacional de Estudiantes de Economía- FENADECO obteniendo el primer lugar de la categoría B. 
En el marco de la celebración del Día del Negociador Internacional 2021, la Universidad Autónoma de Manizales en alianza con la empresa Global Strategies and Tools (GST),organizó el “Desafío Empresarial Edición Pacífico” Durante el evento desarrollado el pasado 27,28 y 29 de abril participaron en representación de nuestra institución por parte del programa de Negocios Internacionales, Laura Vanessa Cortés Garnica (051400052017), Laura Daniela Devía Rivera (051400182018) y Karen Vanessa Pajarito Díaz (051400092018)</t>
    </r>
    <r>
      <rPr>
        <b/>
        <sz val="10"/>
        <rFont val="Arial"/>
        <family val="2"/>
      </rPr>
      <t xml:space="preserve">.
SEGUNDO SEGUIMIENTO
FACULTAD DE INGENIERÍA FORESTAL
</t>
    </r>
    <r>
      <rPr>
        <sz val="10"/>
        <rFont val="Arial"/>
        <family val="2"/>
      </rPr>
      <t>Participación de los profesores: Consuelo Arce G., Uriel Pérez Gómez, Miguel Ángel Quimbayo y Luz Amalia Forero en eventos nacionales e internacionales.</t>
    </r>
    <r>
      <rPr>
        <b/>
        <sz val="10"/>
        <rFont val="Arial"/>
        <family val="2"/>
      </rPr>
      <t xml:space="preserve">
PRIMER SEGUIMIENTO</t>
    </r>
  </si>
  <si>
    <r>
      <rPr>
        <b/>
        <sz val="10"/>
        <rFont val="Arial"/>
        <family val="2"/>
      </rPr>
      <t xml:space="preserve">TERCER SEGUIMIENTO
FACULTAD DE CIENCIAS ECONÓMICAS Y ADMINISTRATIVAS
</t>
    </r>
    <r>
      <rPr>
        <sz val="10"/>
        <rFont val="Arial"/>
        <family val="2"/>
      </rPr>
      <t xml:space="preserve">
En el Plan Logìstico Departamental estàn trabajando  Manuel Zabaleta, Angie Carolina Sànchez, y LIna Marcela Ramìrez,  pasantía con el desarrollo del proyecto:  "Actualizaciòn del Modelo de Ordenamiento Estratègico Logístico territorial para  el Departamento del Tolima para el año 2028" -  Todos comenzaron en junio de 2021.
Convenio de cooperación 0017 entre la Universidad del Tolima y la Gobernación del Tolima del 20 de junio de 2016, tres estudiantes: David Alexander Ramìrez -Mariana Osorio y Yudy Benavides,  trabajando en dos aspectos, que empezaron en el mes de mayo de 2021:  
  "Apoyo en la construcciòn e implementaciòn de estrategias para la agenda de Innovaciòn Departamental para la internacionalizaciòn" 
"Apoyo en el fortalecimiento de las cadenas productivas para los procesos económicos, industriales y comerciales a nivel regional, nacional e internacional"
UTB- el Patio - gestiones para lograr asesorías para el laboratorio de lúdicas (acta)
Socialización de la cartilla guía de exportación Pymes y Mipymes (cartilla- plantilla - listados de sistencias)
Estudio socieconómico de los vendedores informales del Departamento del Tolima - Convenio 1357 - Gobernación del Tolima</t>
    </r>
    <r>
      <rPr>
        <b/>
        <sz val="10"/>
        <rFont val="Arial"/>
        <family val="2"/>
      </rPr>
      <t xml:space="preserve">
SEGUNDO SEGUIMIENTO</t>
    </r>
    <r>
      <rPr>
        <sz val="10"/>
        <rFont val="Arial"/>
        <family val="2"/>
      </rPr>
      <t xml:space="preserve">
Elaboración y construcción de la propuesta la cual ha sido presentada al comité de Proyección Social de la Facultad de Ciencias Humanas y Artes para su aprobación.
proyectos UT Solidaria estan sujetos a asignacion de recursos PRUNAL (2021)
1. Acompañamiento a proyectos ambientales escolares PRAE-Instituciones Educativas de basica y media
2. “RESISTENCIA ANTIMICROBIANA, UN PROBLEMA DE SALUD PÚBLICA, COMO PREVENIRLA DESDE LA PEQUEÑA PRODUCCIÓN AVÍCOLA”, se encuentra registrado en el Banco de Proyectos de la Universidad del Tolima BPUT, con
el código número BPUT-012-2021.Maryeni Varon
3.  “EVALUACIÓN DE VARIACIÓN SOMACLONAL EN PAPA (SOLANUM TUBEROSUM) COMO ESTRATEGIA DE TOLERANCIA GENÉTICA A LA GOTA DE LA PAPA (PHYTOPHTORA INFESTANS (MONT.) DE BARY)”, se encuentra
registrado en el Banco de Proyectos de la Universidad del Tolima BPUT, con el registro
número BPUT-016-2021.-Hilda
4.“MEMORIA, ARTE Y REGIÓN – ARTE Y EDUCACIÓN:
REFLEXIONES EN TIEMPOS DE PANDEMIA” Se encuentra registrado en el
Banco de Proyectos de la Universidad del Tolima BPUT con el registro número
BPUT – 017 -2021
5. Habilidades y competencias en Martketing Digital-Heladio
6. Laboratorios Comunitarios en los CAT con las Juntas de Accion Comunal-Espinosa
7 Laboratorios comunitarios en Chucuni-Janeth Bohorquez- en tramite
</t>
    </r>
    <r>
      <rPr>
        <b/>
        <sz val="10"/>
        <rFont val="Arial"/>
        <family val="2"/>
      </rPr>
      <t>PRIMER SEGUIMIENTO</t>
    </r>
    <r>
      <rPr>
        <sz val="10"/>
        <rFont val="Arial"/>
        <family val="2"/>
      </rPr>
      <t xml:space="preserve">
Proceso que inicia en el segundo trimestre</t>
    </r>
  </si>
  <si>
    <r>
      <t xml:space="preserve">
TERCER SEGUMIENTO: 
FACULTAD DE CIENCIAS
</t>
    </r>
    <r>
      <rPr>
        <sz val="10"/>
        <rFont val="Arial"/>
        <family val="2"/>
      </rPr>
      <t xml:space="preserve">
Proyectos de proyeccion social en ejecución:
- EVALUACIÓN DE VARIACIÓN SOMACLONAL EN PAPA  (SOLANUM TUBEROSUM) COMO ESTRATEGIA DE TOLERANCIA GENÉTICA A LA GOTA DE LA PAPA (PHYTOPHTORA INFESTANS (MONT.) DE BARY) código BPUT-016-2021
- Resistencia antimicrobiana, un problema de salud pública, como prevenirla desde la pequeña producción avícola, código BPUT-012-2021
</t>
    </r>
    <r>
      <rPr>
        <b/>
        <sz val="10"/>
        <rFont val="Arial"/>
        <family val="2"/>
      </rPr>
      <t>FACULTAD DE CIENCIAS ECONÓMICAS Y ADMINISTRATIVAS</t>
    </r>
    <r>
      <rPr>
        <sz val="10"/>
        <rFont val="Arial"/>
        <family val="2"/>
      </rPr>
      <t xml:space="preserve">
 Plan Logìstico Departamental 
https://drive.google.com/drive/u/0/folders/19DVQmEkvYNWSsdnh-BdjQhnqQCnNVpCy</t>
    </r>
    <r>
      <rPr>
        <b/>
        <sz val="10"/>
        <rFont val="Arial"/>
        <family val="2"/>
      </rPr>
      <t xml:space="preserve">
SEGUNDO SEGUIMIENTO
</t>
    </r>
    <r>
      <rPr>
        <sz val="10"/>
        <rFont val="Arial"/>
        <family val="2"/>
      </rPr>
      <t xml:space="preserve">Propuesta elaborada, -Aval de la FCHA
Tabla de avances de proyectos UT Solidaria </t>
    </r>
    <r>
      <rPr>
        <b/>
        <sz val="10"/>
        <rFont val="Arial"/>
        <family val="2"/>
      </rPr>
      <t xml:space="preserve">
PRIMER SEGUIMIENTO</t>
    </r>
  </si>
  <si>
    <r>
      <rPr>
        <b/>
        <sz val="10"/>
        <rFont val="Arial"/>
        <family val="2"/>
      </rPr>
      <t xml:space="preserve">TERCER SEGUIMIENTO
FACULTA DE MEDICINA VETERINARIA Y ZOOTECNIA
</t>
    </r>
    <r>
      <rPr>
        <sz val="10"/>
        <rFont val="Arial"/>
        <family val="2"/>
      </rPr>
      <t>Comunicaciones a la VAC (Actas de departamento, Oficios Consejo de Facultad) (Comisión doctorado Lina Peñuela, comisiones profesores Rodirgo Serrano e Indira Garcia)</t>
    </r>
    <r>
      <rPr>
        <b/>
        <sz val="10"/>
        <rFont val="Arial"/>
        <family val="2"/>
      </rPr>
      <t xml:space="preserve">
SEGUNDO SEGUIMIENTO
</t>
    </r>
    <r>
      <rPr>
        <sz val="10"/>
        <rFont val="Arial"/>
        <family val="2"/>
      </rPr>
      <t xml:space="preserve">El profesor Carlos Prada actualmente se encuentra en comisión posdoctoral hasta 1 de noviembre de 2021. </t>
    </r>
    <r>
      <rPr>
        <b/>
        <sz val="10"/>
        <rFont val="Arial"/>
        <family val="2"/>
      </rPr>
      <t xml:space="preserve">
</t>
    </r>
    <r>
      <rPr>
        <sz val="10"/>
        <rFont val="Arial"/>
        <family val="2"/>
      </rPr>
      <t xml:space="preserve">
Comisión de estudios  pendiente de aprobación del CA
Profesor JUAN PABLO SALDARRIAGA MUÑOZ
Facultad de Ciencias Económicas y Administrativas 
Comisión de estudios pendiente de estudio del CA profesora Sandra Mancilla, Fac Ciencias de la Salud </t>
    </r>
    <r>
      <rPr>
        <b/>
        <sz val="10"/>
        <rFont val="Arial"/>
        <family val="2"/>
      </rPr>
      <t xml:space="preserve">
PRIMER SEGUIMIENTO
</t>
    </r>
    <r>
      <rPr>
        <sz val="10"/>
        <rFont val="Arial"/>
        <family val="2"/>
      </rPr>
      <t xml:space="preserve">
Se recibio 2 solicitudes de la cual una fue analizada y devuelta para ajuste por cambio de la normatividad y la segunda solicita esta pendiente da estudio y analisis por parte del CDD reposa en la unidad solicitante y una en el CDD</t>
    </r>
  </si>
  <si>
    <r>
      <t xml:space="preserve">TERCER SEGUIMIENTO
FACULTAD DE CIENCIAS ECONÓMICAS Y ADMINISTRATIVAS
</t>
    </r>
    <r>
      <rPr>
        <sz val="11"/>
        <rFont val="Arial"/>
        <family val="2"/>
      </rPr>
      <t xml:space="preserve"> Administración de Empresas: Se acuerda solicitar a la Direcciòn de Depto de Administraciòn y Mercadeo apoyar con profesores que apliquen simulacro en pruebas especìficas  (se adjunta correo dirigido al Director de Dpto).  Igualmente la Universidad diseñò talleres para refuerzo de las pruebas genèricas (adjunto) a los que se ha invitado a los estudiantes  (Se adjuntan correos de invitaciòn a los estudiantes por parte del programa)
</t>
    </r>
    <r>
      <rPr>
        <b/>
        <sz val="11"/>
        <rFont val="Arial"/>
        <family val="2"/>
      </rPr>
      <t>FACULTAD DE MEDICINA VETERINARIA Y ZOOTECNIA</t>
    </r>
    <r>
      <rPr>
        <sz val="11"/>
        <rFont val="Arial"/>
        <family val="2"/>
      </rPr>
      <t xml:space="preserve">
Capacitacion pruebas saber pro como estratégia para mejorar los resultados
</t>
    </r>
    <r>
      <rPr>
        <b/>
        <sz val="11"/>
        <rFont val="Arial"/>
        <family val="2"/>
      </rPr>
      <t xml:space="preserve">
SEGUNDO SEGUIMIENTO</t>
    </r>
    <r>
      <rPr>
        <sz val="11"/>
        <rFont val="Arial"/>
        <family val="2"/>
      </rPr>
      <t xml:space="preserve">
Estrategia a través de Afadeco: participación de estudiantes del programa de Economía en el VIII Simulacro Nacional Virtual Saber Pro 2021</t>
    </r>
    <r>
      <rPr>
        <b/>
        <sz val="11"/>
        <rFont val="Arial"/>
        <family val="2"/>
      </rPr>
      <t xml:space="preserve">
PRIMER SEGUIMIENTO</t>
    </r>
  </si>
  <si>
    <r>
      <t xml:space="preserve">TERCER SEGUIMIENTO
</t>
    </r>
    <r>
      <rPr>
        <sz val="10"/>
        <rFont val="Arial"/>
        <family val="2"/>
      </rPr>
      <t xml:space="preserve">
Los profesores de las unidades académicas, parcipan activamente en la publicación de productos de investigación.</t>
    </r>
    <r>
      <rPr>
        <b/>
        <sz val="10"/>
        <rFont val="Arial"/>
        <family val="2"/>
      </rPr>
      <t xml:space="preserve">
SEGUNDO SEGUIMIENTO
</t>
    </r>
    <r>
      <rPr>
        <sz val="10"/>
        <rFont val="Arial"/>
        <family val="2"/>
      </rPr>
      <t xml:space="preserve">
Total Productos de alto impacto: 43
* Cuarenta (40) artículos en revistas indexadas
* Una (1) obra de creación artística original
* Dos (2) capítulos de libros derivados de investigación
* Veintiocho (28) ponencias internacionales
</t>
    </r>
    <r>
      <rPr>
        <b/>
        <sz val="10"/>
        <rFont val="Arial"/>
        <family val="2"/>
      </rPr>
      <t xml:space="preserve">
FAC. INGENIERÍA FORESTAL
</t>
    </r>
    <r>
      <rPr>
        <sz val="10"/>
        <rFont val="Arial"/>
        <family val="2"/>
      </rPr>
      <t xml:space="preserve">
• Modelamiento de la productividad de Gmelina arborea Roxb. con base en variables biofísicas y de rodal. Alonso Barrios y Ana Milena López. 
• Desempeño silvicultural temprano de especies de eucalipto en las condiciones ambientales del bosque seco tropical de Colombia. Alonso Barrios y Ana Milena López.
• Taking the pulse of Earth’s tropical forests using networks of highly distributed plots. Omar A. Melo Cruz.
• Allometric models for estimating belowground biomass of individual coffee bushes growing in monoculture and agroforestry systems. Agroforest. Milena Andrea Segura
</t>
    </r>
    <r>
      <rPr>
        <b/>
        <sz val="10"/>
        <rFont val="Arial"/>
        <family val="2"/>
      </rPr>
      <t xml:space="preserve">
PRIMER SEGUIMIENTO</t>
    </r>
  </si>
  <si>
    <r>
      <rPr>
        <b/>
        <sz val="10"/>
        <rFont val="Arial"/>
        <family val="2"/>
      </rPr>
      <t xml:space="preserve">TECER SEGUIMIENTO
</t>
    </r>
    <r>
      <rPr>
        <sz val="10"/>
        <rFont val="Arial"/>
        <family val="2"/>
      </rPr>
      <t xml:space="preserve">• Mitigación de emisiones de gases de efecto invernadero de hogares por arbolado urbano en Ibagué-Colombia. Milena Andrea Segura y otros.
• Allometric models for estimating belowground biomass of individual coffee bushes growing in monoculture and agroforestry systems. Agroforest. Milena Andrea Segura
• Desempeño silvicultural temprano de especies de eucalipto en las condiciones ambientales del bosque seco tropical de Colombia. Alonso Barrios y Ana Milena López.
•  Taking the pulse of Earth’s tropical forests using networks of highly distributed plots. Omar A. Melo Cruz.
</t>
    </r>
    <r>
      <rPr>
        <b/>
        <sz val="10"/>
        <rFont val="Arial"/>
        <family val="2"/>
      </rPr>
      <t xml:space="preserve">
MEDICINA VETERINARIA Y ZOOCTECNIA
</t>
    </r>
    <r>
      <rPr>
        <sz val="10"/>
        <rFont val="Arial"/>
        <family val="2"/>
      </rPr>
      <t>Evidencia de publicacionies: https://drive.google.com/drive/folders/1j7WwU5UAxCaW3kEv1kYH6WVBjjWH-t20</t>
    </r>
    <r>
      <rPr>
        <b/>
        <sz val="10"/>
        <rFont val="Arial"/>
        <family val="2"/>
      </rPr>
      <t xml:space="preserve">
SEGUNDO SEGUIMIENTO
FAC. INGENIERÍA FORESTAL
</t>
    </r>
    <r>
      <rPr>
        <sz val="10"/>
        <rFont val="Arial"/>
        <family val="2"/>
      </rPr>
      <t xml:space="preserve">
Cuatro articulos publicados
Resoluciones y actas del CIARP y CCEED, en las que se aprueban los productos de los profesores</t>
    </r>
    <r>
      <rPr>
        <b/>
        <sz val="10"/>
        <rFont val="Arial"/>
        <family val="2"/>
      </rPr>
      <t xml:space="preserve">
PRIMER SEGUIMIENTO</t>
    </r>
    <r>
      <rPr>
        <sz val="10"/>
        <rFont val="Arial"/>
        <family val="2"/>
      </rPr>
      <t xml:space="preserve">
Artículo Científico:  Artículo Enzymatic  extraction and characterization of pectin from cocoa pod husks (Theobroma Cacao l.) using Celluclast 1.5l de autoría del estudiante de doctorado Licelander Hennessey Ramos en la Revista Molecules.
Participación en evento científico: World Congress On Chemistry Research &amp; Drug Development a desarrollarse los dias 23 y 24 de abril del 2021, para socializar en ponencia oral el trabajo titulado en Capsulation of phenols of gulupa extract seed using acylated rice starch: effect on the release and biological activity desarrollado por el  estudiante Diego Fernando Montoya del Doctorado en Ciencias Biomédicas - Acta 001 de 2021 del Comité de Doctorados del 17 de febrero de 2021</t>
    </r>
  </si>
  <si>
    <r>
      <t xml:space="preserve">SEGUNDO SEGUIMIENTO
</t>
    </r>
    <r>
      <rPr>
        <sz val="10"/>
        <rFont val="Arial"/>
        <family val="2"/>
      </rPr>
      <t>Beneficio de cinco catedráticos</t>
    </r>
    <r>
      <rPr>
        <b/>
        <sz val="10"/>
        <rFont val="Arial"/>
        <family val="2"/>
      </rPr>
      <t xml:space="preserve">
PRIMER SEGUIMIENTO
</t>
    </r>
  </si>
  <si>
    <r>
      <rPr>
        <b/>
        <sz val="10"/>
        <rFont val="Arial"/>
        <family val="2"/>
      </rPr>
      <t xml:space="preserve">TECER SEGUIMIENTO
FACULTAD DE INGENIERÍA FORESTAL
</t>
    </r>
    <r>
      <rPr>
        <sz val="10"/>
        <rFont val="Arial"/>
        <family val="2"/>
      </rPr>
      <t xml:space="preserve">
Maestría en Ciencias Forestales - Especialización en Restauración Ecológica, se está alistando la informaciónn del programa técnico
https://drive.google.com/drive/u/0/folders/1TMWjr5YXpG2BdEZNLRnklMKXioYwY4CX
https://drive.google.com/drive/u/0/folders/17fNrsgVf6nBPg3VXX8H0bv9Q_o1GhPal
</t>
    </r>
    <r>
      <rPr>
        <b/>
        <sz val="10"/>
        <rFont val="Arial"/>
        <family val="2"/>
      </rPr>
      <t xml:space="preserve">
FACULTAD DE ADMINISTRACIÓN DE CIENCIAS ECONÓMICAS Y ADMINISTRATIVAS
</t>
    </r>
    <r>
      <rPr>
        <sz val="10"/>
        <rFont val="Arial"/>
        <family val="2"/>
      </rPr>
      <t xml:space="preserve">Maestría en Gerencia del Talento Humano según Resolución No. No. 018334 del 28 septiembre 2021 - Se esta adelantando lo petinente para la oferta. 
</t>
    </r>
    <r>
      <rPr>
        <b/>
        <sz val="10"/>
        <rFont val="Arial"/>
        <family val="2"/>
      </rPr>
      <t xml:space="preserve">
FACULTAD DE INGENIERÍA AGRONÓMICA
</t>
    </r>
    <r>
      <rPr>
        <sz val="10"/>
        <rFont val="Arial"/>
        <family val="2"/>
      </rPr>
      <t xml:space="preserve">Consejo de Facultad de Ingeniería
Agronómica, en sesión del 13/09/2021, Acta No.072, se avaló la creación del Programa
de Maestría en Gestión Agroindustrial del Café y Cacao
sesión del 6/09/2021, Acta No. 69, se avaló la creación del Programa
Académico Especialización en Asistencia Técnica Integral de Cultivos Semestrales,
ATICS.
https://drive.google.com/drive/u/0/folders/1rFYjTi4nYNJKNqH5_Swpo4aBarm2uMYZ
</t>
    </r>
    <r>
      <rPr>
        <b/>
        <sz val="10"/>
        <rFont val="Arial"/>
        <family val="2"/>
      </rPr>
      <t xml:space="preserve">
SEGUNDO SEGUIMIENTO
</t>
    </r>
    <r>
      <rPr>
        <sz val="10"/>
        <rFont val="Arial"/>
        <family val="2"/>
      </rPr>
      <t xml:space="preserve">
Aprobado en Consejo Académico el 18 de junio. https://drive.google.com/file/d/1ZLas3sZEJ36XX_ShjGGU5dv7GnW9_KTY/view?usp=sharing 
En Acta 19 (en construcción) del 7 julio del  Consejo de Facultad el decano informa que el Consejo Académico (18 de junio) avaló el programa. 
</t>
    </r>
    <r>
      <rPr>
        <b/>
        <sz val="10"/>
        <rFont val="Arial"/>
        <family val="2"/>
      </rPr>
      <t>PRIMER SEGUIMIENTO</t>
    </r>
    <r>
      <rPr>
        <sz val="10"/>
        <rFont val="Arial"/>
        <family val="2"/>
      </rPr>
      <t xml:space="preserve">
Acta de reunión Comité Central de Curriculo (25 de marzo) 
Aval en Consejo de Facutlad de  la Maestría en Talento Humano   acta No. 013 del 07 de abril de 2021
Aprobación del Consejo Superior y radicación en SACES de la  Maestría en Emprendimiento y Maestría en Talento Humano (Acuerdos y soportes de radicación en el sistema del MEN)
</t>
    </r>
  </si>
  <si>
    <r>
      <t xml:space="preserve">TERCER SEGUMIENTO: 
FACULTAD DE CIENCIAS
</t>
    </r>
    <r>
      <rPr>
        <sz val="10"/>
        <rFont val="Arial"/>
        <family val="2"/>
      </rPr>
      <t xml:space="preserve">Reunión de departamento Acta 19 del 13 de septiembre 2021 https://drive.google.com/open?id=1IJEg94B12MTftAFFn54jN47AF3yGBnMP
</t>
    </r>
    <r>
      <rPr>
        <b/>
        <sz val="10"/>
        <rFont val="Arial"/>
        <family val="2"/>
      </rPr>
      <t xml:space="preserve">FACULTAD DE INGENIERÍA FORESTAL
</t>
    </r>
    <r>
      <rPr>
        <sz val="10"/>
        <rFont val="Arial"/>
        <family val="2"/>
      </rPr>
      <t xml:space="preserve">
Todos los microcurrículos de la Especializaci´pon en Gestión Ambiental
</t>
    </r>
    <r>
      <rPr>
        <b/>
        <sz val="10"/>
        <rFont val="Arial"/>
        <family val="2"/>
      </rPr>
      <t xml:space="preserve">FACULTAD DE CIENCIAS ECONÓMICAS Y ADMINISTRATIVAS
</t>
    </r>
    <r>
      <rPr>
        <sz val="10"/>
        <rFont val="Arial"/>
        <family val="2"/>
      </rPr>
      <t xml:space="preserve">Maestría en Administración: (Derecho Empresarial, Gerencia Contemporanea, Estadistica aplicada a los negocios, Entorno y Competitividad, Seminario de Investigación I, Seminario de Investigación II, Gerencia de operaciones, Electiva III - Gerencia de Negocios Internacionales, Electiva I - Coaching Gerencial)  
https://drive.google.com/drive/u/0/folders/16DDuICXna9DPNDLl_ro-rvhbYVh3ybgZ
</t>
    </r>
    <r>
      <rPr>
        <b/>
        <sz val="10"/>
        <rFont val="Arial"/>
        <family val="2"/>
      </rPr>
      <t xml:space="preserve">
FACULTAD DE CIENCIAS DE LA EDUCACIÓN
</t>
    </r>
    <r>
      <rPr>
        <sz val="10"/>
        <rFont val="Arial"/>
        <family val="2"/>
      </rPr>
      <t xml:space="preserve">
 Microcurrículo de la asignatura "Curriculum: design, implementation and evaluation" ajustado a los RA de la Maestría en Didáctica del Inglés . Anexo 5
https://drive.google.com/drive/u/0/folders/13CqtD0xEo0BtjAdwItkMtwEZ4lickFmh</t>
    </r>
    <r>
      <rPr>
        <b/>
        <sz val="10"/>
        <rFont val="Arial"/>
        <family val="2"/>
      </rPr>
      <t xml:space="preserve">
SEGUNDO SEGUIMIENTO</t>
    </r>
    <r>
      <rPr>
        <sz val="10"/>
        <rFont val="Arial"/>
        <family val="2"/>
      </rPr>
      <t xml:space="preserve">
Actas Reunión Departamento de Biología
https://drive.google.com/drive/folders/1E7klI_O6Q9jS659EPzyEmiPX-2DHFuEO?usp=sharing
Fac. Ingeniería Forestal: 6 Documentos de microcurriculos de las Especialización en Gestión Ambiental</t>
    </r>
    <r>
      <rPr>
        <b/>
        <sz val="10"/>
        <rFont val="Arial"/>
        <family val="2"/>
      </rPr>
      <t xml:space="preserve">
PRIMER SEGUIMIENTO</t>
    </r>
  </si>
  <si>
    <r>
      <rPr>
        <b/>
        <sz val="10"/>
        <rFont val="Arial"/>
        <family val="2"/>
      </rPr>
      <t xml:space="preserve">TERCER SEGUMIENTO: 
FACULTAD DE CIENCIAS
</t>
    </r>
    <r>
      <rPr>
        <sz val="10"/>
        <rFont val="Arial"/>
        <family val="2"/>
      </rPr>
      <t xml:space="preserve">El profesor Humberto Bustos participa en INTERNATIONAL CONFERENCE ON THE APPLICATIONS OF THE MÖSSBAUER EFFECT (ICAME 2023), profesora Paola Andrea Ortiz participa en 1-Grupo de Colecciones Biológicas_Instituto de Investigaciones Alexander Von Humboldt 2-Instituto de Biología Animal_Universidad de Campinas (Brasil) 3-Laboratorio de Genética de la Conservación_Instituto Humboldt Alexander Von Humboldt, proferos Gladys Reinoso participa en RED DE NEOLIMNOS; RED MACROINVERTEBRADOIS DE AGUA DULCE
https://docs.google.com/spreadsheets/d/1dQ_7wXj7e5dGpCI_s5G6tYy-nSRxsfrYleY-qx20SG4/edit?usp=sharing
El Departamento de Biología pertenece a la Red Nacional de Jardines y a la Asociación Colombiana de Herbarios.
</t>
    </r>
    <r>
      <rPr>
        <b/>
        <sz val="10"/>
        <rFont val="Arial"/>
        <family val="2"/>
      </rPr>
      <t xml:space="preserve">FACULTAD DE CIENCIAS DE LA EDUCACIÓN
</t>
    </r>
    <r>
      <rPr>
        <sz val="10"/>
        <rFont val="Arial"/>
        <family val="2"/>
      </rPr>
      <t xml:space="preserve">
Participación de el profesor Gonzalo Camacho , Deysi Acosta y Sandra Lastra  en la  conformación de la Red POLIDEVERSA y las profesoras Nancy Gómez y Norma Durango en la Red High Leverage Teaching Practices.  Anexo 12
https://drive.google.com/drive/u/0/folders/14L6CfIsGUCc5X-MBIV368UKkueiY1dh1
</t>
    </r>
    <r>
      <rPr>
        <b/>
        <sz val="10"/>
        <rFont val="Arial"/>
        <family val="2"/>
      </rPr>
      <t xml:space="preserve">
SEGUNDO SEGUIMIENTO
</t>
    </r>
    <r>
      <rPr>
        <sz val="10"/>
        <rFont val="Arial"/>
        <family val="2"/>
      </rPr>
      <t>Listado de participantes en redes académicas</t>
    </r>
    <r>
      <rPr>
        <b/>
        <sz val="10"/>
        <rFont val="Arial"/>
        <family val="2"/>
      </rPr>
      <t xml:space="preserve">
PRIMER SEGUIMIENTO</t>
    </r>
    <r>
      <rPr>
        <sz val="10"/>
        <rFont val="Arial"/>
        <family val="2"/>
      </rPr>
      <t xml:space="preserve">
Participación en la red de educación y desarrollo humano, Red de preescolar del Tolima, la red en educación  de posgrados y ciencias sociales, Red de Instituciones de Educación Superior con programas de Agroecología -RED IESAC de los Profesores Anais Rivera, AIDA Obando, Jorge Sanchez, Hilda Florez, Gimena Ramirez, Marien Gil, Monica Tovar, Juan Manuel Llanos, Luis Amador, Andres Leal, Hllen Paez, Alex Silgado, Orlando Quintero, Edwin Cardozo, Jimmy Leison Lugo, Irma Cruz, entre otros.</t>
    </r>
  </si>
  <si>
    <r>
      <rPr>
        <b/>
        <sz val="9"/>
        <rFont val="Calibri"/>
        <family val="2"/>
        <scheme val="minor"/>
      </rPr>
      <t xml:space="preserve">TERCER SEGUIMIENTO
</t>
    </r>
    <r>
      <rPr>
        <sz val="9"/>
        <rFont val="Calibri"/>
        <family val="2"/>
        <scheme val="minor"/>
      </rPr>
      <t>Inicio de obra en la adecuación del Parque Ducuara</t>
    </r>
    <r>
      <rPr>
        <b/>
        <sz val="9"/>
        <rFont val="Calibri"/>
        <family val="2"/>
        <scheme val="minor"/>
      </rPr>
      <t xml:space="preserve">
PRIMER SEGUIMIENTO</t>
    </r>
    <r>
      <rPr>
        <sz val="9"/>
        <rFont val="Calibri"/>
        <family val="2"/>
        <scheme val="minor"/>
      </rPr>
      <t xml:space="preserve">
Se elaboraron los estudios previos, el análisis del sector, presupuesto de obra; obra que cuenta con CDP
</t>
    </r>
  </si>
  <si>
    <r>
      <rPr>
        <b/>
        <sz val="9"/>
        <rFont val="Arial"/>
        <family val="2"/>
      </rPr>
      <t xml:space="preserve">TERCER SEGUIMIENTO
</t>
    </r>
    <r>
      <rPr>
        <sz val="9"/>
        <rFont val="Arial"/>
        <family val="2"/>
      </rPr>
      <t>Resolución 1095 del 22 de septiembre de 2021</t>
    </r>
    <r>
      <rPr>
        <b/>
        <sz val="9"/>
        <rFont val="Arial"/>
        <family val="2"/>
      </rPr>
      <t xml:space="preserve">
PRIMER SEGUIMIENTO</t>
    </r>
    <r>
      <rPr>
        <sz val="9"/>
        <rFont val="Arial"/>
        <family val="2"/>
      </rPr>
      <t xml:space="preserve">
PENDIENTE EVIDENCIAS CON FECHAS, LINK, ACTAS???</t>
    </r>
  </si>
  <si>
    <r>
      <rPr>
        <b/>
        <sz val="12"/>
        <rFont val="Arial"/>
        <family val="2"/>
      </rPr>
      <t xml:space="preserve">TERCER SEGUIMIENTO
</t>
    </r>
    <r>
      <rPr>
        <sz val="12"/>
        <rFont val="Arial"/>
        <family val="2"/>
      </rPr>
      <t>Decanos posesionados ante el Consejo Superior el 22 de septiembre 2021</t>
    </r>
    <r>
      <rPr>
        <b/>
        <sz val="12"/>
        <rFont val="Arial"/>
        <family val="2"/>
      </rPr>
      <t xml:space="preserve">
PRIMER SEGUIMIENTO</t>
    </r>
    <r>
      <rPr>
        <sz val="12"/>
        <rFont val="Arial"/>
        <family val="2"/>
      </rPr>
      <t xml:space="preserve">
Actos administrativos elegidos, piezas publicitarias, debate y transmisión en vivo en las redes sociales oficiales.</t>
    </r>
  </si>
  <si>
    <r>
      <rPr>
        <b/>
        <sz val="11"/>
        <rFont val="Calibri"/>
        <family val="2"/>
        <scheme val="minor"/>
      </rPr>
      <t xml:space="preserve">TERCER SEGUIMIENTO
</t>
    </r>
    <r>
      <rPr>
        <sz val="11"/>
        <rFont val="Calibri"/>
        <family val="2"/>
        <scheme val="minor"/>
      </rPr>
      <t>https://drive.google.com/drive/folders/1lJ9I0F4ZkpIfxL4T7OdSvJJLNIjQY75L</t>
    </r>
    <r>
      <rPr>
        <b/>
        <sz val="11"/>
        <rFont val="Calibri"/>
        <family val="2"/>
        <scheme val="minor"/>
      </rPr>
      <t xml:space="preserve">
SEGUNDO SEGUIMIENTO
</t>
    </r>
    <r>
      <rPr>
        <sz val="11"/>
        <rFont val="Calibri"/>
        <family val="2"/>
        <scheme val="minor"/>
      </rPr>
      <t>Evidencia de 27 actividades gestionadas en la dimensión de Talento Humano en el Plan Operativo</t>
    </r>
    <r>
      <rPr>
        <b/>
        <sz val="11"/>
        <rFont val="Calibri"/>
        <family val="2"/>
        <scheme val="minor"/>
      </rPr>
      <t xml:space="preserve">
PRIMER SEGUIMIENTO</t>
    </r>
    <r>
      <rPr>
        <u/>
        <sz val="11"/>
        <rFont val="Calibri"/>
        <family val="2"/>
        <scheme val="minor"/>
      </rPr>
      <t xml:space="preserve">
http://administrativos.ut.edu.co/images/VICEADMINISTRATIVA/Div_relaciones_laborales/Informes/planes/2021/PLAN_ANUAL_DE_VACANTES_2021.pdf. http://administrativos.ut.edu.co/images/VICEADMINISTRATIVA/Div_relaciones_laborales/Informes/planes/2021/PLAN_DE_PREVISI%C3%93N_DE_TALENTO_HUMANO_2021.pdf
https://drive.google.com/drive/folders/1LrlxpyiDndaZS5pk4a31g-ii3vDRUF3J?usp=sharing
http://administrativos.ut.edu.co/images/VICEADMINISTRATIVA/Div_relaciones_laborales/Informes/planes/2021/PLAN_INSTITUCIONAL_DE_CAPACITACI%C3%93N_2021.pdf
https://drive.google.com/drive/folders/1k_Kal00nI77uaCWPs5OFTr0TXrYqJJu8?usp=sharing</t>
    </r>
  </si>
  <si>
    <r>
      <rPr>
        <b/>
        <sz val="9"/>
        <rFont val="Arial"/>
        <family val="2"/>
      </rPr>
      <t xml:space="preserve">TERCER SEGUIMIENTO
</t>
    </r>
    <r>
      <rPr>
        <sz val="9"/>
        <rFont val="Arial"/>
        <family val="2"/>
      </rPr>
      <t>Informe de DCF sobre depuración de cartera https://drive.google.com/drive/folders/1qlIqUnbJ2oIpsjHN5lX1byZR65sbGKJJ?usp=sharing
Informe de Procesos de Cobro https://drive.google.com/drive/folders/1qeXPRVBFb2sa53N_P7nPLtH2VwQ9x-12?usp=sharing</t>
    </r>
    <r>
      <rPr>
        <b/>
        <sz val="9"/>
        <rFont val="Arial"/>
        <family val="2"/>
      </rPr>
      <t xml:space="preserve">
SEGUNHDO SEGUIMIENTO
</t>
    </r>
    <r>
      <rPr>
        <sz val="9"/>
        <rFont val="Arial"/>
        <family val="2"/>
      </rPr>
      <t>Informes dos Confis https://drive.google.com/drive/folders/1_ZlG3eRndub77bk7UJ96GHz8gB-6kUOa?usp=sharing
3 Informes de gestión de cartera: 24 de abril, 20 de mayo, 29 de junio https://drive.google.com/drive/folders/1r87ghauEUi5C1WRIw48tSok47ab-roKm?usp=sharing</t>
    </r>
    <r>
      <rPr>
        <b/>
        <sz val="9"/>
        <rFont val="Arial"/>
        <family val="2"/>
      </rPr>
      <t xml:space="preserve">
PRIMER SEGUIMIENTO
PENDIENTE COMPLETAR EVIDENCIA</t>
    </r>
    <r>
      <rPr>
        <sz val="9"/>
        <rFont val="Arial"/>
        <family val="2"/>
      </rPr>
      <t xml:space="preserve">
Dos informes de cobro coactivo que se remitieron a la Rectoría e informe de gestión
Dos suscripciones de acuerdos de pago suscritos el 17 de marzo y el 05 de abril -dos declaración de deudores el 17 de marzo y el 05 de abril -7 mesas de trabajo con asesoría jurídica realizadas el 02 de febrero, el 04 de febrero, el 03 de marzo, el 17 de marzo, el 05 de abril, el 16 de abril y el 19 de abril - dos mesas de trabajo con división contable y financiera 15 de abril y 19 de abril.
Levantamiento de medidas cautelares para los procesos de cobro 005-2020. 044-2020 y 002-2018. Archivo de tres procesos de cobros por cumplimiento de pago.</t>
    </r>
  </si>
  <si>
    <r>
      <rPr>
        <b/>
        <sz val="9"/>
        <rFont val="Calibri"/>
        <family val="2"/>
        <scheme val="minor"/>
      </rPr>
      <t xml:space="preserve">TERCER SEGUIMIENTO
</t>
    </r>
    <r>
      <rPr>
        <sz val="9"/>
        <rFont val="Calibri"/>
        <family val="2"/>
        <scheme val="minor"/>
      </rPr>
      <t xml:space="preserve">
Elaboración de cronograma y revisión del documento base de propuesta del Plan de Desarrollo Institucional</t>
    </r>
    <r>
      <rPr>
        <b/>
        <sz val="9"/>
        <rFont val="Calibri"/>
        <family val="2"/>
        <scheme val="minor"/>
      </rPr>
      <t xml:space="preserve">
</t>
    </r>
    <r>
      <rPr>
        <sz val="9"/>
        <rFont val="Calibri"/>
        <family val="2"/>
        <scheme val="minor"/>
      </rPr>
      <t xml:space="preserve">
https://drive.google.com/drive/u/1/folders/1_wvE3Dm2qmJis6ZqdVTWlFYqHSMwS_q9</t>
    </r>
    <r>
      <rPr>
        <b/>
        <sz val="9"/>
        <rFont val="Calibri"/>
        <family val="2"/>
        <scheme val="minor"/>
      </rPr>
      <t xml:space="preserve">
SEGUNDO SEGUIMIENTO
</t>
    </r>
    <r>
      <rPr>
        <sz val="9"/>
        <rFont val="Calibri"/>
        <family val="2"/>
        <scheme val="minor"/>
      </rPr>
      <t>Documento de trabajo</t>
    </r>
    <r>
      <rPr>
        <b/>
        <sz val="9"/>
        <rFont val="Calibri"/>
        <family val="2"/>
        <scheme val="minor"/>
      </rPr>
      <t xml:space="preserve">
PRIMER SEGUIMIENTO</t>
    </r>
    <r>
      <rPr>
        <sz val="9"/>
        <rFont val="Calibri"/>
        <family val="2"/>
        <scheme val="minor"/>
      </rPr>
      <t xml:space="preserve">
Reunión 12 de marzo de 2021 con el equipo de plataforma estreatégica de la ODI (meet.google.com/jqr-nukq-eew)</t>
    </r>
  </si>
  <si>
    <t xml:space="preserve">Realizar seguimiento al proyecto de la construcción del edificio de bloque de aulas  03 de la sede principal de la UT.
</t>
  </si>
  <si>
    <r>
      <rPr>
        <b/>
        <sz val="9"/>
        <rFont val="Calibri"/>
        <family val="2"/>
        <scheme val="minor"/>
      </rPr>
      <t xml:space="preserve">TERCER SEGUIMIENTO
</t>
    </r>
    <r>
      <rPr>
        <sz val="9"/>
        <rFont val="Calibri"/>
        <family val="2"/>
        <scheme val="minor"/>
      </rPr>
      <t>Evidencia fotográfica e informe de la Oficina de Servicios Administrativos</t>
    </r>
    <r>
      <rPr>
        <b/>
        <sz val="9"/>
        <rFont val="Calibri"/>
        <family val="2"/>
        <scheme val="minor"/>
      </rPr>
      <t xml:space="preserve">
SEGUNDO SEGUIMIENTO
</t>
    </r>
    <r>
      <rPr>
        <sz val="9"/>
        <rFont val="Calibri"/>
        <family val="2"/>
        <scheme val="minor"/>
      </rPr>
      <t xml:space="preserve">6, Evidencia fotográfica y soportes de compra de materiales Adecuación cielo razo del bloque 33 y adecuaciones de zonas comunes
 1.Proyecciones Precontractuales Cielorrasos Aulas https://drive.google.com/drive/folders/1nZxcR1MAhASqAJigO5YrfOa1TBbIn8Of?usp=sharing
</t>
    </r>
    <r>
      <rPr>
        <b/>
        <sz val="9"/>
        <rFont val="Calibri"/>
        <family val="2"/>
        <scheme val="minor"/>
      </rPr>
      <t xml:space="preserve">
PRIMER SEGUIMIENTO</t>
    </r>
    <r>
      <rPr>
        <sz val="9"/>
        <rFont val="Calibri"/>
        <family val="2"/>
        <scheme val="minor"/>
      </rPr>
      <t xml:space="preserve">
Evidencia Fotográfica y presentación al CIGD 17 de marzo de 2021
 1. Documentos Precontractuales cielo rasos pasillos                                                                  
2. Fotografías Pasillos https://drive.google.com/drive/folders/1TNH9q29CRkalgexqUjSQOl_2OuX-9FcM?usp=sharing      </t>
    </r>
  </si>
  <si>
    <r>
      <rPr>
        <b/>
        <sz val="10"/>
        <rFont val="Arial"/>
        <family val="2"/>
      </rPr>
      <t xml:space="preserve">
SEGUNDO SEGUIMIENTO
</t>
    </r>
    <r>
      <rPr>
        <sz val="10"/>
        <rFont val="Arial"/>
        <family val="2"/>
      </rPr>
      <t xml:space="preserve">
1, Se ejecutan los estudios y diseños del proyecto de pavimentación del entorno perimetral de la sede Santa Elena</t>
    </r>
    <r>
      <rPr>
        <b/>
        <sz val="10"/>
        <rFont val="Arial"/>
        <family val="2"/>
      </rPr>
      <t xml:space="preserve">
PRIMER SEGUIMIENTO</t>
    </r>
    <r>
      <rPr>
        <sz val="10"/>
        <rFont val="Arial"/>
        <family val="2"/>
      </rPr>
      <t xml:space="preserve">
Presentación pavimentación sede Santa Helena eje vial: se elaboró el diagnóstico técnico</t>
    </r>
  </si>
  <si>
    <r>
      <rPr>
        <b/>
        <sz val="9"/>
        <rFont val="Calibri"/>
        <family val="2"/>
        <scheme val="minor"/>
      </rPr>
      <t xml:space="preserve">TERCER SEGUIMIENTO
</t>
    </r>
    <r>
      <rPr>
        <sz val="9"/>
        <rFont val="Calibri"/>
        <family val="2"/>
        <scheme val="minor"/>
      </rPr>
      <t>Se inicio las pocetas acuáticas</t>
    </r>
    <r>
      <rPr>
        <b/>
        <sz val="9"/>
        <rFont val="Calibri"/>
        <family val="2"/>
        <scheme val="minor"/>
      </rPr>
      <t xml:space="preserve">
SEGUNDO SEGUIMIENTO
</t>
    </r>
    <r>
      <rPr>
        <sz val="9"/>
        <rFont val="Calibri"/>
        <family val="2"/>
        <scheme val="minor"/>
      </rPr>
      <t>Se adelantó el proceso contractual y se encuentra en proceso de legalización</t>
    </r>
    <r>
      <rPr>
        <b/>
        <sz val="9"/>
        <rFont val="Calibri"/>
        <family val="2"/>
        <scheme val="minor"/>
      </rPr>
      <t xml:space="preserve">
PRIMER SEGUIMIENTO</t>
    </r>
    <r>
      <rPr>
        <sz val="9"/>
        <rFont val="Calibri"/>
        <family val="2"/>
        <scheme val="minor"/>
      </rPr>
      <t xml:space="preserve">
Se elaboró estudios previos, del sector, solicitud disponibilidad presupuestal</t>
    </r>
  </si>
  <si>
    <t xml:space="preserve">
 Avanzar en las intevenciones físicas   de la infraestructura
Diseñar arquitectónicamente la cafetería de profesroes </t>
  </si>
  <si>
    <t>Informe de seguimiento a bloque de aulas</t>
  </si>
  <si>
    <t>Resolución de ajuste: 1292 del 25 de Octubre de 2021</t>
  </si>
  <si>
    <r>
      <t xml:space="preserve">
3ER SEGUIMIENTO: 
</t>
    </r>
    <r>
      <rPr>
        <sz val="10"/>
        <rFont val="Arial"/>
        <family val="2"/>
      </rPr>
      <t xml:space="preserve">Proyecto de investigación formativa: documento tipo artículo sobre GESTIONES AMBIENTALES DESDE LAS UNIVERSIDADES COMO HERRAMIENTA PARA LA ENSEÑANZA Y CONCIENTIZACIÓN DE LA COMUNIDAD.
Proyecto de investigación semestral de aula: HACIA UNA UNIVERSIDAD SEGURA EN TIEMPOS DE PANDEMIA; PERCEPCIÓN E IDENTIFICACIÓN DEL RIESGO EN LA UNIVERSIDAD DEL TOLIMA. 
</t>
    </r>
    <r>
      <rPr>
        <b/>
        <sz val="10"/>
        <rFont val="Arial"/>
        <family val="2"/>
      </rPr>
      <t xml:space="preserve">
PRIMER SEGUIMIMIENTO</t>
    </r>
  </si>
  <si>
    <r>
      <rPr>
        <b/>
        <sz val="9"/>
        <rFont val="Arial"/>
        <family val="2"/>
      </rPr>
      <t xml:space="preserve">
3ER SEGUIMIENTO: 
</t>
    </r>
    <r>
      <rPr>
        <sz val="9"/>
        <rFont val="Arial"/>
        <family val="2"/>
      </rPr>
      <t>1 trabajo académico con la Alcaldía como líder y seis entidades públicas sobre conferencias en Cambio Climático que inició el 17 de junio y terminó el 09 de septiembre. 2,Convenio Acta de compromiso con la empresa TRONEX para la disposición de pilas posconsumo
Código del proyecto:  150621, 170621, 180621, 190621, 210621
(Ver Hoja - Anexo en Plan Operativo  "Proyectos y Convenios")</t>
    </r>
    <r>
      <rPr>
        <b/>
        <sz val="9"/>
        <rFont val="Arial"/>
        <family val="2"/>
      </rPr>
      <t xml:space="preserve">
SEGUNDO SEGUIMIENTO:</t>
    </r>
    <r>
      <rPr>
        <sz val="9"/>
        <rFont val="Arial"/>
        <family val="2"/>
      </rPr>
      <t xml:space="preserve">
Diplomado Alcaldía.  Actas:  acta 01 (21-04), acta 2 (03-05), acta 3 (05-05), acta 4 (09-06), acta 5 (11-06). Publicidad. 
Cursos plaguicidas: acta 01 (03-05) </t>
    </r>
    <r>
      <rPr>
        <b/>
        <sz val="9"/>
        <rFont val="Arial"/>
        <family val="2"/>
      </rPr>
      <t xml:space="preserve">
PRIMER SEGUIMIENTO
</t>
    </r>
    <r>
      <rPr>
        <sz val="9"/>
        <rFont val="Arial"/>
        <family val="2"/>
      </rPr>
      <t xml:space="preserve">
1- plan de estudios, correos 26 de enero, 04 febrero, 
2- Acercamiento con la Secretaria de Salud Dptal, el grupo QUAPE y la Oficina de Investigaciones para llevar a cabo al curso de plaguicidas
</t>
    </r>
  </si>
  <si>
    <r>
      <t xml:space="preserve">TERCER SEGUIMIENTO
</t>
    </r>
    <r>
      <rPr>
        <sz val="10"/>
        <rFont val="Arial"/>
        <family val="2"/>
      </rPr>
      <t>Evidencia fotográfica e informe</t>
    </r>
    <r>
      <rPr>
        <b/>
        <sz val="10"/>
        <rFont val="Arial"/>
        <family val="2"/>
      </rPr>
      <t xml:space="preserve">
SEGUNDO SEGUIMIENTO
</t>
    </r>
    <r>
      <rPr>
        <sz val="10"/>
        <rFont val="Arial"/>
        <family val="2"/>
      </rPr>
      <t xml:space="preserve">
Documentos Precontractuales https://drive.google.com/drive/folders/1_rBcaML1ydXmbL3V4eJbqZE2TfqY6JQc?usp=sharing</t>
    </r>
    <r>
      <rPr>
        <b/>
        <sz val="10"/>
        <rFont val="Arial"/>
        <family val="2"/>
      </rPr>
      <t xml:space="preserve">
PRIMER SEGUIMIENTO</t>
    </r>
  </si>
  <si>
    <r>
      <rPr>
        <b/>
        <sz val="9"/>
        <rFont val="Arial"/>
        <family val="2"/>
      </rPr>
      <t xml:space="preserve">TERCER SEGUIMIENTO
</t>
    </r>
    <r>
      <rPr>
        <sz val="9"/>
        <rFont val="Arial"/>
        <family val="2"/>
      </rPr>
      <t xml:space="preserve">Resolución 920 del 24 de agosto del 2021  https://drive.google.com/drive/folders/1pBJbqet3Sy0C8R6yBf7gZymDBAGdZZuG?usp=sharing
</t>
    </r>
    <r>
      <rPr>
        <b/>
        <sz val="9"/>
        <rFont val="Arial"/>
        <family val="2"/>
      </rPr>
      <t xml:space="preserve">
SEGUNDO SEGUIMIENTO
</t>
    </r>
    <r>
      <rPr>
        <sz val="9"/>
        <rFont val="Arial"/>
        <family val="2"/>
      </rPr>
      <t xml:space="preserve">
Proyecto de Estatuto terminado   https://drive.google.com/drive/folders/1sVkKiWrRQrkeEeWPihogUbnQYMTR622f?usp=sharing                                         
</t>
    </r>
    <r>
      <rPr>
        <b/>
        <sz val="9"/>
        <rFont val="Arial"/>
        <family val="2"/>
      </rPr>
      <t xml:space="preserve">
PRIMER SEGUIMIENTO</t>
    </r>
    <r>
      <rPr>
        <sz val="9"/>
        <rFont val="Arial"/>
        <family val="2"/>
      </rPr>
      <t xml:space="preserve">
PENDIENTE COMPLETAR EVIDENCIA</t>
    </r>
  </si>
  <si>
    <r>
      <rPr>
        <b/>
        <sz val="10"/>
        <rFont val="Arial"/>
        <family val="2"/>
      </rPr>
      <t xml:space="preserve">TERCER SEGUIMIENTO: 
</t>
    </r>
    <r>
      <rPr>
        <sz val="10"/>
        <rFont val="Arial"/>
        <family val="2"/>
      </rPr>
      <t xml:space="preserve">
Catálogo en línea con las bases de datos de material bibliográfico integradas. http://intra.ut.edu.co:8080/ 
</t>
    </r>
    <r>
      <rPr>
        <b/>
        <sz val="10"/>
        <rFont val="Arial"/>
        <family val="2"/>
      </rPr>
      <t xml:space="preserve">
SEGUNDO SEGUIMIENTO</t>
    </r>
    <r>
      <rPr>
        <sz val="10"/>
        <rFont val="Arial"/>
        <family val="2"/>
      </rPr>
      <t xml:space="preserve">
Informe de diagnóstico de la base de datos y capturas de pantalla de las pruebas de migración. https://drive.google.com/drive/folders/1Ny6qzHyTBJWMglh0xBa8SnSGvzNtKiZf?usp=sharing
</t>
    </r>
    <r>
      <rPr>
        <b/>
        <sz val="10"/>
        <rFont val="Arial"/>
        <family val="2"/>
      </rPr>
      <t>PRIMER SEGUIMIENTO</t>
    </r>
    <r>
      <rPr>
        <u/>
        <sz val="10"/>
        <color rgb="FF0000FF"/>
        <rFont val="Arial"/>
        <family val="2"/>
      </rPr>
      <t xml:space="preserve">
</t>
    </r>
    <r>
      <rPr>
        <sz val="10"/>
        <rFont val="Arial"/>
        <family val="2"/>
      </rPr>
      <t xml:space="preserve">Contrato de capacitación </t>
    </r>
    <r>
      <rPr>
        <u/>
        <sz val="10"/>
        <color rgb="FF1155CC"/>
        <rFont val="Arial"/>
        <family val="2"/>
      </rPr>
      <t>https://drive.google.com/file/d/1CDx2x20z--8Kn9ougZMZPObOKXWMH5Gt/view?usp=sharing</t>
    </r>
    <r>
      <rPr>
        <sz val="10"/>
        <rFont val="Arial"/>
        <family val="2"/>
      </rPr>
      <t xml:space="preserve"> </t>
    </r>
  </si>
  <si>
    <r>
      <rPr>
        <b/>
        <sz val="11"/>
        <rFont val="Arial"/>
        <family val="2"/>
      </rPr>
      <t xml:space="preserve">
SEGUNDO SEGUIMIENTO
</t>
    </r>
    <r>
      <rPr>
        <sz val="11"/>
        <rFont val="Arial"/>
        <family val="2"/>
      </rPr>
      <t xml:space="preserve">
Por causa de la propagación del Virus SAR-COV-2, causante de la enfermedad COVID-19, no se ha podido habilitar el servicio de restaurante, por lo tanto, no se ha podido llevar las actividades plasmadas en el Plan de  Acción para la vigencia 2021.</t>
    </r>
    <r>
      <rPr>
        <b/>
        <sz val="11"/>
        <rFont val="Arial"/>
        <family val="2"/>
      </rPr>
      <t xml:space="preserve">
PRIMER SEGUIMIENTO</t>
    </r>
    <r>
      <rPr>
        <sz val="11"/>
        <rFont val="Arial"/>
        <family val="2"/>
      </rPr>
      <t xml:space="preserve">
No se valora por COVID - 19 - no se puede prestar el servicio</t>
    </r>
  </si>
  <si>
    <r>
      <rPr>
        <b/>
        <sz val="11"/>
        <rFont val="Arial"/>
        <family val="2"/>
      </rPr>
      <t xml:space="preserve">
TERCER TRIMESTRE
</t>
    </r>
    <r>
      <rPr>
        <sz val="11"/>
        <rFont val="Arial"/>
        <family val="2"/>
      </rPr>
      <t>Acción ajustada y aprobada en el Comité Institucional de Gestión y Desempeño</t>
    </r>
  </si>
  <si>
    <r>
      <rPr>
        <b/>
        <sz val="9"/>
        <rFont val="Arial"/>
        <family val="2"/>
      </rPr>
      <t xml:space="preserve">3ER SEGUIMIENTO: 
</t>
    </r>
    <r>
      <rPr>
        <sz val="9"/>
        <rFont val="Arial"/>
        <family val="2"/>
      </rPr>
      <t xml:space="preserve">
Sesión desarrollada el 5 de julio .  Nombre: Conflicto y alternativas de vida. Apuntes para la construcción de la paz.   https://fb.watch/7OwDGe7hsi/ .   Sesión XI   https://fb.watch/7OwCbMsxMo/   .Sesión XII https://fb.watch/7OwAkfWd_g/   .  </t>
    </r>
    <r>
      <rPr>
        <b/>
        <sz val="9"/>
        <rFont val="Arial"/>
        <family val="2"/>
      </rPr>
      <t xml:space="preserve">
SEGUNDO SEGUIMIENTO
</t>
    </r>
    <r>
      <rPr>
        <sz val="9"/>
        <rFont val="Arial"/>
        <family val="2"/>
      </rPr>
      <t>Lista de asistencia en cada una de las sesiones</t>
    </r>
    <r>
      <rPr>
        <b/>
        <sz val="9"/>
        <rFont val="Arial"/>
        <family val="2"/>
      </rPr>
      <t xml:space="preserve">
PRIMER SEGUIMIENTO</t>
    </r>
    <r>
      <rPr>
        <sz val="9"/>
        <rFont val="Arial"/>
        <family val="2"/>
      </rPr>
      <t xml:space="preserve">
Acta reunion docentes Catedra Ambiental. 23 de Marzo.</t>
    </r>
  </si>
  <si>
    <r>
      <rPr>
        <b/>
        <sz val="9"/>
        <rFont val="Arial"/>
        <family val="2"/>
      </rPr>
      <t>PRIMER SEGUIMIENTO</t>
    </r>
    <r>
      <rPr>
        <sz val="9"/>
        <rFont val="Arial"/>
        <family val="2"/>
      </rPr>
      <t xml:space="preserve">
Oficio - Se remite oficio de fecha marzo 25 a la oficinas de Oficina de Registro y Control  Académico (ORCA) y Oficina Gestión tecnológica (OGT) con el fin de obtener el consolidado
En los programas de Administracion Turistica y Hotelera y el Programa de Administración Financiera - IDEAD
Acta de Consejo de Facultad de Ciencias (24 de marzo) programa de Biología, Matemáticas con Énfasis en Estadística y Química.
Acta de Consejo de Facultad de Ingeniría Forestal realizado en el mes de marzo
</t>
    </r>
    <r>
      <rPr>
        <b/>
        <sz val="9"/>
        <rFont val="Arial"/>
        <family val="2"/>
      </rPr>
      <t xml:space="preserve">TERCER SEGUIMIENTO:  </t>
    </r>
    <r>
      <rPr>
        <sz val="9"/>
        <rFont val="Arial"/>
        <family val="2"/>
      </rPr>
      <t xml:space="preserve">
Informe de la Oficina de Registro y Control Académico (26 agosto). https://docs.google.com/spreadsheets/d/1YidfQN4bk9pQirUtGNJD0I-hBk6bwJLx/edit?rtpof=true  </t>
    </r>
  </si>
  <si>
    <r>
      <rPr>
        <b/>
        <sz val="9"/>
        <rFont val="Arial"/>
        <family val="2"/>
      </rPr>
      <t>PRIMER SEGUIMIENTO</t>
    </r>
    <r>
      <rPr>
        <sz val="9"/>
        <rFont val="Arial"/>
        <family val="2"/>
      </rPr>
      <t xml:space="preserve">
1- Actas:  Nº1 del 10 de marzo, . 
2-Fotos. 
3- Informe de inspección de la ARL Colmena. 
4-Declaración de resiudos del laboratorio GIZ firmada
</t>
    </r>
    <r>
      <rPr>
        <b/>
        <sz val="9"/>
        <rFont val="Arial"/>
        <family val="2"/>
      </rPr>
      <t xml:space="preserve">SEGUNDO SEGUIMIENTO
</t>
    </r>
    <r>
      <rPr>
        <sz val="9"/>
        <rFont val="Arial"/>
        <family val="2"/>
      </rPr>
      <t xml:space="preserve">
Fotos-Actas-informe ARL. Importante mencionar que este es un proceso de mejoramiento continúo
</t>
    </r>
    <r>
      <rPr>
        <b/>
        <sz val="9"/>
        <rFont val="Arial"/>
        <family val="2"/>
      </rPr>
      <t xml:space="preserve">TERCER SEGUIMIENTO: </t>
    </r>
    <r>
      <rPr>
        <sz val="9"/>
        <rFont val="Arial"/>
        <family val="2"/>
      </rPr>
      <t xml:space="preserve">
Armonizado: Almacenes de Biología y Química de la Facultad de Ciencias. fotos, informe ARL
https://drive.google.com/drive/u/0/folders/1_MSzKOyNbjIHbervzjPHRjDhd3aZsXH_
 </t>
    </r>
  </si>
  <si>
    <r>
      <rPr>
        <b/>
        <sz val="9"/>
        <rFont val="Arial"/>
        <family val="2"/>
      </rPr>
      <t xml:space="preserve">SEGUNDO SEGUIMIENTO 
</t>
    </r>
    <r>
      <rPr>
        <sz val="9"/>
        <rFont val="Arial"/>
        <family val="2"/>
      </rPr>
      <t>Texto: CONFLICTOS Y PROBLEMÁTICAS AMBIENTALES EN EL DEPARTAMENTO DEL TOLIMA: Aportes para una lectura ambiental en el territorio.</t>
    </r>
    <r>
      <rPr>
        <b/>
        <sz val="9"/>
        <rFont val="Arial"/>
        <family val="2"/>
      </rPr>
      <t xml:space="preserve">
PRIMER SEGUIMIENTO</t>
    </r>
    <r>
      <rPr>
        <sz val="9"/>
        <rFont val="Arial"/>
        <family val="2"/>
      </rPr>
      <t xml:space="preserve">
1. Análisis de la conflictividad ambiental en el departamento del Tolima: La experiencia de Atlas de Conflictos Ambientales del Tolima. JORGE MARIO VERA, ERIKA ANDREA MORENO, MONICA ALEJANDRA AYALA, VIVIANA ANDREA MARTINEZ, PAOLA ALEXANDRA PAREJA VARGAS, MARIA CAMILA ROMERO ORTIZ, IVAN DARIO ROJAS ALMANZA.
2. Del conflicto interno armado al conflicto ambiental generalizado: Reflexiones en torno a nuevos escenarios en el postacuerdo colombiano de paz y ecos cercanos en latinoamérica. MIGUEL ANTONIO ESPINOSA RICO.
3. El caso proyecto flora del Tolima y la historia de las exploraciones botánicas para entender el estado de la deforestación y la biodiversidad en el Tolima. BORIS VILLANUEVA TAMAYO, MILTON RINCÓN GONZALEZ, LINA MARIA CORRALES BRAVO.
CONFLICTOS Y PROBLEMÁTICAS AMBIENTALES EN EL DEPARTAMENTO DEL TOLIMA: Aportes para una lectura ambiental en el territorio.
</t>
    </r>
    <r>
      <rPr>
        <b/>
        <sz val="9"/>
        <rFont val="Arial"/>
        <family val="2"/>
      </rPr>
      <t xml:space="preserve">
3ER SEGUIMIENTO: </t>
    </r>
    <r>
      <rPr>
        <sz val="9"/>
        <rFont val="Arial"/>
        <family val="2"/>
      </rPr>
      <t xml:space="preserve">
Dinâmica ecológica das pandemias: uma reflexão importante para a educação ambiental; El aula como espacio para la construcción de pensamiento crítico a través de la poesía ambiental.; Revista cultura ciudadana ambiente;Conocimientos y saberes en torno a la cátedra ambiental de la Universidad del Tolima; Cartilla consumo responsable.
Código del proyecto: 70620, 150621, 170621, 180621, 190621, 210621 
(Ver Hoja - Anexo en Plan Operativo  "Proyectos y Convenios")</t>
    </r>
  </si>
  <si>
    <r>
      <rPr>
        <b/>
        <sz val="10"/>
        <color rgb="FF000000"/>
        <rFont val="Arial"/>
        <family val="2"/>
      </rPr>
      <t xml:space="preserve">CUARTO SEGUIMIENTO
</t>
    </r>
    <r>
      <rPr>
        <sz val="10"/>
        <color rgb="FF000000"/>
        <rFont val="Arial"/>
        <family val="2"/>
      </rPr>
      <t xml:space="preserve">
https://drive.google.com/drive/u/0/folders/1Avw2E9-W0XPEhCqpbR1az2Lujf1H0Ai4</t>
    </r>
    <r>
      <rPr>
        <b/>
        <sz val="10"/>
        <color rgb="FF000000"/>
        <rFont val="Arial"/>
        <family val="2"/>
      </rPr>
      <t xml:space="preserve">
SEGUNDO SEGUIMIENTO
</t>
    </r>
    <r>
      <rPr>
        <sz val="10"/>
        <color rgb="FF000000"/>
        <rFont val="Arial"/>
        <family val="2"/>
      </rPr>
      <t>Informe de configuración space</t>
    </r>
    <r>
      <rPr>
        <b/>
        <sz val="10"/>
        <color rgb="FF000000"/>
        <rFont val="Arial"/>
        <family val="2"/>
      </rPr>
      <t xml:space="preserve">
PRIMER SEGUIMIENTO</t>
    </r>
    <r>
      <rPr>
        <sz val="10"/>
        <color rgb="FF000000"/>
        <rFont val="Arial"/>
        <family val="2"/>
      </rPr>
      <t xml:space="preserve">
Repositorio institucional actualizado y archivos de trazabilidad.http://riut.ut.edu.co/   </t>
    </r>
  </si>
  <si>
    <r>
      <rPr>
        <b/>
        <sz val="10"/>
        <rFont val="Arial"/>
        <family val="2"/>
      </rPr>
      <t>CUARTO SEGUIMIENTO</t>
    </r>
    <r>
      <rPr>
        <sz val="10"/>
        <color rgb="FF00B0F0"/>
        <rFont val="Arial"/>
        <family val="2"/>
      </rPr>
      <t xml:space="preserve">
</t>
    </r>
    <r>
      <rPr>
        <sz val="10"/>
        <rFont val="Arial"/>
        <family val="2"/>
      </rPr>
      <t xml:space="preserve">Registros de asistencia, puesta en marcha. Avance de la formulación del proyecto. 
</t>
    </r>
    <r>
      <rPr>
        <b/>
        <sz val="10"/>
        <rFont val="Arial"/>
        <family val="2"/>
      </rPr>
      <t xml:space="preserve">
3ER SEGUIMIENTO:
</t>
    </r>
    <r>
      <rPr>
        <sz val="10"/>
        <rFont val="Arial"/>
        <family val="2"/>
      </rPr>
      <t>Actas y formulación del proyecto
https://drive.google.com/drive/u/0/folders/1BBFXu1WzI9F7M-QYpwgG6QtwrEGdmvpp</t>
    </r>
    <r>
      <rPr>
        <b/>
        <sz val="10"/>
        <rFont val="Arial"/>
        <family val="2"/>
      </rPr>
      <t xml:space="preserve">
SEGUNDO SEGUIMIENTO
</t>
    </r>
    <r>
      <rPr>
        <sz val="10"/>
        <rFont val="Arial"/>
        <family val="2"/>
      </rPr>
      <t xml:space="preserve">Documento que presenta la secuencia didáctica elaborada como insumo para el proyecto de alfabatización informacional. Esta secuencia consiste en un diseño didáctico de acciones estructuradas y articuladas entre sí para el logro de un propósito de formación. https://drive.google.com/drive/folders/1FSttEo4nYtUJ9NhLWIFeehDXryq4cotT?usp=sharing
</t>
    </r>
    <r>
      <rPr>
        <b/>
        <sz val="10"/>
        <rFont val="Arial"/>
        <family val="2"/>
      </rPr>
      <t xml:space="preserve">
PRIMER SEGUIMIENTO</t>
    </r>
    <r>
      <rPr>
        <u/>
        <sz val="10"/>
        <color rgb="FF0000FF"/>
        <rFont val="Arial"/>
        <family val="2"/>
      </rPr>
      <t xml:space="preserve">
</t>
    </r>
    <r>
      <rPr>
        <sz val="10"/>
        <rFont val="Arial"/>
        <family val="2"/>
      </rPr>
      <t xml:space="preserve">Acta de acuerdos. </t>
    </r>
    <r>
      <rPr>
        <u/>
        <sz val="10"/>
        <color rgb="FF1155CC"/>
        <rFont val="Arial"/>
        <family val="2"/>
      </rPr>
      <t>https://drive.google.com/file/d/1Vw6kBqb-1-voNTnJkkvaWVWOafiLfhNp/view?usp=sharing</t>
    </r>
    <r>
      <rPr>
        <sz val="10"/>
        <rFont val="Arial"/>
        <family val="2"/>
      </rPr>
      <t xml:space="preserve"> </t>
    </r>
  </si>
  <si>
    <r>
      <rPr>
        <b/>
        <sz val="11"/>
        <rFont val="Arial"/>
        <family val="2"/>
      </rPr>
      <t>CUARTO SEGUIMIETNO
P</t>
    </r>
    <r>
      <rPr>
        <sz val="11"/>
        <rFont val="Arial"/>
        <family val="2"/>
      </rPr>
      <t xml:space="preserve">rocedimiento de contratación para la adquisición de bienes y contratación directa con la aprobación de presupuesto, acta de inicio de aceptación de oferta para COMPRA DE ELEMENTOS QUE SE REQUIEREN PARA LA COMERCIALIZACIÓN Y VENTA DE LA LIBRERÍA- TIENDA UNIVERSITARIA DE LA UNIVERSIDAD DEL TOLIMA.
Entrevista al Señor Rector de la Universidad del Tolima con apoyo de la presentadora Nahima Gutierrez y camarógrafo Esteban Aragón https://youtu.be/xUOvJj2_b6o
Se establece un espacio llamado Un café con el pensionado no dejando atrás nuestros adultos mayores que han pertenecido a la U.T. con la Docente Lilian Roció García </t>
    </r>
    <r>
      <rPr>
        <b/>
        <sz val="11"/>
        <rFont val="Arial"/>
        <family val="2"/>
      </rPr>
      <t xml:space="preserve">
PRIMER SEGUIMIENTO</t>
    </r>
    <r>
      <rPr>
        <sz val="11"/>
        <rFont val="Arial"/>
        <family val="2"/>
      </rPr>
      <t xml:space="preserve">
Informe de fecha 23 de marzo dirigido al Vicerrector de Desarrollo Humano (Informe de facturas vencidas de los años 2015-2016-2017).
3ER SEGUIMIENTO: Acta de reunión de alistamiento con Centro Cultural
</t>
    </r>
    <r>
      <rPr>
        <b/>
        <sz val="11"/>
        <rFont val="Arial"/>
        <family val="2"/>
      </rPr>
      <t xml:space="preserve">TERCER SEGUIMIENTO
</t>
    </r>
    <r>
      <rPr>
        <sz val="11"/>
        <rFont val="Arial"/>
        <family val="2"/>
      </rPr>
      <t>https://drive.google.com/drive/u/0/folders/1_YgEWAqiCZSt-O54g5gZyn1XQsUfZsDf</t>
    </r>
  </si>
  <si>
    <r>
      <rPr>
        <b/>
        <sz val="9"/>
        <rFont val="Arial"/>
        <family val="2"/>
      </rPr>
      <t xml:space="preserve">CUARTO SEGUIMIENTO
</t>
    </r>
    <r>
      <rPr>
        <sz val="9"/>
        <rFont val="Arial"/>
        <family val="2"/>
      </rPr>
      <t xml:space="preserve">
Documento sobre el Sistema de Gestión Ambiental
Acta 14 del 26 de  noviembre de 2021
https://drive.google.com/drive/u/0/folders/19oRiX-egROaIVzbC9VBkb3sUtTfpO5Gs
</t>
    </r>
    <r>
      <rPr>
        <b/>
        <sz val="9"/>
        <rFont val="Arial"/>
        <family val="2"/>
      </rPr>
      <t xml:space="preserve">
SEGUNDO SEGUIMIENTO
</t>
    </r>
    <r>
      <rPr>
        <sz val="9"/>
        <rFont val="Arial"/>
        <family val="2"/>
      </rPr>
      <t xml:space="preserve">
Documento de trabajo y actas</t>
    </r>
    <r>
      <rPr>
        <b/>
        <sz val="9"/>
        <rFont val="Arial"/>
        <family val="2"/>
      </rPr>
      <t xml:space="preserve">
PRIMER SEGUIMIENTO</t>
    </r>
    <r>
      <rPr>
        <sz val="9"/>
        <rFont val="Arial"/>
        <family val="2"/>
      </rPr>
      <t xml:space="preserve">
Proyecto de Acuerdo modificatorio de la creaciòn del Comité de Gestión y Educación Ambiental
</t>
    </r>
    <r>
      <rPr>
        <b/>
        <sz val="9"/>
        <rFont val="Arial"/>
        <family val="2"/>
      </rPr>
      <t xml:space="preserve">3ER SEGUIMIENTO: </t>
    </r>
    <r>
      <rPr>
        <sz val="9"/>
        <rFont val="Arial"/>
        <family val="2"/>
      </rPr>
      <t xml:space="preserve">
Documento sobre el Sistema de Gestión Ambiental con ajustes.</t>
    </r>
  </si>
  <si>
    <r>
      <rPr>
        <b/>
        <sz val="10"/>
        <rFont val="Arial"/>
        <family val="2"/>
      </rPr>
      <t xml:space="preserve">CUARTO SEGUIMIENTO
</t>
    </r>
    <r>
      <rPr>
        <sz val="10"/>
        <rFont val="Arial"/>
        <family val="2"/>
      </rPr>
      <t xml:space="preserve">4) Publicación de listados de preseleccionados, 5 de octubre de 2021
5) Publicación del listado definitivo de ganadores, 1 de diciembre-21
http://administrativos.ut.edu.co/concurso-profesores-de-planta-2021.html#calendario-de-la-convocatoria-2
</t>
    </r>
    <r>
      <rPr>
        <b/>
        <sz val="10"/>
        <rFont val="Arial"/>
        <family val="2"/>
      </rPr>
      <t xml:space="preserve">
TERCER SEGUIMIENTO
</t>
    </r>
    <r>
      <rPr>
        <sz val="10"/>
        <rFont val="Arial"/>
        <family val="2"/>
      </rPr>
      <t xml:space="preserve">
1.Acta de reunión modernización acuerdo convocatorias fecha 02/08/2021
2.Acuerdo No. 128 del 29-08-2021, “Por medio de la cual se reglamenta la convocatoria para la selección de profesores de planta de la Universidad del Tolima” 
ACUERDO N° 0129 DE 2021 (26 de agosto de 2021) “Por el cual se establecen los perfiles de la convocatoria docente”.
ACUERDO N° 130 del 26-8-21/2021  “Por el cual se establece el calendario para la convocatoria docente” del CA
ACUERDO N° 133 del 01 de Septiembre de 2021 “Por el cual se modifica el acuerdo del Consejo Académico N° 0130 del 26 de agosto de 2021, por el cual se aprobó el calendario para la convocatoria docente"
1) Publicación de los perfiles, requisitos y procedimientos para la convocatoria, (Medios de circulación nacional, página web y otros)
Del  29 de agosto y 05 de septiembre de 2021
2) Recepción hojas de vida, del  13 al 17 de septiembre de 2021
3) Preselección hojas de vida, del  20 al 27 de septiembre de 2021</t>
    </r>
    <r>
      <rPr>
        <b/>
        <sz val="10"/>
        <rFont val="Arial"/>
        <family val="2"/>
      </rPr>
      <t xml:space="preserve">
SEGUNDO SEGUIMIENTO
</t>
    </r>
    <r>
      <rPr>
        <sz val="10"/>
        <rFont val="Arial"/>
        <family val="2"/>
      </rPr>
      <t>1) Oficio 1.1 CA-075  del 20-04-2021 
2) VAC 2-0527 INF A LAS UNIDADES PRIOZADAS
3) Consolidado de perfeles priorizado</t>
    </r>
    <r>
      <rPr>
        <b/>
        <sz val="10"/>
        <rFont val="Arial"/>
        <family val="2"/>
      </rPr>
      <t xml:space="preserve">
PRIMER  SEGUIMIENTO
</t>
    </r>
    <r>
      <rPr>
        <sz val="10"/>
        <rFont val="Arial"/>
        <family val="2"/>
      </rPr>
      <t xml:space="preserve">
</t>
    </r>
  </si>
  <si>
    <r>
      <rPr>
        <b/>
        <sz val="10"/>
        <rFont val="Arial"/>
        <family val="2"/>
      </rPr>
      <t xml:space="preserve">CUARTO SEGUIMIENTO
</t>
    </r>
    <r>
      <rPr>
        <sz val="10"/>
        <rFont val="Arial"/>
        <family val="2"/>
      </rPr>
      <t xml:space="preserve">Documento preliminar reestructurado de la propuesta de creacion del Centro Especializado de formación docente.
Por recomendación del Comite de Gestión y Desempeño, en el sentido de crear la Escuela como un Centro Académico que le permita contar con una estructura, funciones, alcances y manejo administrativo y en coherencia con la estructura propuesta en el estudio técnico de Univalle, esta propuesta requiere la elaboración de un estudio de factibilidad en armonía con la estructura académica administrativa, por lo anterior este subproyecto su avance es del  programa de la escuela quedo en un 25%, teniendo en cuenta su nueva estructura. el cual se encuentra pendiente de elaboración de estudio de factibilidad </t>
    </r>
    <r>
      <rPr>
        <b/>
        <sz val="10"/>
        <rFont val="Arial"/>
        <family val="2"/>
      </rPr>
      <t xml:space="preserve">
PRIMER SEGUIMIENTO</t>
    </r>
    <r>
      <rPr>
        <sz val="10"/>
        <rFont val="Arial"/>
        <family val="2"/>
      </rPr>
      <t xml:space="preserve">
Documento elaborado se encuenta en el Despacho de la vicerrectoria Académica
</t>
    </r>
  </si>
  <si>
    <r>
      <rPr>
        <b/>
        <sz val="10"/>
        <color indexed="8"/>
        <rFont val="Arial"/>
        <family val="2"/>
      </rPr>
      <t xml:space="preserve">CUARTO SEGUIMIENTO
</t>
    </r>
    <r>
      <rPr>
        <sz val="10"/>
        <color indexed="8"/>
        <rFont val="Arial"/>
        <family val="2"/>
      </rPr>
      <t xml:space="preserve">
Documento elaborado y revisado por la oficina de asesoria juridica "proyecto de creación de la Escuela de Formación Docente como  Centro Académico", con observacion de elaborar el  estudio de factibilidad
Proyecto ACUERDO NÚMERO     DE 2021 “Por medio del cual se crea el Centro Especial de Formación y Aprendizaje “Escuela de Formación Docente” adscrita a la Vicerrectoría Académica de la Universidad del Tolima”
https://drive.google.com/drive/folders/1RuicVZrFdFzFSl0CUi-QaHnr9-aOz9iC</t>
    </r>
    <r>
      <rPr>
        <b/>
        <sz val="10"/>
        <color indexed="8"/>
        <rFont val="Arial"/>
        <family val="2"/>
      </rPr>
      <t xml:space="preserve">
PRIMER SEGUIMIENTO</t>
    </r>
    <r>
      <rPr>
        <sz val="10"/>
        <color indexed="8"/>
        <rFont val="Arial"/>
        <family val="2"/>
      </rPr>
      <t xml:space="preserve">
Acta de fecha (DIA-MES-AÑO) de la socialización, reposa en archivos de la VAC 
</t>
    </r>
  </si>
  <si>
    <r>
      <t xml:space="preserve">CUARTO SEGUIMIENTO
</t>
    </r>
    <r>
      <rPr>
        <sz val="10"/>
        <rFont val="Arial"/>
        <family val="2"/>
      </rPr>
      <t xml:space="preserve">
En sesión del 21-10-21, fue anilizado, ajustado y aprobado el formato de microcurriculo segun los rultados de aprendizaje establecidos por el MEN
http://administrativos.ut.edu.co/sistemas-gestion-de-la-calidad/formacion.html</t>
    </r>
    <r>
      <rPr>
        <b/>
        <sz val="10"/>
        <rFont val="Arial"/>
        <family val="2"/>
      </rPr>
      <t xml:space="preserve">
SEGUNDO SEGUIMIENTO
</t>
    </r>
    <r>
      <rPr>
        <sz val="10"/>
        <rFont val="Arial"/>
        <family val="2"/>
      </rPr>
      <t>Formato de microcurriculo</t>
    </r>
    <r>
      <rPr>
        <b/>
        <sz val="10"/>
        <rFont val="Arial"/>
        <family val="2"/>
      </rPr>
      <t xml:space="preserve">
PRIMER SEGUIMIENTO</t>
    </r>
  </si>
  <si>
    <r>
      <t xml:space="preserve">CUARTO SEGUIMIENTO
</t>
    </r>
    <r>
      <rPr>
        <sz val="10"/>
        <rFont val="Arial"/>
        <family val="2"/>
      </rPr>
      <t xml:space="preserve">propuesta informe del sistema de informacion, matriz del sistema de informacion y el link de creacion del repositorio de información https://drive.google.com/drive/folders/0B3OBUEWFEJ4NaWFLbkNrbmdEV2s?resourcekey=0-nX8CCaYvAijl6p9Jzqc7oA&amp;usp=sharing
</t>
    </r>
    <r>
      <rPr>
        <b/>
        <sz val="10"/>
        <rFont val="Arial"/>
        <family val="2"/>
      </rPr>
      <t xml:space="preserve">
TERCER SEGUIMIENTO</t>
    </r>
    <r>
      <rPr>
        <sz val="10"/>
        <rFont val="Arial"/>
        <family val="2"/>
      </rPr>
      <t xml:space="preserve">
Propuesta de trabajo del sistema de informacion, matriz del sistema de informacion y el link de creacion del repositorio de información https://drive.google.com/drive/folders/0B3OBUEWFEJ4NaWFLbkNrbmdEV2s?resourcekey=0-nX8CCaYvAijl6p9Jzqc7oA&amp;usp=sharing</t>
    </r>
    <r>
      <rPr>
        <b/>
        <sz val="10"/>
        <rFont val="Arial"/>
        <family val="2"/>
      </rPr>
      <t xml:space="preserve">
PRIMER SEGUIMIENTO</t>
    </r>
  </si>
  <si>
    <r>
      <rPr>
        <b/>
        <sz val="10"/>
        <rFont val="Arial"/>
        <family val="2"/>
      </rPr>
      <t xml:space="preserve">CUARTO SEGUIMIENTO: 
</t>
    </r>
    <r>
      <rPr>
        <sz val="10"/>
        <rFont val="Arial"/>
        <family val="2"/>
      </rPr>
      <t xml:space="preserve">Accesos habilitados a las bases de datos en el sitio web de la Biblioteca. </t>
    </r>
    <r>
      <rPr>
        <b/>
        <sz val="10"/>
        <rFont val="Arial"/>
        <family val="2"/>
      </rPr>
      <t xml:space="preserve">
TERCER SEGUIMIENTO
</t>
    </r>
    <r>
      <rPr>
        <sz val="10"/>
        <rFont val="Arial"/>
        <family val="2"/>
      </rPr>
      <t>Accesos habilitados a las bases de datos en el sitio web de la Biblioteca: http://administrativos.ut.edu.co/biblioteca/bases-de-datos-adquiridas.html#e-libro-2</t>
    </r>
    <r>
      <rPr>
        <b/>
        <sz val="10"/>
        <rFont val="Arial"/>
        <family val="2"/>
      </rPr>
      <t xml:space="preserve">
SEGUNDO SEGUIMIENTO
</t>
    </r>
    <r>
      <rPr>
        <sz val="10"/>
        <rFont val="Arial"/>
        <family val="2"/>
      </rPr>
      <t xml:space="preserve">Enlaces de acceso a las bases de datos. https://drive.google.com/file/d/12b-EGfBjqSTuyt2hn5GQ0BmMOST__yMN/view?usp=sharing
</t>
    </r>
    <r>
      <rPr>
        <b/>
        <sz val="10"/>
        <rFont val="Arial"/>
        <family val="2"/>
      </rPr>
      <t xml:space="preserve">
PRIMER SEGUIMIENTO</t>
    </r>
    <r>
      <rPr>
        <u/>
        <sz val="10"/>
        <rFont val="Arial"/>
        <family val="2"/>
      </rPr>
      <t xml:space="preserve">
</t>
    </r>
    <r>
      <rPr>
        <sz val="10"/>
        <rFont val="Arial"/>
        <family val="2"/>
      </rPr>
      <t xml:space="preserve">Certificados de disponibilidad presupuestal expedidos por la división contable y financiera y convenio de suscripción Consortia - UT </t>
    </r>
    <r>
      <rPr>
        <u/>
        <sz val="10"/>
        <rFont val="Arial"/>
        <family val="2"/>
      </rPr>
      <t>https://drive.google.com/drive/folders/1Hqwo1-yQSGG68RE-eWksmDVQ7I07363-?usp=sharing</t>
    </r>
  </si>
  <si>
    <r>
      <rPr>
        <b/>
        <sz val="10"/>
        <rFont val="Arial"/>
        <family val="2"/>
      </rPr>
      <t xml:space="preserve">CUARTO SEGUIMIENTO
</t>
    </r>
    <r>
      <rPr>
        <sz val="10"/>
        <rFont val="Arial"/>
        <family val="2"/>
      </rPr>
      <t xml:space="preserve">Plan de trabajo -  proyecto sala infantil, plan de trabajo – Actas de reunión – articulación con el programa de historia para el proyecto de colección especial.
https://drive.google.com/drive/u/0/folders/1z5FuUIiM9wxVlYs0k_xREeBk03ffjMam
</t>
    </r>
    <r>
      <rPr>
        <b/>
        <sz val="10"/>
        <rFont val="Arial"/>
        <family val="2"/>
      </rPr>
      <t xml:space="preserve">
TERCER SEGUIMIENTO
Actas y plan de trabajo
</t>
    </r>
    <r>
      <rPr>
        <sz val="10"/>
        <rFont val="Arial"/>
        <family val="2"/>
      </rPr>
      <t xml:space="preserve">
https://drive.google.com/drive/u/0/folders/1Wd_HbjrWs_aegZpA54sN0yVJLzXawrfV
</t>
    </r>
    <r>
      <rPr>
        <b/>
        <sz val="10"/>
        <rFont val="Arial"/>
        <family val="2"/>
      </rPr>
      <t xml:space="preserve">
PRIMER SEGUIMIENTO
</t>
    </r>
    <r>
      <rPr>
        <u/>
        <sz val="10"/>
        <rFont val="Arial"/>
        <family val="2"/>
      </rPr>
      <t xml:space="preserve">
</t>
    </r>
    <r>
      <rPr>
        <sz val="10"/>
        <rFont val="Arial"/>
        <family val="2"/>
      </rPr>
      <t xml:space="preserve">Aprobación del comité curricular del programa de historia.  </t>
    </r>
    <r>
      <rPr>
        <u/>
        <sz val="10"/>
        <rFont val="Arial"/>
        <family val="2"/>
      </rPr>
      <t>https://drive.google.com/file/d/1Sa08QO35BMcJd9mH8yk9UhtdPDhFGl0F/view?usp=sharing</t>
    </r>
    <r>
      <rPr>
        <sz val="10"/>
        <rFont val="Arial"/>
        <family val="2"/>
      </rPr>
      <t xml:space="preserve"> </t>
    </r>
  </si>
  <si>
    <r>
      <rPr>
        <b/>
        <sz val="10"/>
        <rFont val="Arial"/>
        <family val="2"/>
      </rPr>
      <t xml:space="preserve">CUARTO SEGUIMIENTO
</t>
    </r>
    <r>
      <rPr>
        <sz val="10"/>
        <rFont val="Arial"/>
        <family val="2"/>
      </rPr>
      <t xml:space="preserve">Documentos con las propuestas elaboradas y su respectivo seguimiento.  
https://drive.google.com/drive/u/0/folders/1hKOVSIRFxLOUd_7Id702m_5Xmycn4Mjd
</t>
    </r>
    <r>
      <rPr>
        <b/>
        <sz val="10"/>
        <rFont val="Arial"/>
        <family val="2"/>
      </rPr>
      <t xml:space="preserve">
3ER SEGUIMIENTO: 
</t>
    </r>
    <r>
      <rPr>
        <sz val="10"/>
        <rFont val="Arial"/>
        <family val="2"/>
      </rPr>
      <t xml:space="preserve">Documentos con las propuestas elaboradas y su respectivo seguimiento.  </t>
    </r>
    <r>
      <rPr>
        <b/>
        <sz val="10"/>
        <rFont val="Arial"/>
        <family val="2"/>
      </rPr>
      <t xml:space="preserve">
SEGUNDO SEGUIMIENTO
</t>
    </r>
    <r>
      <rPr>
        <sz val="10"/>
        <rFont val="Arial"/>
        <family val="2"/>
      </rPr>
      <t xml:space="preserve">Registro fotográfico de los encuentros con pensionados y propuestas de promoción de lectura y adultxs mayores. 
</t>
    </r>
    <r>
      <rPr>
        <b/>
        <sz val="10"/>
        <rFont val="Arial"/>
        <family val="2"/>
      </rPr>
      <t xml:space="preserve">
PRIMER SEGUIMIENTO</t>
    </r>
    <r>
      <rPr>
        <u/>
        <sz val="10"/>
        <rFont val="Arial"/>
        <family val="2"/>
      </rPr>
      <t xml:space="preserve">
</t>
    </r>
    <r>
      <rPr>
        <sz val="10"/>
        <rFont val="Arial"/>
        <family val="2"/>
      </rPr>
      <t xml:space="preserve">Encuentro realizado con adultos mayores. 1 propuesta elaborada. .Documento escrito y registro fotográfico. https://drive.google.com/file/d/1U-gpgukP2JNJA5TLc-4L00hJAUlGkDkk/view?usp=sharing   https://drive.google.com/file/d/1cm1hW4Lj6l7loMA8SWeB8n7hRJD38UMI/view?usp=sharing  </t>
    </r>
  </si>
  <si>
    <r>
      <rPr>
        <b/>
        <sz val="10"/>
        <rFont val="Arial"/>
        <family val="2"/>
      </rPr>
      <t xml:space="preserve">CUARTO SEGUIMIENTO
</t>
    </r>
    <r>
      <rPr>
        <sz val="10"/>
        <rFont val="Arial"/>
        <family val="2"/>
      </rPr>
      <t>Registro fotográfico de la colección y actas que están relacionadas en el proyecto 6, articular esfuerzos con los programas académicos.
https://drive.google.com/drive/u/0/folders/1CyVEGyMJIkm0hyLusSFa1ZzV2NZxTkRy</t>
    </r>
    <r>
      <rPr>
        <u/>
        <sz val="10"/>
        <rFont val="Arial"/>
        <family val="2"/>
      </rPr>
      <t xml:space="preserve">
</t>
    </r>
    <r>
      <rPr>
        <b/>
        <u/>
        <sz val="10"/>
        <rFont val="Arial"/>
        <family val="2"/>
      </rPr>
      <t xml:space="preserve">
TERCER SEGUIMIENTO
</t>
    </r>
    <r>
      <rPr>
        <u/>
        <sz val="10"/>
        <rFont val="Arial"/>
        <family val="2"/>
      </rPr>
      <t xml:space="preserve">
Registro fotográfico de la colección, actas y propuesta - plan de trabajo
https://drive.google.com/drive/u/0/folders/1qfrr0pjWtV6J-aW3GLaX-SBhnVV7SDpQ</t>
    </r>
    <r>
      <rPr>
        <b/>
        <u/>
        <sz val="10"/>
        <rFont val="Arial"/>
        <family val="2"/>
      </rPr>
      <t xml:space="preserve">
</t>
    </r>
    <r>
      <rPr>
        <b/>
        <sz val="10"/>
        <rFont val="Arial"/>
        <family val="2"/>
      </rPr>
      <t>PRIMER SEGUIMIENTO</t>
    </r>
    <r>
      <rPr>
        <u/>
        <sz val="10"/>
        <rFont val="Arial"/>
        <family val="2"/>
      </rPr>
      <t xml:space="preserve">
</t>
    </r>
    <r>
      <rPr>
        <sz val="10"/>
        <rFont val="Arial"/>
        <family val="2"/>
      </rPr>
      <t xml:space="preserve">Agenda de reunión </t>
    </r>
    <r>
      <rPr>
        <u/>
        <sz val="10"/>
        <rFont val="Arial"/>
        <family val="2"/>
      </rPr>
      <t>https://drive.google.com/file/d/1WcgEyeffRFeYZYzWq-tE2xYBg_9MSHh-/view?usp=sharing</t>
    </r>
    <r>
      <rPr>
        <sz val="10"/>
        <rFont val="Arial"/>
        <family val="2"/>
      </rPr>
      <t xml:space="preserve"> 
</t>
    </r>
    <r>
      <rPr>
        <b/>
        <sz val="10"/>
        <rFont val="Arial"/>
        <family val="2"/>
      </rPr>
      <t/>
    </r>
  </si>
  <si>
    <r>
      <rPr>
        <b/>
        <sz val="10"/>
        <color theme="1"/>
        <rFont val="Arial"/>
        <family val="2"/>
      </rPr>
      <t xml:space="preserve">CUARTO SEGUIMIENTO
</t>
    </r>
    <r>
      <rPr>
        <sz val="10"/>
        <color theme="1"/>
        <rFont val="Arial"/>
        <family val="2"/>
      </rPr>
      <t xml:space="preserve">
Acompañamiento en la formulación de 11 programas nuevos (Entrega de plantilla actualizada a la luz de la normativa nacional e Institucional, Maestría en emprendimiento,  Maestría en ciencias forestales, Maestría gestión del talento Humano, Especialización Restauración ecológica, Maestría en Gestión Agroindustrial, de café y cacao nivel de investigación, Especialización Virtual en ambientes y recursos digitales para la Educación, Especialización en asesoría integral de cultivos semestrales, Especialización en seguridad e higiene en el ámbito laboral. Especialización en derecho administrativo, Contaduría Publica. programa de Física</t>
    </r>
    <r>
      <rPr>
        <b/>
        <sz val="10"/>
        <color theme="1"/>
        <rFont val="Arial"/>
        <family val="2"/>
      </rPr>
      <t xml:space="preserve">
TERCER SEGUIMIENTO
</t>
    </r>
    <r>
      <rPr>
        <sz val="10"/>
        <color theme="1"/>
        <rFont val="Arial"/>
        <family val="2"/>
      </rPr>
      <t xml:space="preserve">Se obtuvo Registro Calificado para el programa de Maestría en Gerencia del Talento Humano según Resolución No. No. 018334 del 28 septiembre 2021 - Se esta adelantando lo petinente para la oferta. 
Maestría en Emprendimiento - Documentos ingresados al SACES - En espera de respuesta del MEN
</t>
    </r>
    <r>
      <rPr>
        <b/>
        <sz val="10"/>
        <color theme="1"/>
        <rFont val="Arial"/>
        <family val="2"/>
      </rPr>
      <t xml:space="preserve">
PRIMER SEGUIMIENTO</t>
    </r>
    <r>
      <rPr>
        <sz val="10"/>
        <color theme="1"/>
        <rFont val="Arial"/>
        <family val="2"/>
      </rPr>
      <t xml:space="preserve">
Presentación del nuevo programa de Física ante el Comité Central de Curriculo.
Se entrego a la oficina de Autoevaluación para revisión los documentos maestros de los programas de Especialización en Seguridad y Salud en el Trabjo en el Ambito Laboral, Esp. Virtual en entornos de aprendizaje. Estamos en espera de Resolución de Registro de la Esp. en Ecología Política  
Aval en Consejo de Facutlad de la Maestría en Emprendimiento acta No. 011 del 24 de marzo de 2021
Actividad dentro del plan de trabajo correspondiente a la jornada laboral de dos profesores de planta para formular la Maestría en Economía
Acuerdo No. 070 de 2021</t>
    </r>
  </si>
  <si>
    <r>
      <rPr>
        <b/>
        <sz val="11"/>
        <rFont val="Arial"/>
        <family val="2"/>
      </rPr>
      <t>CUARTO SEGUIMIENTO:</t>
    </r>
    <r>
      <rPr>
        <b/>
        <sz val="11"/>
        <color rgb="FF00B0F0"/>
        <rFont val="Arial"/>
        <family val="2"/>
      </rPr>
      <t xml:space="preserve">
</t>
    </r>
    <r>
      <rPr>
        <sz val="11"/>
        <rFont val="Arial"/>
        <family val="2"/>
      </rPr>
      <t>ODONTOLOGIA:  1107  COLECTIVOS:     950 INDIVIDUAL:   157
PSICOLOGÍA:  3459 COLECTIVOS:    3176  INDIVIDUAL:   283
MEDICINA  1074 COLECTIVOS:     950       INDIVIDUAL    124
ENFERMERÍA:      982 COLECTIVOS:     950 INDIVIDUAL      32</t>
    </r>
    <r>
      <rPr>
        <b/>
        <sz val="11"/>
        <color rgb="FF00B0F0"/>
        <rFont val="Arial"/>
        <family val="2"/>
      </rPr>
      <t xml:space="preserve">
</t>
    </r>
    <r>
      <rPr>
        <b/>
        <sz val="11"/>
        <rFont val="Arial"/>
        <family val="2"/>
      </rPr>
      <t xml:space="preserve">
TERCER SEGUIMIENTO : 
ODONTOLOGIA:   493   COLECTIVOS:     196 INDIVIDUAL:   297
PSICOLOGÍA:   997 COLECTIVOS:     461 INDIVIDUAL:   536
MEDICINA  447 COLECTIVOS:     218       INDIVIDUAL    229
ENFERMERÍA:  2801 COLECTIVOS:   2542 INDIVIDUAL   259
Registro fotográfico , charlas, talleres, listado de asistencias
SEGUNDO SEGUIMIENTO
</t>
    </r>
    <r>
      <rPr>
        <sz val="11"/>
        <rFont val="Arial"/>
        <family val="2"/>
      </rPr>
      <t>Consignado en los informes Abril. Mayo de Sección Asistencial adjuntos.</t>
    </r>
    <r>
      <rPr>
        <b/>
        <sz val="11"/>
        <rFont val="Arial"/>
        <family val="2"/>
      </rPr>
      <t xml:space="preserve">
PRIMER SEGUIMIENTO</t>
    </r>
    <r>
      <rPr>
        <sz val="11"/>
        <rFont val="Arial"/>
        <family val="2"/>
      </rPr>
      <t xml:space="preserve">
MEDICINA: 164 (Individual: 44, Colectivo: 120 )
Individual: Registro de atenciones y orientaciones en formato RIPS almacenado en google drve. Colectivo: Imagenes y listas de asistencia a charlas realizadas por parte del servicio de medicina y participacion en conjunto en actividades de la PSS
ENFERMERÍA: 201  (Individual: 91, Colectivo: 110)
Individual:Registro de atención y seguimiento en formato RIPS, evidencias lista de asistencia a charlas de pyp.
Colectivo:registro de asistencia, fotos a charlas de pyp.
ODONTOLOGÍA: 145 (Individual: 78, Colectivo:  67)
Individual: registro drive,por llamada telefonica y evidencias fotograficas,fotos de video enviado por whatsApp ,registro encuesta factor de riesgo.Colectivo:registro asistencia a talleres y charlas ,fotos.
PSICOLOGÍA: 461 (Individual: 221 - Colectivo: 240)
Individual: Registro de atención Drive, Software Médico, llamadas teléfonicas, Historias Clínicas. Colectivo: Evidencia Fotográfica, Listados de asistencias a los diferentes talleres grupales, Actas de entrevistas de selección.</t>
    </r>
  </si>
  <si>
    <r>
      <rPr>
        <b/>
        <sz val="11"/>
        <rFont val="Arial"/>
        <family val="2"/>
      </rPr>
      <t xml:space="preserve">CUARTO SEGUIMIENTO: </t>
    </r>
    <r>
      <rPr>
        <b/>
        <sz val="11"/>
        <color rgb="FF00B0F0"/>
        <rFont val="Arial"/>
        <family val="2"/>
      </rPr>
      <t xml:space="preserve">
</t>
    </r>
    <r>
      <rPr>
        <sz val="11"/>
        <rFont val="Arial"/>
        <family val="2"/>
      </rPr>
      <t>Registros de inscrpción para asistencia a las actividades
https://drive.google.com/drive/folders/1HF6kNAuck0Uc8d2WdlvOv2CM6Cahp-CS</t>
    </r>
    <r>
      <rPr>
        <b/>
        <sz val="11"/>
        <color rgb="FF00B0F0"/>
        <rFont val="Arial"/>
        <family val="2"/>
      </rPr>
      <t xml:space="preserve">
</t>
    </r>
    <r>
      <rPr>
        <b/>
        <sz val="11"/>
        <rFont val="Arial"/>
        <family val="2"/>
      </rPr>
      <t xml:space="preserve">
TERCER SEGUIMIENTO
 Informe de seguimiento
SEGUNDO SEGUIMIENTO
</t>
    </r>
    <r>
      <rPr>
        <sz val="11"/>
        <rFont val="Arial"/>
        <family val="2"/>
      </rPr>
      <t xml:space="preserve">Registros de asistencia y evidencia fotografíca </t>
    </r>
    <r>
      <rPr>
        <b/>
        <sz val="11"/>
        <rFont val="Arial"/>
        <family val="2"/>
      </rPr>
      <t xml:space="preserve">
PRIMER SEGUIMIENTO</t>
    </r>
    <r>
      <rPr>
        <sz val="11"/>
        <rFont val="Arial"/>
        <family val="2"/>
      </rPr>
      <t xml:space="preserve">
Día de la Mujer: (53 docentes y Administrativas)
Feria de Servicios: Encuentro con la Caja de compensación Familiar: Registros de asistencia y evidencia fotografíca - (309 Docentes - 347 Administrativos)
1 Feria virtual de Vivienda (75 docentes de planta, catedráticos y administrativos)</t>
    </r>
    <r>
      <rPr>
        <b/>
        <sz val="11"/>
        <rFont val="Arial"/>
        <family val="2"/>
      </rPr>
      <t/>
    </r>
  </si>
  <si>
    <r>
      <rPr>
        <b/>
        <sz val="11"/>
        <rFont val="Arial"/>
        <family val="2"/>
      </rPr>
      <t xml:space="preserve">CUARTO SEGUIMIENTO: 
</t>
    </r>
    <r>
      <rPr>
        <b/>
        <sz val="11"/>
        <color rgb="FF00B0F0"/>
        <rFont val="Arial"/>
        <family val="2"/>
      </rPr>
      <t xml:space="preserve">
</t>
    </r>
    <r>
      <rPr>
        <sz val="11"/>
        <rFont val="Arial"/>
        <family val="2"/>
      </rPr>
      <t xml:space="preserve">3 Registro Pacientes atendidos (Software Historia Clínica), Reporte
https://drive.google.com/drive/folders/1OPxsGKMDZtMoK7Lt3vx5lJ8hCrGfCeFV
</t>
    </r>
    <r>
      <rPr>
        <b/>
        <sz val="11"/>
        <rFont val="Arial"/>
        <family val="2"/>
      </rPr>
      <t xml:space="preserve">
TERCER SEGUIMIENTO : 
Registro Pacientes atendidos (Software Historia Clínica)
SEGUNDO SEGUIMIENTO
</t>
    </r>
    <r>
      <rPr>
        <sz val="11"/>
        <rFont val="Arial"/>
        <family val="2"/>
      </rPr>
      <t>Consignado en los informes Abril. Mayo de Sección Asistencial adjuntos.</t>
    </r>
    <r>
      <rPr>
        <b/>
        <sz val="11"/>
        <rFont val="Arial"/>
        <family val="2"/>
      </rPr>
      <t xml:space="preserve">
PRIMER SEGUIMIENTO
</t>
    </r>
    <r>
      <rPr>
        <sz val="11"/>
        <rFont val="Arial"/>
        <family val="2"/>
      </rPr>
      <t xml:space="preserve">
Video de Estiramiento: (319 Docente - 554 Administrativos) Envio correo electrónico 
Gestión Ambiental Laboral (24) 
Convivencia laboral (6) Registro fotografíca y listados de asistencia
Socialización Virtual Prepensionados (24) Registro fotografíco - Listado asistencia</t>
    </r>
    <r>
      <rPr>
        <b/>
        <sz val="11"/>
        <rFont val="Arial"/>
        <family val="2"/>
      </rPr>
      <t/>
    </r>
  </si>
  <si>
    <r>
      <t>CUARTO SEGUIMIENTO</t>
    </r>
    <r>
      <rPr>
        <b/>
        <sz val="11"/>
        <color rgb="FF00B0F0"/>
        <rFont val="Arial"/>
        <family val="2"/>
      </rPr>
      <t xml:space="preserve">
</t>
    </r>
    <r>
      <rPr>
        <sz val="11"/>
        <rFont val="Arial"/>
        <family val="2"/>
      </rPr>
      <t xml:space="preserve">Actas de evaluación del servicio de alimentación (9,12, 16, 20, 23, 27 de agosto; 6, 11, 14, 18, 21, 25, 27, 30 de septiembre) (1, 5, 8, 12, 15, 18, 23, 27, 28 de octubre; 2, 4, 8, 12, 15, 17, 22, 29)
https://drive.google.com/drive/u/0/folders/1vdx-fSn4TuU9kvI_xMyQTh51kG4Aw9Dn
</t>
    </r>
    <r>
      <rPr>
        <b/>
        <sz val="11"/>
        <rFont val="Arial"/>
        <family val="2"/>
      </rPr>
      <t xml:space="preserve">
PRIMER SEGUIMIENTO</t>
    </r>
  </si>
  <si>
    <r>
      <t>CUARTO TRIMESTRE</t>
    </r>
    <r>
      <rPr>
        <b/>
        <sz val="11"/>
        <color rgb="FF00B0F0"/>
        <rFont val="Arial"/>
        <family val="2"/>
      </rPr>
      <t xml:space="preserve">
</t>
    </r>
    <r>
      <rPr>
        <sz val="11"/>
        <rFont val="Arial"/>
        <family val="2"/>
      </rPr>
      <t xml:space="preserve">
Procedimiento DH-P24, CDP 3865, SOLICITUD DE CDP.
https://drive.google.com/drive/u/0/folders/1ZbOSpmUPJhjz0mGjUWo6qBQWP6coPKcE</t>
    </r>
    <r>
      <rPr>
        <b/>
        <sz val="11"/>
        <rFont val="Arial"/>
        <family val="2"/>
      </rPr>
      <t xml:space="preserve">
TERCER TRIMESTRE
</t>
    </r>
    <r>
      <rPr>
        <sz val="11"/>
        <rFont val="Arial"/>
        <family val="2"/>
      </rPr>
      <t>Documento propuesta del programa de Bienestar</t>
    </r>
  </si>
  <si>
    <r>
      <rPr>
        <b/>
        <sz val="11"/>
        <rFont val="Arial"/>
        <family val="2"/>
      </rPr>
      <t>CUARTO SEGUIMIENTO</t>
    </r>
    <r>
      <rPr>
        <sz val="11"/>
        <rFont val="Arial"/>
        <family val="2"/>
      </rPr>
      <t xml:space="preserve">
CORRESPONDE A 17 ESTÁNDARES CUMPLIDOS</t>
    </r>
    <r>
      <rPr>
        <b/>
        <sz val="11"/>
        <rFont val="Arial"/>
        <family val="2"/>
      </rPr>
      <t xml:space="preserve">
TERCER SEGUIMIENTO: 
CORRESPONDEN A 15 ESTÁNDARES CUMPLIDOS
SEGUNDO SEGUIMIENTO
De</t>
    </r>
    <r>
      <rPr>
        <sz val="11"/>
        <rFont val="Arial"/>
        <family val="2"/>
      </rPr>
      <t xml:space="preserve"> las 42 estandares se resumieron en 22 actividades de las cuales 
para este trimestre se encuentran :
3 ejecutadas 
13 parcialmente ejecutadas 
 6 no ejecutadas .
</t>
    </r>
    <r>
      <rPr>
        <b/>
        <sz val="11"/>
        <rFont val="Arial"/>
        <family val="2"/>
      </rPr>
      <t xml:space="preserve">
PRIMER SEGUIMIENTO</t>
    </r>
    <r>
      <rPr>
        <sz val="11"/>
        <rFont val="Arial"/>
        <family val="2"/>
      </rPr>
      <t xml:space="preserve">
Formatos correspondientes al Sistema de Gestión de Seguridad y Salud en el trabajo, ej: formatos de inspección de equipos e instalaciones, formato de entrega de elementos de protección personal y bioseguridad por COVID-19)</t>
    </r>
  </si>
  <si>
    <r>
      <rPr>
        <b/>
        <sz val="11"/>
        <rFont val="Arial"/>
        <family val="2"/>
      </rPr>
      <t xml:space="preserve">CUARTO SEGUIMIENTO: </t>
    </r>
    <r>
      <rPr>
        <b/>
        <sz val="11"/>
        <color rgb="FF00B0F0"/>
        <rFont val="Arial"/>
        <family val="2"/>
      </rPr>
      <t xml:space="preserve">
</t>
    </r>
    <r>
      <rPr>
        <sz val="11"/>
        <rFont val="Arial"/>
        <family val="2"/>
      </rPr>
      <t xml:space="preserve">10 asistentes administrativos
6  becas estudiantíles y fondo de legados
390   Adjudicación de conectividad y dispositivo tecnológico 
15   monitores académicos
226   derechos grado a estudiantes
19  Apoyo económico estudiantíl
77  apoyos en el marco de los acuerdos y convencion colectiva
https://drive.google.com/drive/u/0/folders/18fdjtR8hxALxJnelVjbkzEP-7vWi9196
</t>
    </r>
    <r>
      <rPr>
        <b/>
        <sz val="11"/>
        <color rgb="FF00B0F0"/>
        <rFont val="Arial"/>
        <family val="2"/>
      </rPr>
      <t xml:space="preserve">
</t>
    </r>
    <r>
      <rPr>
        <b/>
        <sz val="11"/>
        <rFont val="Arial"/>
        <family val="2"/>
      </rPr>
      <t xml:space="preserve">TERCER SEGUIMIENTO
</t>
    </r>
    <r>
      <rPr>
        <sz val="11"/>
        <rFont val="Arial"/>
        <family val="2"/>
      </rPr>
      <t xml:space="preserve">
Resoluciones:
636 de 1 de julio de 2021
691 del 16 de julio de 2021
692 del 16 de julio de 2021
830 del 2 de agosto de 2021
856 del 6 de agosto de 2021
898 del 18 de agosto de 2021
953 del 30 de agosto de 2021
Resolución de Becas
Resoluciones:
636 de 1 de julio de 2021
691 del 16 de julio de 2021
692 del 16 de julio de 2021
830 del 2 de agosto de 2021
856 del 6 de agosto de 2021
898 del 18 de agosto de 2021
953 del 30 de agosto de 2021
CDP No.
2122 Agosto 10 de 2021; 
2123 Agosto 10 de 2021;
2124 Agosto 10 de 2021; 
2286 Agosto 24 de 2021;
2316 Agosto 26 de 2021;
2564 Septiembre 14 de 2021;
2570 Septiembre 14 de 2021;
2577 Septiembre 14 de 2021; 
2579 Septiembre 14 de 2021;
2580 Septiembre 14 de 2021;
2581 Septiembre 14 de 2021;
2582 Septiembre 14 de 2021;
2583 Septiembre 14 de 2021; 
2584 Septiembre 14 de 2021; 
2587 Septiembre 14 de 2021
</t>
    </r>
    <r>
      <rPr>
        <b/>
        <sz val="11"/>
        <rFont val="Arial"/>
        <family val="2"/>
      </rPr>
      <t xml:space="preserve">
SEGUNDO SEGUIMIENTO
</t>
    </r>
    <r>
      <rPr>
        <sz val="11"/>
        <rFont val="Arial"/>
        <family val="2"/>
      </rPr>
      <t>Asistente administrativo (20) resol. 342 del 8 de abril vinculación de 15 estudiantes IDEAD, iniciaron el 10 de abril.  - Resol. 415 del 23 de abril vinculación de 48 estudiantes PRESENCIAL, iniciaron el 3 de mayo.  -Resol. 525 del 19 de mayo vinculación 6 estudiantes PRESENCIAL.
Estudiantes 1.026 planes de voz y datos (conectividad).
Estudiantes 1.389 dispositivos electrónicos (Tablet) en préstamo.
Estudiantes (36) resolución 516 del 18 de mayo de 2021
Exoneración derechos de grado: Oficios numerados así: 3-474, 475, 485, 486, 487, 488, 489, 490, 491, 492, 493, 494, 495, 496, 537, 538, 539, 540, 541, 542, 543, 544, 545, 551, 552, 553, 559, 570, 573, 588, 600 y 608
Oficios , formatos de solicitud, reconocimiento y registro de novedad de nómina de administrativos
.</t>
    </r>
    <r>
      <rPr>
        <b/>
        <sz val="11"/>
        <rFont val="Arial"/>
        <family val="2"/>
      </rPr>
      <t xml:space="preserve">
PRIMER SEGUIMIMIENTO</t>
    </r>
    <r>
      <rPr>
        <sz val="11"/>
        <rFont val="Arial"/>
        <family val="2"/>
      </rPr>
      <t xml:space="preserve">
Resolución 024 de 2021 "Por medio de la cual se incluyen cuarenta y nueve (4)
Resolución No. 021 del 20 de enero y Resolución no. 080 del 02 de febrero 
Oficios No. 3-050 del 8 de febrero hasta el oficio no. 3-151 del 2 de marzo. 
Oficios, CDP, Formatos solicitud reconocimiento y Registro de novedad de nomina.</t>
    </r>
    <r>
      <rPr>
        <b/>
        <sz val="11"/>
        <rFont val="Arial"/>
        <family val="2"/>
      </rPr>
      <t/>
    </r>
  </si>
  <si>
    <r>
      <rPr>
        <b/>
        <sz val="11"/>
        <rFont val="Arial"/>
        <family val="2"/>
      </rPr>
      <t>CUARTO SEGUIMIENTO</t>
    </r>
    <r>
      <rPr>
        <b/>
        <sz val="11"/>
        <color rgb="FF00B0F0"/>
        <rFont val="Arial"/>
        <family val="2"/>
      </rPr>
      <t xml:space="preserve">
</t>
    </r>
    <r>
      <rPr>
        <sz val="11"/>
        <rFont val="Arial"/>
        <family val="2"/>
      </rPr>
      <t>ACUERDO DE POLÍTICA NO. 052 DEL 29 DE OCTUBRE DE 2021
https://drive.google.com/drive/u/0/folders/1US5yYgei5Hy2hXEfuUgm9WR_3A_LhPqm</t>
    </r>
    <r>
      <rPr>
        <b/>
        <sz val="11"/>
        <color rgb="FF00B0F0"/>
        <rFont val="Arial"/>
        <family val="2"/>
      </rPr>
      <t xml:space="preserve">
</t>
    </r>
    <r>
      <rPr>
        <b/>
        <sz val="11"/>
        <rFont val="Arial"/>
        <family val="2"/>
      </rPr>
      <t xml:space="preserve">
TERCER SEGUIMIENTO: 
</t>
    </r>
    <r>
      <rPr>
        <sz val="11"/>
        <rFont val="Arial"/>
        <family val="2"/>
      </rPr>
      <t xml:space="preserve">Actas N° 13, 14, 15 y 16 Equipo Asesor. Actas N° 3 y 4 Ciclo de Conferencias. Viabilidades Técnica y Financiera. oficio N°3-934.   
</t>
    </r>
    <r>
      <rPr>
        <b/>
        <sz val="11"/>
        <rFont val="Arial"/>
        <family val="2"/>
      </rPr>
      <t xml:space="preserve">
SEGUNDO SEGUIMIENTO
</t>
    </r>
    <r>
      <rPr>
        <sz val="11"/>
        <rFont val="Arial"/>
        <family val="2"/>
      </rPr>
      <t>Equipo Asesor, Acta N°3 del 8 de abril del 2021, Acta N°4 del 13 de mayo del 2021, Acta N°5 del 20 de mayo del 2021, Acta N°6 del 24 de mayo del 2021, Acta N°7 del 27 de mayo del 2021, Acta N°8 del 31 de mayo del 2021, Acta N°9 del 1 de junio del 2021, Acta N°10 del 4 de junio del 2021, Acta N°11 del 8 de junio del 2021, Acta N°12 del 16 de junio del 2021. Grupo Técnico, Acta N°3 del 12 de abril del 2021, Acta N°4 del 22 de abril del 2021, Acta N°5 del 7 de mayo del 2021, Acta N°6 del 18 de junio del 2021. Desarrollo Ciclo de conferencias, Acta N°2 del 16 de abril del 2021. Documentos de política y anexos: Oficio No. 3 -609 del 18 de junio del 2021.</t>
    </r>
    <r>
      <rPr>
        <b/>
        <sz val="11"/>
        <rFont val="Arial"/>
        <family val="2"/>
      </rPr>
      <t xml:space="preserve">
PRIMER SEGUIMIENTO</t>
    </r>
    <r>
      <rPr>
        <sz val="11"/>
        <rFont val="Arial"/>
        <family val="2"/>
      </rPr>
      <t xml:space="preserve">
- Acta 01 y 02 de fecha 4/02/021 
- Resolución No. 229/2021 “Por medio de la cual se asigna a docentes de planta la condición y funciones de asesoría de la Vicerrectoría de Desarrollo Humano”
-  Acta de reunión No. 01 de fecha 17/03/2021 mesa de trabajo.
- Resolución No. 287 /2021 “Por la cual se reconoce la labor a una conferencista, en el marco del proceso de construcción de la Política Institucional para el abordaje del Fenómeno de Sustancias Psicoactivas-SPA en la Universidad del Tolima.”</t>
    </r>
  </si>
  <si>
    <r>
      <rPr>
        <b/>
        <sz val="11"/>
        <rFont val="Arial"/>
        <family val="2"/>
      </rPr>
      <t>CUARTO SEGUIMIENTO</t>
    </r>
    <r>
      <rPr>
        <b/>
        <sz val="11"/>
        <color rgb="FF00B0F0"/>
        <rFont val="Arial"/>
        <family val="2"/>
      </rPr>
      <t xml:space="preserve">
</t>
    </r>
    <r>
      <rPr>
        <sz val="11"/>
        <rFont val="Arial"/>
        <family val="2"/>
      </rPr>
      <t>https://drive.google.com/file/d/1NHjxU8jR9t-A4FLNOWR4kGzy9Qi6sSkD/view?usp=sharing
https://drive.google.com/drive/folders/1WxZFM1tj5lnMRWrzoEnP_R2Rbu26oieP</t>
    </r>
    <r>
      <rPr>
        <b/>
        <sz val="11"/>
        <rFont val="Arial"/>
        <family val="2"/>
      </rPr>
      <t xml:space="preserve">
TERCER SEGUIMIENTO:
Programación ASCUNDAF, planillas de asistencia presencial, videos, informes mensuales, semanales.
SEGUNDO SEGUIMIENTO
</t>
    </r>
    <r>
      <rPr>
        <sz val="11"/>
        <rFont val="Arial"/>
        <family val="2"/>
      </rPr>
      <t xml:space="preserve">Videos, informes semanales, informes mensuales, fotografias, cuadros estadisticos.
</t>
    </r>
    <r>
      <rPr>
        <b/>
        <sz val="11"/>
        <rFont val="Arial"/>
        <family val="2"/>
      </rPr>
      <t xml:space="preserve">
PRIMER SEGUIMIENTO</t>
    </r>
    <r>
      <rPr>
        <sz val="11"/>
        <rFont val="Arial"/>
        <family val="2"/>
      </rPr>
      <t xml:space="preserve">
Evidencias fotográficas y videos. Link: https://drive.google.com/drive/folders/1tTaX6VfIKLqDDvEeRVljuDB_z8CpsXfi</t>
    </r>
  </si>
  <si>
    <r>
      <rPr>
        <b/>
        <sz val="11"/>
        <rFont val="Arial"/>
        <family val="2"/>
      </rPr>
      <t xml:space="preserve">CUARTO SEGUIMIENTO: </t>
    </r>
    <r>
      <rPr>
        <b/>
        <sz val="11"/>
        <color rgb="FF00B0F0"/>
        <rFont val="Arial"/>
        <family val="2"/>
      </rPr>
      <t xml:space="preserve">
</t>
    </r>
    <r>
      <rPr>
        <sz val="11"/>
        <rFont val="Arial"/>
        <family val="2"/>
      </rPr>
      <t>Registros de asistencia a actividades grupales, registros de atención de casos que reposan en el archivo correspondiente
https://drive.google.com/drive/folders/1VyX0hjJq29KVBnSuwihS8HB3Dh4IUSJ4</t>
    </r>
    <r>
      <rPr>
        <b/>
        <sz val="11"/>
        <color rgb="FF00B0F0"/>
        <rFont val="Arial"/>
        <family val="2"/>
      </rPr>
      <t xml:space="preserve">
</t>
    </r>
    <r>
      <rPr>
        <b/>
        <sz val="11"/>
        <rFont val="Arial"/>
        <family val="2"/>
      </rPr>
      <t xml:space="preserve">
TERCER SEGUIMIENTO:
Registros de asistencia a actividades grupales, registros de atención de casos que reposan en el archivo correspondiente
https://drive.google.com/drive/folders/1VyX0hjJq29KVBnSuwihS8HB3Dh4IUSJ4?usp=sharing
SEGUNDO SEGUIMIENTO
</t>
    </r>
    <r>
      <rPr>
        <sz val="11"/>
        <rFont val="Arial"/>
        <family val="2"/>
      </rPr>
      <t>Historias clínicas que reposan en sección asistencial, Registros de Asistencia, Tabla Excel.
Consigndo en los informes Abril. Mayo de Sección Asistencial adjuntos. (1029)</t>
    </r>
    <r>
      <rPr>
        <b/>
        <sz val="11"/>
        <rFont val="Arial"/>
        <family val="2"/>
      </rPr>
      <t xml:space="preserve">
PRIMER SEGUIMIENTO</t>
    </r>
    <r>
      <rPr>
        <sz val="11"/>
        <rFont val="Arial"/>
        <family val="2"/>
      </rPr>
      <t xml:space="preserve">
Historias clínicas que reposan en sección asistencial </t>
    </r>
  </si>
  <si>
    <r>
      <t xml:space="preserve">CUARTO SEGUIMIENTO: </t>
    </r>
    <r>
      <rPr>
        <b/>
        <sz val="10"/>
        <color rgb="FF00B0F0"/>
        <rFont val="Arial"/>
        <family val="2"/>
      </rPr>
      <t xml:space="preserve">
</t>
    </r>
    <r>
      <rPr>
        <sz val="10"/>
        <rFont val="Arial"/>
        <family val="2"/>
      </rPr>
      <t xml:space="preserve">FORO POLITICA DE GENERO
https://www.facebook.com/UTVDH/photos/3129323500631024 
https://docs.google.com/spreadsheets/d/1HhI73KNbDPUlHoTRgBIpTNFLbD858M0w/edit#gid=1058491125
SOCIALIZACIÓN PROTOCOLO VBG
https://www.facebook.com/UTVDH/photos/3133876633509044 </t>
    </r>
    <r>
      <rPr>
        <b/>
        <sz val="10"/>
        <color rgb="FF00B0F0"/>
        <rFont val="Arial"/>
        <family val="2"/>
      </rPr>
      <t xml:space="preserve">
</t>
    </r>
    <r>
      <rPr>
        <b/>
        <sz val="10"/>
        <rFont val="Arial"/>
        <family val="2"/>
      </rPr>
      <t xml:space="preserve">
SEGUNDO SEGUIMIENTO
</t>
    </r>
    <r>
      <rPr>
        <sz val="10"/>
        <rFont val="Arial"/>
        <family val="2"/>
      </rPr>
      <t xml:space="preserve">Relación de asistentes y evidencia fotográficas </t>
    </r>
    <r>
      <rPr>
        <b/>
        <sz val="10"/>
        <rFont val="Arial"/>
        <family val="2"/>
      </rPr>
      <t xml:space="preserve">
PRIMER SEGUIMIENTO
</t>
    </r>
    <r>
      <rPr>
        <sz val="10"/>
        <rFont val="Arial"/>
        <family val="2"/>
      </rPr>
      <t>Acta N° 1 Sesión del 9/02/2021
Acta N° 2 Sesión extraordinaria del 16/02/2021
Acta N° 3 Sesión del 2/03/2021
Acta N° 4 Sesión extraordinaria del 18/03/2021</t>
    </r>
  </si>
  <si>
    <r>
      <t xml:space="preserve">CUARTO SEGUIMIENTO:
</t>
    </r>
    <r>
      <rPr>
        <sz val="10"/>
        <rFont val="Arial"/>
        <family val="2"/>
      </rPr>
      <t xml:space="preserve">
2 Encuentro Virtual de Semilleros de Investigación de las Universidades de los departamentos de Huila, Caquetá, Amazonas, Caldas y Tolima desarrollado los días 9 y 10 de diciembre de 2021. 
Anexo. 
- Poster del evento 
- Registro de las 107 ponencias inscritas (67 son de la Universidad del Tolima y 32 del IDEAD).
- Programación del 2 Encuentro Virtual de Semilleros de Investigación
- Enlace canal de YouTube de la Oficina de Investigaciones para acceder a las grabaciones de las jornadas de trabajo y actividades realizadas en el marco del Encuentro de Semilleros.  https://www.youtube.com/channel/UCFyGMPBhuRsEm_bfNQBAo_A</t>
    </r>
    <r>
      <rPr>
        <b/>
        <sz val="10"/>
        <rFont val="Arial"/>
        <family val="2"/>
      </rPr>
      <t xml:space="preserve">
TERCER SEGUIMIENTO
</t>
    </r>
    <r>
      <rPr>
        <sz val="10"/>
        <rFont val="Arial"/>
        <family val="2"/>
      </rPr>
      <t xml:space="preserve">2 Encuentro Virtual de Semilleros de Investigación de las Universidades de los departamentos de Huila, Caquetá, Amazonas, Caldas y Tolima a desarrollarse del 22 al 24 de noviembre de 2021. Anexo. Poster del evento y publicación del evento en Facebook.
Inscripción de Ponencias abierta: https://docs.google.com/forms/d/e/1FAIpQLSetYxKWfuVCCrWsPDJXF7KapwrfSzLOu6CvaRqxuC5HJv4XFg/viewform?fbclid=IwAR16wdlnauDzOin2hv8sqwWEV5EJVlkbBYsIrvjtJVg9vri7_B_GpU2eLM8
Hasta el momento se tienen 129 ponencias de semilleros inscritos, de los cuales 54 son de la Universidad del Tolima y 28 del IDEAD. Anexo, matriz de inscripciones con corte al 28 de octubre de 2021. 
</t>
    </r>
    <r>
      <rPr>
        <b/>
        <sz val="10"/>
        <rFont val="Arial"/>
        <family val="2"/>
      </rPr>
      <t>PRIMER SEGUIMIENTO</t>
    </r>
  </si>
  <si>
    <r>
      <t xml:space="preserve">CUARTO SEGUIMIENTO
</t>
    </r>
    <r>
      <rPr>
        <sz val="10"/>
        <rFont val="Arial"/>
        <family val="2"/>
      </rPr>
      <t xml:space="preserve">
Certificaciones de la Superintendencia de Industria y Comercio para cuatro diseños industriales:
1. Carreta canastilla NC20200005840
2. Extractor zumo NC20200005838
3. Pelador Limón NC20200005837
4. Puesto exposición NC20200005839
</t>
    </r>
    <r>
      <rPr>
        <b/>
        <sz val="10"/>
        <rFont val="Arial"/>
        <family val="2"/>
      </rPr>
      <t xml:space="preserve">
PRIMER SEGUIMIENTO
</t>
    </r>
    <r>
      <rPr>
        <sz val="10"/>
        <rFont val="Arial"/>
        <family val="2"/>
      </rPr>
      <t xml:space="preserve">Taller virtual uso de la información tecnología patentes realizado el 26 de marzo a través de Meet, dirigido por Lorena Carvajal Bonilla de la Superintendencia de Industria y Comercio </t>
    </r>
  </si>
  <si>
    <r>
      <rPr>
        <b/>
        <sz val="10"/>
        <rFont val="Arial"/>
        <family val="2"/>
      </rPr>
      <t xml:space="preserve">CUARTO SEGUIMIENTO
</t>
    </r>
    <r>
      <rPr>
        <sz val="10"/>
        <rFont val="Arial"/>
        <family val="2"/>
      </rPr>
      <t>9. Acuerdo del CS No. 051 de 2021 "Por medio del cual se crea la Política de Investigación- Creación e Innovación de la Universidad del Tolima". Disponible en: http://investigaciones.ut.edu.co/images/Normatividad/Acuerdo_CS-051.pdf</t>
    </r>
    <r>
      <rPr>
        <b/>
        <sz val="10"/>
        <rFont val="Arial"/>
        <family val="2"/>
      </rPr>
      <t xml:space="preserve">
TERCER SEGUIMIENTO
</t>
    </r>
    <r>
      <rPr>
        <sz val="10"/>
        <rFont val="Arial"/>
        <family val="2"/>
      </rPr>
      <t xml:space="preserve">
5. Viabilidad técnica de la ODI otorgada el 1 de Septiembre, al documento técnico de la política de investigaciones
https://drive.google.com/dr</t>
    </r>
    <r>
      <rPr>
        <b/>
        <sz val="10"/>
        <rFont val="Arial"/>
        <family val="2"/>
      </rPr>
      <t>ive/u/1/folders/1YHYblTNWGvJha-qsLQJJbfTk5yOkKO9D
PRIMER SEGUIMIENTO</t>
    </r>
    <r>
      <rPr>
        <sz val="10"/>
        <rFont val="Arial"/>
        <family val="2"/>
      </rPr>
      <t xml:space="preserve">
1. Propuesta de Acuerdo
2. Documento técnico de trabajo 
3. Propuesta líneas de investigación institucionales 
Documentos trabajados en varias sesiones de CCI, específicamente para el 2021 las fechas de las reuniones han sido las siguientes: 20 enero; 3 de febrero; 17 de febrero; 3 de marzo; 24 de marzo, 14 de abril
</t>
    </r>
    <r>
      <rPr>
        <b/>
        <sz val="10"/>
        <rFont val="Arial"/>
        <family val="2"/>
      </rPr>
      <t xml:space="preserve">
</t>
    </r>
  </si>
  <si>
    <r>
      <rPr>
        <b/>
        <sz val="10"/>
        <rFont val="Arial"/>
        <family val="2"/>
      </rPr>
      <t xml:space="preserve">CUARTO SEGUIMIENTO: 
</t>
    </r>
    <r>
      <rPr>
        <sz val="10"/>
        <rFont val="Arial"/>
        <family val="2"/>
      </rPr>
      <t>Registro fotográfico de las colecciones evaluadas, actas de evaluación de material bibliográfico, formatos de evaluación de material bibliográfico por estado físico, acta de inicio de labores de inventario y relación del material bibliográfico incorporado al módulo de adquisiciones por la modalidad de compra.  https://drive.google.com/drive/u/0/folders/1ppe9WwxSBfy10j_J4qEA18dTbCxlXSYo</t>
    </r>
    <r>
      <rPr>
        <b/>
        <sz val="10"/>
        <rFont val="Arial"/>
        <family val="2"/>
      </rPr>
      <t xml:space="preserve">
TERCER SEGUIMIENTO
</t>
    </r>
    <r>
      <rPr>
        <sz val="10"/>
        <rFont val="Arial"/>
        <family val="2"/>
      </rPr>
      <t xml:space="preserve">
https://drive.google.com/drive/u/0/folders/1Z4Go7b2210eZL_bX1oiYJh5cUxAug6W7
</t>
    </r>
    <r>
      <rPr>
        <b/>
        <sz val="10"/>
        <rFont val="Arial"/>
        <family val="2"/>
      </rPr>
      <t xml:space="preserve">
SEGUNDO SEGUIMIENTO
</t>
    </r>
    <r>
      <rPr>
        <sz val="10"/>
        <rFont val="Arial"/>
        <family val="2"/>
      </rPr>
      <t xml:space="preserve">Registro fotográfico de las colecciones físicas fortalecidas (hemeroteca y colecciones especiales).  </t>
    </r>
    <r>
      <rPr>
        <b/>
        <sz val="10"/>
        <rFont val="Arial"/>
        <family val="2"/>
      </rPr>
      <t xml:space="preserve">
PRIMER SEGUIMIENTO</t>
    </r>
    <r>
      <rPr>
        <sz val="10"/>
        <rFont val="Arial"/>
        <family val="2"/>
      </rPr>
      <t xml:space="preserve">
Inventario de material bibliográfico, registro fotográfico de colección reubicada. , ingreso al módulo de aquisiciones.  </t>
    </r>
    <r>
      <rPr>
        <u/>
        <sz val="10"/>
        <rFont val="Arial"/>
        <family val="2"/>
      </rPr>
      <t>https://drive.google.com/file/d/10m6qriSxHv9XXGOddDzKL90T4dTd_qwG/view?usp=sharing</t>
    </r>
  </si>
  <si>
    <r>
      <rPr>
        <b/>
        <sz val="10"/>
        <rFont val="Arial"/>
        <family val="2"/>
      </rPr>
      <t>CUARTO SEGUIMIENTO</t>
    </r>
    <r>
      <rPr>
        <sz val="10"/>
        <rFont val="Arial"/>
        <family val="2"/>
      </rPr>
      <t xml:space="preserve">
Inscripción de la revista "Perspectivas Educativas” de la Facultad de Ciencias de la Educación a la Convocatoria 910 de MinCiencias para la Indexación de Revistas Científicas Colombianas Especializadas – Publindex 2021.
Enlace a la Revista por OJS http://revistas.ut.edu.co/index.php/perspectivasedu
</t>
    </r>
    <r>
      <rPr>
        <b/>
        <sz val="10"/>
        <rFont val="Arial"/>
        <family val="2"/>
      </rPr>
      <t xml:space="preserve">
TERCER SEGUIIMIENTO
</t>
    </r>
    <r>
      <rPr>
        <sz val="10"/>
        <rFont val="Arial"/>
        <family val="2"/>
      </rPr>
      <t xml:space="preserve">
Inscripción de la revista "Perspectivas Educativas” de la Facultad de Ciencias de la Educación a la Convocatoria 910 de MinCiencias para la Indexación de Revistas Científicas Colombianas Especializadas – Publindex 2021.
Enlace a la Revista por OJS http://revistas.ut.edu.co/index.php/perspectivasedu
https://drive.google.com/drive/u/1/folders/1uX54Swg07CM147IcBtqrILXPQFqGshgJ</t>
    </r>
    <r>
      <rPr>
        <b/>
        <sz val="10"/>
        <rFont val="Arial"/>
        <family val="2"/>
      </rPr>
      <t xml:space="preserve">
SEGUNDO SEGUIMIENTO
</t>
    </r>
    <r>
      <rPr>
        <sz val="10"/>
        <rFont val="Arial"/>
        <family val="2"/>
      </rPr>
      <t>Soportes de publindex y OJS</t>
    </r>
    <r>
      <rPr>
        <b/>
        <sz val="10"/>
        <rFont val="Arial"/>
        <family val="2"/>
      </rPr>
      <t xml:space="preserve">
PRIMER SEGUIMIENTO</t>
    </r>
    <r>
      <rPr>
        <sz val="10"/>
        <rFont val="Arial"/>
        <family val="2"/>
      </rPr>
      <t xml:space="preserve">
Artículo Enzymatic extraction and characterization of pectin from cocoa pod husks (Theobroma Cacao l.) using Celluclast 1.5l de autoría del estudiante de doctorado Licelander Hennessey Ramos en la Revista Molecules.
</t>
    </r>
    <r>
      <rPr>
        <b/>
        <sz val="10"/>
        <rFont val="Arial"/>
        <family val="2"/>
      </rPr>
      <t/>
    </r>
  </si>
  <si>
    <r>
      <t xml:space="preserve">
CUARTO SEGUIMIENTO
</t>
    </r>
    <r>
      <rPr>
        <sz val="10"/>
        <rFont val="Arial"/>
        <family val="2"/>
      </rPr>
      <t xml:space="preserve">Documento Aprociencia - Experiencia significativa documentada.
Correo envío documento por parte del Director del Proyecto de Aprociencia.
</t>
    </r>
    <r>
      <rPr>
        <b/>
        <sz val="10"/>
        <rFont val="Arial"/>
        <family val="2"/>
      </rPr>
      <t xml:space="preserve">
PRIMER SEGUIMIENTO
TERCER SEGUIMIENTO
</t>
    </r>
    <r>
      <rPr>
        <sz val="10"/>
        <rFont val="Arial"/>
        <family val="2"/>
      </rPr>
      <t>Documento Aprociencia - Experiencia significativa documentada.
Correo envío documento por parte del Director del Proyecto de Aprociencia.</t>
    </r>
  </si>
  <si>
    <r>
      <rPr>
        <b/>
        <sz val="10"/>
        <rFont val="Arial"/>
        <family val="2"/>
      </rPr>
      <t xml:space="preserve">CUARTO SEGUIMIENTO
</t>
    </r>
    <r>
      <rPr>
        <sz val="10"/>
        <rFont val="Arial"/>
        <family val="2"/>
      </rPr>
      <t>El  Director de la Oficina de  Investigaciones y Desarrollo Científico, envía oficio 2,3-40 de fecha 12 de abril, mediante el cual manifiestan que es necesario en apoyo y orientación del Director de la Oficina de Relaciones Internacionales para dar cumplimiento con este indicador.</t>
    </r>
    <r>
      <rPr>
        <b/>
        <sz val="10"/>
        <rFont val="Arial"/>
        <family val="2"/>
      </rPr>
      <t xml:space="preserve">
PRIMER SEGUIMIENTO</t>
    </r>
    <r>
      <rPr>
        <sz val="10"/>
        <rFont val="Arial"/>
        <family val="2"/>
      </rPr>
      <t xml:space="preserve">
Proceso que inicia en el segundo trimestre</t>
    </r>
  </si>
  <si>
    <r>
      <t xml:space="preserve">
TERCER SEGUIMIENTO
</t>
    </r>
    <r>
      <rPr>
        <sz val="9"/>
        <rFont val="Arial"/>
        <family val="2"/>
      </rPr>
      <t xml:space="preserve">
El 22 de julio de 2021, finalizó la primera cohorte del diplomado para graduados, certificandose a 35 asistentes  listas de asistencia)</t>
    </r>
    <r>
      <rPr>
        <b/>
        <sz val="9"/>
        <rFont val="Arial"/>
        <family val="2"/>
      </rPr>
      <t xml:space="preserve">
PRIMER SEGUIMIENTO</t>
    </r>
  </si>
  <si>
    <r>
      <t xml:space="preserve">CUARTO SEGUIMIENTO 
De octubre a diciembre
</t>
    </r>
    <r>
      <rPr>
        <sz val="9"/>
        <rFont val="Arial"/>
        <family val="2"/>
      </rPr>
      <t>16 estudiantes en pasantia con la Gobernacion del Tolima en Seminario de Contexto Regional
Acumulado 1823 participantes a diciembre 7/2021</t>
    </r>
    <r>
      <rPr>
        <b/>
        <sz val="9"/>
        <rFont val="Arial"/>
        <family val="2"/>
      </rPr>
      <t xml:space="preserve">
PRIMER SEGUIMIENTO
SEGUNDO SEGUIMIENTO
</t>
    </r>
    <r>
      <rPr>
        <sz val="9"/>
        <rFont val="Arial"/>
        <family val="2"/>
      </rPr>
      <t>Talleres de contexto regional-ops
12 estudiantes de Ingeniería de Sistemas 02 de abril de 2021-
40 estudiantes de Ingeniería Agronómica del ITFIP (19 marzo sin reportar)
54 estudiantes del Liceo Nacional 29 de junio apoyo a la programacion de la Defensoria del pueblo
Catedra de Contexto Regional-CERE
115  interacciones Facebook-UN NUEVO CICLO DE GUERRA EN COLOMBIA?
351 interacciones Facbook- Grupos Posdesmovilizacion disidencias y nuevas violencias en Colombia (14 de mayo) 
886 interacciones Facebook  Estado-Criminalidad y mercados Ilicitos interacciones 886 (17 de junio)</t>
    </r>
    <r>
      <rPr>
        <b/>
        <sz val="9"/>
        <rFont val="Arial"/>
        <family val="2"/>
      </rPr>
      <t xml:space="preserve">
</t>
    </r>
    <r>
      <rPr>
        <sz val="9"/>
        <rFont val="Arial"/>
        <family val="2"/>
      </rPr>
      <t xml:space="preserve">
Se tiene participacion de talleres con numero de participantes en las salas virtuales, asi como el regustro de interacciones de pagina de Fac de Proyeccion Social que da cuenta del numero de personas que visita las conferencias (17 de junio)</t>
    </r>
    <r>
      <rPr>
        <b/>
        <sz val="9"/>
        <rFont val="Arial"/>
        <family val="2"/>
      </rPr>
      <t xml:space="preserve">
TERCER SEGUIMIENTO
</t>
    </r>
    <r>
      <rPr>
        <sz val="9"/>
        <rFont val="Arial"/>
        <family val="2"/>
      </rPr>
      <t xml:space="preserve">
TERCER SEGUIMIENTO
162 participantes Conversatorios subregionales con la Comision Regional de Competitividad e Innovacion
22 estudiantes de turismo 01 de julio </t>
    </r>
    <r>
      <rPr>
        <b/>
        <sz val="9"/>
        <rFont val="Arial"/>
        <family val="2"/>
      </rPr>
      <t xml:space="preserve">
</t>
    </r>
  </si>
  <si>
    <r>
      <rPr>
        <b/>
        <sz val="11"/>
        <color theme="1"/>
        <rFont val="Calibri"/>
        <family val="2"/>
        <scheme val="minor"/>
      </rPr>
      <t xml:space="preserve">CUARTO SEGUIMIENTO
CUARTO SEGUIMIENTO
</t>
    </r>
    <r>
      <rPr>
        <sz val="11"/>
        <color theme="1"/>
        <rFont val="Calibri"/>
        <family val="2"/>
        <scheme val="minor"/>
      </rPr>
      <t xml:space="preserve">En el marco del convenio 1746 con la Gobernación del Tolima se adelanta la iniciativa de esta escuela de formación que beneficia a niños, niñas, adolescentes y funcionarios públicos de 10 municipios del Departamento para un total de 70 personas beneficiadas en el proyecto.
</t>
    </r>
    <r>
      <rPr>
        <b/>
        <sz val="11"/>
        <color theme="1"/>
        <rFont val="Calibri"/>
        <family val="2"/>
        <scheme val="minor"/>
      </rPr>
      <t xml:space="preserve">
TERCER SEGUIMIENTO
</t>
    </r>
    <r>
      <rPr>
        <sz val="11"/>
        <color theme="1"/>
        <rFont val="Calibri"/>
        <family val="2"/>
        <scheme val="minor"/>
      </rPr>
      <t xml:space="preserve">Durante los meses de julio a septiembre se han realizado diferentes eventos en la cual se ha contado con la participación de  1955 personas: 
•        Seminario de Comunicación Derecho Humanos y Culturas de Paz 144 personas.
•        Conversatorio La Verdad como bien público 47 personas  .https://www.facebook.com/ProyeccionSocialUT/videos/4553251094709262/
•        Conmemoración de los 30 años de la Constitución Política “Construyendo futuro” 11 de agosto fue transmitido por youtube https://www.youtube.com/watch?v=cR-6m4IgfuY. 927 visualizaciones. 12 de agosto, este evento fue transmitido por youtube  https://www.youtube.com/watch?v=yLlbgEsn148 744 visualizaciones 
CULTURA DE PAZ EN EL SIGLO XXI 21 de agosto - 47 personas.
PAZALO JOVEN:Cierre  de la iniciativa Pazalo Joven, el 22 de septiembre se certificaron  37 estudiantes .
- 8 voluntarios vinculados bajo la resolucion 634 del 1 de julio 2021 proyecto aprociencia
- 1 voluntarios vinculado Resolución 1037 del 15 de septimebre del 2021 para el CERE
- 1 voluntario vinculado resolucion 571 del 9 de junio 2021
</t>
    </r>
    <r>
      <rPr>
        <b/>
        <sz val="11"/>
        <color theme="1"/>
        <rFont val="Calibri"/>
        <family val="2"/>
        <scheme val="minor"/>
      </rPr>
      <t xml:space="preserve">
SEGUNDO SEGUIMIENTO
</t>
    </r>
    <r>
      <rPr>
        <sz val="11"/>
        <color theme="1"/>
        <rFont val="Calibri"/>
        <family val="2"/>
        <scheme val="minor"/>
      </rPr>
      <t>Infore de gestión de eventos académicos</t>
    </r>
    <r>
      <rPr>
        <b/>
        <sz val="11"/>
        <color theme="1"/>
        <rFont val="Calibri"/>
        <family val="2"/>
        <scheme val="minor"/>
      </rPr>
      <t xml:space="preserve">
PRIMER SEGUIMIENTO</t>
    </r>
    <r>
      <rPr>
        <sz val="11"/>
        <color theme="1"/>
        <rFont val="Calibri"/>
        <family val="2"/>
        <scheme val="minor"/>
      </rPr>
      <t xml:space="preserve">
15 de marzo se realizó el encuentro colectivo radial juvenil latinoamericano por la paz - flyer 34 personas - acta de reunión 15 de marzo
vinculación  de 41 de voluntarios Resolución 224 del 8 de marzo.</t>
    </r>
  </si>
  <si>
    <r>
      <t xml:space="preserve">CUARTO SEGUIMIENTO
Documento de política
Correo de fecha 27 de octubre de 2021
TERCER SEGUIMIENTO </t>
    </r>
    <r>
      <rPr>
        <sz val="10"/>
        <rFont val="Arial"/>
        <family val="2"/>
      </rPr>
      <t xml:space="preserve">
Propuesta de Politica  entregada  y ajustes a la VAC - correo electronico envio de la propuesta 
https://drive.google.com/drive/u/1/folders/1fAF-Ks7WbnVXJxOWn_Ouey5FTfhQUg-u
</t>
    </r>
    <r>
      <rPr>
        <b/>
        <sz val="10"/>
        <rFont val="Arial"/>
        <family val="2"/>
      </rPr>
      <t xml:space="preserve">SEGUNDO SEGUIMIENTO
</t>
    </r>
    <r>
      <rPr>
        <sz val="10"/>
        <rFont val="Arial"/>
        <family val="2"/>
      </rPr>
      <t xml:space="preserve">
Desarrollo de la encuenta directiva de Regionalizacion enviada a ViceAcademica- (29 de junio) desde Oficina  
19/23 cuestionarios respondidos en proceso de sistematizacion para el documento base 
</t>
    </r>
    <r>
      <rPr>
        <b/>
        <sz val="10"/>
        <rFont val="Arial"/>
        <family val="2"/>
      </rPr>
      <t xml:space="preserve">
</t>
    </r>
  </si>
  <si>
    <r>
      <t xml:space="preserve">CUARTO SEGUIMIENTO
</t>
    </r>
    <r>
      <rPr>
        <sz val="10"/>
        <rFont val="Arial"/>
        <family val="2"/>
      </rPr>
      <t>Documento de política, se encuentran inmersos los linemaientos para el sistema de regionalización</t>
    </r>
    <r>
      <rPr>
        <b/>
        <sz val="10"/>
        <rFont val="Arial"/>
        <family val="2"/>
      </rPr>
      <t xml:space="preserve">
PRIMER SEGUIMIENTO</t>
    </r>
  </si>
  <si>
    <r>
      <rPr>
        <b/>
        <sz val="8"/>
        <rFont val="Arial"/>
        <family val="2"/>
      </rPr>
      <t xml:space="preserve">CURTO SEGUIMIENTO
</t>
    </r>
    <r>
      <rPr>
        <sz val="8"/>
        <rFont val="Arial"/>
        <family val="2"/>
      </rPr>
      <t xml:space="preserve">
12 portafolios generados por IDEAD</t>
    </r>
    <r>
      <rPr>
        <b/>
        <sz val="8"/>
        <rFont val="Arial"/>
        <family val="2"/>
      </rPr>
      <t xml:space="preserve">
TERCER SEGUIMIENTO
FACULTAD DE CIENCIAS
</t>
    </r>
    <r>
      <rPr>
        <sz val="8"/>
        <rFont val="Arial"/>
        <family val="2"/>
      </rPr>
      <t xml:space="preserve">El 15 de julio desde la unidad académica se envío correo a la oficina de Gestión Tecnológica solicitando información de los profesores de la Facultad de Ciencias que tengan implementados para el año 2021 los cursos en Tu-Aula virtual o Tu-Aula media. https://drive.google.com/file/d/1S83U6CPskVw5qkyqJLi95k0OqgqY-VNF/view?usp=sharing
En respuesta a esto envíaron el siguiente formato: https://docs.google.com/document/d/1HIuw2bahKysjj-fL6_Cfx3LEQYUVIqcw/edit?usp=sharing&amp;ouid=118060068405691452594&amp;rtpof=true&amp;sd=true
</t>
    </r>
    <r>
      <rPr>
        <b/>
        <sz val="8"/>
        <rFont val="Arial"/>
        <family val="2"/>
      </rPr>
      <t xml:space="preserve">FACULTAD DE CIENCIAS DE LA SALUD
</t>
    </r>
    <r>
      <rPr>
        <sz val="8"/>
        <rFont val="Arial"/>
        <family val="2"/>
      </rPr>
      <t xml:space="preserve">
Portafolios pedagogicos asignaturas Medicina CriticA y Trauma y Epidemiologia Medicina, Enfermería del Infante y Enfermería en Emergencias y Desastres
https://drive.google.com/drive/folders/1bR6T5BkFKyt3yu31lZYKroshpYRUvR6B
</t>
    </r>
    <r>
      <rPr>
        <b/>
        <sz val="8"/>
        <rFont val="Arial"/>
        <family val="2"/>
      </rPr>
      <t xml:space="preserve">SEGUNDO SEGUIMIENTO
FMVZ
</t>
    </r>
    <r>
      <rPr>
        <sz val="8"/>
        <rFont val="Arial"/>
        <family val="2"/>
      </rPr>
      <t>Listado de portafolios pedagógicos de la Facultad emitido por la Unidad de Mediaciones Tecnológicas</t>
    </r>
    <r>
      <rPr>
        <b/>
        <sz val="8"/>
        <rFont val="Arial"/>
        <family val="2"/>
      </rPr>
      <t xml:space="preserve">
PRIMER SEGUIMIENTO</t>
    </r>
    <r>
      <rPr>
        <sz val="8"/>
        <rFont val="Arial"/>
        <family val="2"/>
      </rPr>
      <t xml:space="preserve">
Portafolios de los cursos de Física, Formación Para La Investigación III, Constitución Política, Práctica Vii Aps (5 A 6 Años), Práctica Iv: Didáctica Transición (5 A 6 Años), Cátedra Tolima, Literatura Infantil Y Música, Ambiente Desarrollo Y Sociedad, Química Fundamental, Educación Para Niños Víctimas Del Conflicto Armado, Literatura Nacional, Biología General, Optativa 2 - Educación Para Niños Con Trastorno Del Espectro Autista – Tea, Elaboración y Gestión de Proyectos, Práctica IX Transición (5 A 6 Años), Educación Sexual, Lenguaje, Cognición y Sociedad, Práctica Pedagógica V: Grado 4º-5º, Práctica X: Atención A La Diversidad, Práctica Iii De Observación, Socioantropología de la Educación, Lectura Y Escritura En La Universidad, Investigación En Educación Para Y Desde La Diversidad, Ecuaciones Diferenciales</t>
    </r>
  </si>
  <si>
    <r>
      <rPr>
        <b/>
        <sz val="11"/>
        <rFont val="Arial"/>
        <family val="2"/>
      </rPr>
      <t xml:space="preserve">CUARTO SEGUIMIENTO
</t>
    </r>
    <r>
      <rPr>
        <sz val="11"/>
        <rFont val="Arial"/>
        <family val="2"/>
      </rPr>
      <t>Viabilidad técnica emitida por la Oficina de Desarrollo Instituiconal</t>
    </r>
    <r>
      <rPr>
        <b/>
        <sz val="11"/>
        <rFont val="Arial"/>
        <family val="2"/>
      </rPr>
      <t xml:space="preserve">
SEGUNDO SEGUIMIENTO
</t>
    </r>
    <r>
      <rPr>
        <sz val="11"/>
        <rFont val="Arial"/>
        <family val="2"/>
      </rPr>
      <t xml:space="preserve">Revision concepto juridico de la Politica de Emprendimiento
Documento de propuesta
</t>
    </r>
    <r>
      <rPr>
        <b/>
        <sz val="11"/>
        <rFont val="Arial"/>
        <family val="2"/>
      </rPr>
      <t xml:space="preserve">
PRIMER SEGUIMIENTO</t>
    </r>
    <r>
      <rPr>
        <sz val="11"/>
        <rFont val="Arial"/>
        <family val="2"/>
      </rPr>
      <t xml:space="preserve">
1.  mesas de trabajo entre el 18 febrero y 19 marzo para elaborar la modificacion de la Politica de Emprendimiento con la oficina de Investigaciones y Desarrollo Cientifico y la Facultad de Ciencias Economicas y Administrativas -pantallazos y documento propuesta de modificacion.
2. Elaboracion de documento y en tramite para su aprobacion a traves de acto administrativo. correo electronico de envio a la ODI VICEACADEMICA (23 marzo)
FACEA
https://drive.google.com/drive/u/0/folders/1-CtXFyhcpf9lXw8iYmAg0j0lWs7P9w4W</t>
    </r>
  </si>
  <si>
    <r>
      <t xml:space="preserve">
CUARTO SEGUIMIENTO
</t>
    </r>
    <r>
      <rPr>
        <sz val="10"/>
        <rFont val="Arial"/>
        <family val="2"/>
      </rPr>
      <t>Revision de la estructura del proyecto Educativo P.E.P del programa de Enfermería UT VS Acuerdo 0042 del 2014              -Ruta Metodologica para la reestructuracion-Proyecto Educativo del Programa de Enfermería (P.E.P) Fundamentos filosóficos</t>
    </r>
    <r>
      <rPr>
        <b/>
        <sz val="10"/>
        <rFont val="Arial"/>
        <family val="2"/>
      </rPr>
      <t xml:space="preserve">
TERCER SEGUIMIENTO
FACULTAD DE CIENCIAS
</t>
    </r>
    <r>
      <rPr>
        <sz val="10"/>
        <rFont val="Arial"/>
        <family val="2"/>
      </rPr>
      <t xml:space="preserve">En sesión de Consejo de Facultad (Acta 27) del 1 de septiembre el decano informaque el 23 de agosto en Consejo Académico, se aprobó la documentación para la renovación de registro calificado de la Maestría En Ciencias-Física y se aprobó el acuerdo de modificación del plan de estudios de la misma. https://drive.google.com/file/d/1iZfocw4bFDi7ZvnjnGJ_x6dcxCtAxj5i/view?usp=sharing
</t>
    </r>
    <r>
      <rPr>
        <b/>
        <sz val="10"/>
        <rFont val="Arial"/>
        <family val="2"/>
      </rPr>
      <t xml:space="preserve">
SEGUNDO SEGUIMIENTO
FAC. CIENCIAS
</t>
    </r>
    <r>
      <rPr>
        <sz val="10"/>
        <rFont val="Arial"/>
        <family val="2"/>
      </rPr>
      <t xml:space="preserve">Actas Comité Curricular del programa de Química  (5 de abril). https://drive.google.com/file/d/1IdNkEuFqX-64AdQKqIluIy1C0_wH_f4P/view?usp=sharing
Comité Curricular Maestría en Ciencias Biológicas (acta 03 y 04) 
https://drive.google.com/drive/folders/17raXsEP_7lpC94nZEWw0cWljmlfVnKPQ?usp=sharing 
Comité Curricular Doctorado en Ciencias Biomédicas 
https://drive.google.com/drive/folders/1_NJiP2NvRSMo_Ih47Qy-1D3pHlX6iM3H?usp=sharing 
Consejo de Facultad (Acta 19- 07 de julio, en proceso de aprobación) donde se dió el aval de la Maestría en Ciencias Biológicas y el Doctorado en Ciencias Biomédicas (documento remitido a la UTP oficio 11-106) https://drive.google.com/file/d/1Qaqbi0hYndQOLOWFzdJELyR-zI4fJQGS/view?usp=sharing 
El 29 de junio se dio respuesta al proceso de completitud para la renovación de registro de la Maestría en Matemáticas. https://drive.google.com/file/d/1J7xCm9vTAPGKWGOyIvyMoPeHF1gIJO1M/view?usp=sharing 
Reuniones del Departamento de Biología (actas)
PEP de la  Maestría en Educación Ambiental.Anexo 4.
</t>
    </r>
    <r>
      <rPr>
        <b/>
        <sz val="10"/>
        <rFont val="Arial"/>
        <family val="2"/>
      </rPr>
      <t>FAC. INGENIERIA FORESTAL</t>
    </r>
    <r>
      <rPr>
        <sz val="10"/>
        <rFont val="Arial"/>
        <family val="2"/>
      </rPr>
      <t xml:space="preserve">
Documento de PEP
</t>
    </r>
    <r>
      <rPr>
        <b/>
        <sz val="10"/>
        <rFont val="Arial"/>
        <family val="2"/>
      </rPr>
      <t xml:space="preserve">FACULTAD DE CIENCIAS DE LA EDUCACIÓN
</t>
    </r>
    <r>
      <rPr>
        <sz val="10"/>
        <rFont val="Arial"/>
        <family val="2"/>
      </rPr>
      <t>PEP de la Lic. en Literatura y Lengua Castellana. Anexo 4.
https://drive.google.com/drive/u/0/folders/1X99eR73Pax7Q8-QBV8cP7uXrav-gZ_jE</t>
    </r>
    <r>
      <rPr>
        <b/>
        <sz val="10"/>
        <rFont val="Arial"/>
        <family val="2"/>
      </rPr>
      <t xml:space="preserve">
PRIMER SEGUIMIENTO
</t>
    </r>
    <r>
      <rPr>
        <sz val="10"/>
        <rFont val="Arial"/>
        <family val="2"/>
      </rPr>
      <t>PED de los programas: Programa de Ingeniería Forestal, Maestría en Gestión Ambiental y Evaluación del Impacto Ambiental, Maestría en Planificación y Manejo ambiental de Cuencas Hidrográficas, Maestría en Ciencias Forestales, Especialización en Restauración Ecológica.
Maestria en Didacica del Inglés y Maestría en Educación Ambiental
PED de Economía, mediante, Actas de Comité Curricular (actas del programa de Economía de 25 enero,22 de febrero, 9,15,18,23 y 25 de marzo)</t>
    </r>
  </si>
  <si>
    <r>
      <t xml:space="preserve">CUARTO SEGUIMIENTO
FACULTA DE CIENCIAS 
</t>
    </r>
    <r>
      <rPr>
        <sz val="10"/>
        <rFont val="Arial"/>
        <family val="2"/>
      </rPr>
      <t xml:space="preserve"> En la XXII Semana de la Facultad se realizó una conferencia dirigida a docentes sobre resultados de aprendizaje. https://drive.google.com/file/d/1bXNCalxYfxAwLOfjAdNepuFCY1wBlukU/view?usp=sharing
</t>
    </r>
    <r>
      <rPr>
        <b/>
        <sz val="10"/>
        <rFont val="Arial"/>
        <family val="2"/>
      </rPr>
      <t xml:space="preserve">
TERCER SEGUIMIENTO
FACULTA DE CIENCIAS DE LA SALUD</t>
    </r>
    <r>
      <rPr>
        <sz val="10"/>
        <rFont val="Arial"/>
        <family val="2"/>
      </rPr>
      <t xml:space="preserve">
Certificados de cursos
https://drive.google.com/drive/folders/13Er9aG0L3CHnjXB4E_ejF_fVqeCWBKWC</t>
    </r>
    <r>
      <rPr>
        <b/>
        <sz val="10"/>
        <rFont val="Arial"/>
        <family val="2"/>
      </rPr>
      <t xml:space="preserve">
FACULTAD DE MEDICINA VETERINARIA Y ZOOTECNIA
</t>
    </r>
    <r>
      <rPr>
        <sz val="10"/>
        <rFont val="Arial"/>
        <family val="2"/>
      </rPr>
      <t>Certificado de capacitación de la profesora Irma Jimena Barbosa Sanchez
https://drive.google.com/drive/folders/1bJME5zhZnqCff9ScZDig2HXA4LZsXwYM</t>
    </r>
    <r>
      <rPr>
        <b/>
        <sz val="10"/>
        <rFont val="Arial"/>
        <family val="2"/>
      </rPr>
      <t xml:space="preserve">
PRIMER SEGUIMIENTO
</t>
    </r>
    <r>
      <rPr>
        <sz val="10"/>
        <rFont val="Arial"/>
        <family val="2"/>
      </rPr>
      <t xml:space="preserve">
Oid%22%3a%2294bc9514-9c68-4e89-8a43-aa12e968ea45%22%7d&gt;
[https://www.cienytec.com/picts/01-logo-cienytec-170x90.jpg. 18 de marzo de 2021 
</t>
    </r>
  </si>
  <si>
    <r>
      <rPr>
        <b/>
        <sz val="10"/>
        <rFont val="Arial"/>
        <family val="2"/>
      </rPr>
      <t xml:space="preserve">CUARTO SEGUIMIENTO
</t>
    </r>
    <r>
      <rPr>
        <sz val="10"/>
        <rFont val="Arial"/>
        <family val="2"/>
      </rPr>
      <t xml:space="preserve">
Programas con análisis en las pruebas saber pro: 13 (42 programes de pregrado)
</t>
    </r>
    <r>
      <rPr>
        <b/>
        <sz val="10"/>
        <rFont val="Arial"/>
        <family val="2"/>
      </rPr>
      <t xml:space="preserve">
TECER SEGUIMIENTO
</t>
    </r>
    <r>
      <rPr>
        <sz val="10"/>
        <rFont val="Arial"/>
        <family val="2"/>
      </rPr>
      <t>Programas con análisis en las pruebas saber pro: 12 (42 programes de pregrado)</t>
    </r>
    <r>
      <rPr>
        <b/>
        <sz val="10"/>
        <rFont val="Arial"/>
        <family val="2"/>
      </rPr>
      <t xml:space="preserve">
SEGUNDO SEGUIMIENTO
</t>
    </r>
    <r>
      <rPr>
        <sz val="10"/>
        <rFont val="Arial"/>
        <family val="2"/>
      </rPr>
      <t xml:space="preserve">
Análisis de las pruebas saber  de 5  programas:  Matemáticas con Énfasis en Estadística , los tres programas de pregrado de FACEA y Medicina Veterinaria y Zootecnia</t>
    </r>
    <r>
      <rPr>
        <b/>
        <sz val="10"/>
        <rFont val="Arial"/>
        <family val="2"/>
      </rPr>
      <t xml:space="preserve">
PRIMER SEGUIMIENTO</t>
    </r>
    <r>
      <rPr>
        <sz val="10"/>
        <rFont val="Arial"/>
        <family val="2"/>
      </rPr>
      <t xml:space="preserve">
Consolidar el análisis de los resultados de las pruebas saber pro vigencia 2016 a 2019
</t>
    </r>
  </si>
  <si>
    <r>
      <rPr>
        <b/>
        <sz val="10"/>
        <rFont val="Arial"/>
        <family val="2"/>
      </rPr>
      <t>CUARTO SEGUIMIENTO</t>
    </r>
    <r>
      <rPr>
        <sz val="10"/>
        <rFont val="Arial"/>
        <family val="2"/>
      </rPr>
      <t xml:space="preserve">
CUARTO SEGUIMIENTO: El 5 de octubre se divulgó la información de los talleres de preparación con los estudiantes de últimos semestres de los programas de la facultad. https://drive.google.com/file/d/1QCqjwf_JAu_fUR87eq-p-a1cYvqq3n-n/view?usp=sharing
El día 3 de noviembre se envió correo a las directoras de programa solicitando información sobre las estrategias realizadas. https://drive.google.com/file/d/1s_-AZCiU3vdnBG7fUA0IGzCrxFTg8UOh/view?usp=sharing
</t>
    </r>
    <r>
      <rPr>
        <b/>
        <sz val="10"/>
        <rFont val="Arial"/>
        <family val="2"/>
      </rPr>
      <t>TERCER SEGUIMIENTO
FACULTA DE CIENCIAS DE LA SALUD</t>
    </r>
    <r>
      <rPr>
        <sz val="10"/>
        <rFont val="Arial"/>
        <family val="2"/>
      </rPr>
      <t xml:space="preserve">
Correo con solicitud propuesta formación docente, transferencias, pruebas SABER PRO  Informacion compartida participacion en talleres pruebas  SABER PRO, documento  de propuesta para mejorar el resultado de pruebas  SABER PRO
https://drive.google.com/drive/folders/1fI_KFsTU-EFg9hCJ8GL0KhAMx6JI1PA2
https://docs.google.com/document/d/1vFvKh-SM0dfe85ZjENaeLNzbXR34owEo/edit
</t>
    </r>
    <r>
      <rPr>
        <b/>
        <sz val="10"/>
        <rFont val="Arial"/>
        <family val="2"/>
      </rPr>
      <t xml:space="preserve">FACULTAD DE INGENIERÍA FORESTAL
</t>
    </r>
    <r>
      <rPr>
        <sz val="10"/>
        <rFont val="Arial"/>
        <family val="2"/>
      </rPr>
      <t>Se Inició el proceso para realizar los talleres a los estudiantes, según propuesta presentada. 
Se realizaron los talleres y se hizo un simulacro de la prueba en TuAula
https://drive.google.com/drive/u/0/folders/1fS734O_SW-g-N7fxKt0Ey1ZX_YwxAjC2</t>
    </r>
    <r>
      <rPr>
        <b/>
        <sz val="10"/>
        <rFont val="Arial"/>
        <family val="2"/>
      </rPr>
      <t xml:space="preserve">
FACULTAD DE CIENCIEAS ECONÓMICAS Y ADMINISTRATIVAS
</t>
    </r>
    <r>
      <rPr>
        <sz val="10"/>
        <rFont val="Arial"/>
        <family val="2"/>
      </rPr>
      <t xml:space="preserve">
Estratégia implementada
https://drive.google.com/drive/u/0/folders/1JSmsw9d4XV8rehc9Au4R4wtFsgSBdhoi
</t>
    </r>
    <r>
      <rPr>
        <b/>
        <sz val="10"/>
        <rFont val="Arial"/>
        <family val="2"/>
      </rPr>
      <t xml:space="preserve">FACULTAD DE CIENCIAS DE LA EDUCACIÓN
</t>
    </r>
    <r>
      <rPr>
        <sz val="10"/>
        <rFont val="Arial"/>
        <family val="2"/>
      </rPr>
      <t xml:space="preserve">Las estrategias de mejoramiento competencias Saber están en los informes de Autoevaalución de los programas. Anexo 7
https://drive.google.com/drive/u/0/folders/1C9v1mSXSXa29KdvFxHZNLwE6Qc6Kiw6R
</t>
    </r>
    <r>
      <rPr>
        <b/>
        <sz val="10"/>
        <rFont val="Arial"/>
        <family val="2"/>
      </rPr>
      <t xml:space="preserve">
SEGUNDO SEGUIMIENTO
</t>
    </r>
    <r>
      <rPr>
        <sz val="10"/>
        <rFont val="Arial"/>
        <family val="2"/>
      </rPr>
      <t>Listados de 34 estudiantes enviados por la Dirección de Programa (FACEA)
Propuesta de trabajo para ciclo de conferencia SaberPro</t>
    </r>
    <r>
      <rPr>
        <b/>
        <sz val="10"/>
        <rFont val="Arial"/>
        <family val="2"/>
      </rPr>
      <t xml:space="preserve">
PRIMER SEGUIMIENTO</t>
    </r>
    <r>
      <rPr>
        <sz val="10"/>
        <rFont val="Arial"/>
        <family val="2"/>
      </rPr>
      <t xml:space="preserve">
Documento en borrador (DIA-MES-AÑO)
Resposa en la  Vicerrectoria Académica </t>
    </r>
  </si>
  <si>
    <r>
      <rPr>
        <b/>
        <sz val="10"/>
        <color theme="1"/>
        <rFont val="Arial"/>
        <family val="2"/>
      </rPr>
      <t xml:space="preserve">CUARTO SEGUIMIENTO
</t>
    </r>
    <r>
      <rPr>
        <sz val="10"/>
        <color theme="1"/>
        <rFont val="Arial"/>
        <family val="2"/>
      </rPr>
      <t xml:space="preserve">CUARTO SEGUIMIENTO: Socialización diplomados en estadística en reunión de departamento por parte de la profesora Gisou.(Acta #, 8 de noviembre) aprobacion de un diplomado (mineria de datos) Socialización Diplomado en Mineria de datos por parte de la profesora Gisou Diaz en Consejo de Facultad, Acta 38. https://drive.google.com/file/d/1OrXSa8jsEuykrvHiO24OVl-WJ4GXGbtV/view?usp=sharing
</t>
    </r>
    <r>
      <rPr>
        <b/>
        <sz val="10"/>
        <color theme="1"/>
        <rFont val="Arial"/>
        <family val="2"/>
      </rPr>
      <t xml:space="preserve">
TERCER SEGUIMIENTO
FACULTAD DE CIENCIAS
</t>
    </r>
    <r>
      <rPr>
        <sz val="10"/>
        <color theme="1"/>
        <rFont val="Arial"/>
        <family val="2"/>
      </rPr>
      <t xml:space="preserve">Aprobación en Consejo de Facultad (ACTA 27, 1 de septiembre) de propuesta de diplomado en Matemáticas aplicadas del profesor Luis Eduardo Olivar, https://drive.google.com/file/d/1iZfocw4bFDi7ZvnjnGJ_x6dcxCtAxj5i/view?usp=sharing
En reunión de departamento de Matemáticas y Estadística (Acta 16, 13 de septiembre) se avaló la propuesta del diplomado “INTRODUCCIÓN A LA CIENCIA DE DATOS CON APLICACIONES EN R Y PYTHON” y el seminario de profundización EN
CIENCIAS DE DATOS: TÉCNICAS Y APLICACIONES”. En reunión de departamento de Matemáticas y Estadística (Acta 17, 27 de septiembre) se avaló la propuesta de diplomados de la profesora Gisuo Diaz. 
https://drive.google.com/file/d/1zt3P7JXCzCoyo1cp1PYjSSGxxa3bUlBK/view?usp=sharing
https://drive.google.com/file/d/1eF0Lovy-BW0ABp5wQksaMokq9waP32Bn/view?usp=sharing
</t>
    </r>
    <r>
      <rPr>
        <b/>
        <sz val="10"/>
        <color theme="1"/>
        <rFont val="Arial"/>
        <family val="2"/>
      </rPr>
      <t xml:space="preserve">FACULTAD DE CIENCIAS DE LA EDUCACIÓN
</t>
    </r>
    <r>
      <rPr>
        <sz val="10"/>
        <color theme="1"/>
        <rFont val="Arial"/>
        <family val="2"/>
      </rPr>
      <t xml:space="preserve">
Se aprobó el diplomado en Escritura Académica como opción de grado ,según acta # 29. ESte dipomado se ofertará para el 2021 B. .Anexo 9
https://drive.google.com/drive/u/0/folders/1ttyBAsA1RlQ4B1zuwHCYVmIYmzAkXRxz</t>
    </r>
    <r>
      <rPr>
        <b/>
        <sz val="10"/>
        <color theme="1"/>
        <rFont val="Arial"/>
        <family val="2"/>
      </rPr>
      <t xml:space="preserve">
SEGUNDO SEGUIMIENTO
</t>
    </r>
    <r>
      <rPr>
        <sz val="10"/>
        <color theme="1"/>
        <rFont val="Arial"/>
        <family val="2"/>
      </rPr>
      <t>Acta de Consejo (24 marzo). Acta de reunión 05 departamento de Química (5 de abril). Acta comité de investigaciones y proyeccion social de la facultad (7 de abril).  Propuesta de un seminario y un diplomado Dpto de Química. 
Seminario de Peirce a cargo del profesor Arnold Oostra (inició 28 de abril y actualmente en desarrollo). https://drive.google.com/drive/folders/1vztLUm5T1T-NvHyri2tMCDXE1b18UtnW?usp=sharing  
Aprobación del Diplomado en Habilidades Directivas (acta del Consejo de Facultad No. 19 de 2021 y acuerdos No. 163 y 164 de 2021 ) FACEA</t>
    </r>
    <r>
      <rPr>
        <b/>
        <sz val="10"/>
        <color theme="1"/>
        <rFont val="Arial"/>
        <family val="2"/>
      </rPr>
      <t xml:space="preserve">
PRIMER SEGUIMIENTO</t>
    </r>
    <r>
      <rPr>
        <sz val="10"/>
        <color theme="1"/>
        <rFont val="Arial"/>
        <family val="2"/>
      </rPr>
      <t xml:space="preserve">
El diplomado en Ciencia y Tecnología para la experimentación animal con énfasis en neurociencias, ofertado en febrero pero no se ejecutó. https://drive.google.com/file/d/1wJ5FM28EEoxAbuwL2pdlXNAb217Aa_V9/view?usp=sharing 
3 diplomados realizados por el </t>
    </r>
    <r>
      <rPr>
        <b/>
        <sz val="10"/>
        <color theme="1"/>
        <rFont val="Arial"/>
        <family val="2"/>
      </rPr>
      <t>CERE</t>
    </r>
    <r>
      <rPr>
        <sz val="10"/>
        <color theme="1"/>
        <rFont val="Arial"/>
        <family val="2"/>
      </rPr>
      <t xml:space="preserve">
- Pedagogía para la Paz
- Empoderamiento Social
- Planeación Participativa
Realiza tu preinscripción aquí: https://forms.gle/PCNKQZvMrB7snK3u8
</t>
    </r>
    <r>
      <rPr>
        <b/>
        <sz val="10"/>
        <color theme="1"/>
        <rFont val="Arial"/>
        <family val="2"/>
      </rPr>
      <t>FAC. EDUCACION</t>
    </r>
    <r>
      <rPr>
        <sz val="10"/>
        <color theme="1"/>
        <rFont val="Arial"/>
        <family val="2"/>
      </rPr>
      <t xml:space="preserve">
Educación Inclusiva Sem A-21, Reposan en las dependencias encargadas 
</t>
    </r>
    <r>
      <rPr>
        <b/>
        <sz val="10"/>
        <color theme="1"/>
        <rFont val="Arial"/>
        <family val="2"/>
      </rPr>
      <t>IDEAD</t>
    </r>
    <r>
      <rPr>
        <sz val="10"/>
        <color theme="1"/>
        <rFont val="Arial"/>
        <family val="2"/>
      </rPr>
      <t xml:space="preserve">
* Derechos y responsabilidades en la protección de los niños, niñas y adolescentes en Colombia.
• Diplomado en neurodidáctica
• Ingles b1
• Talleres de actualización en investigación: generalidades y búsqueda en bases de datos
• Diplomado en elaboración de plan de manejo ambiental y forestal
• Diplomado en gestión estratégica del talento humano con énfasis en salud y seguridad
para el trabajo
• Diplomado en sistemas de gestión de calidad, seguridad y medio ambiente.
</t>
    </r>
    <r>
      <rPr>
        <b/>
        <sz val="10"/>
        <color theme="1"/>
        <rFont val="Arial"/>
        <family val="2"/>
      </rPr>
      <t xml:space="preserve">
FAC. CIENCIAS
</t>
    </r>
    <r>
      <rPr>
        <sz val="10"/>
        <color theme="1"/>
        <rFont val="Arial"/>
        <family val="2"/>
      </rPr>
      <t xml:space="preserve">Acta de Consejo (24 marzo). Acta de reunión 05 departamento de Química (5 de abril). Acta comité de investigaciones y proyeccion social de la facultad (7 de abril).  Propuesta de un seminario y un diplomado Dpto de Química 
</t>
    </r>
  </si>
  <si>
    <r>
      <rPr>
        <b/>
        <sz val="10"/>
        <rFont val="Arial"/>
        <family val="2"/>
      </rPr>
      <t xml:space="preserve">
CUARTO SEGUIMIENTO
FACULTAD DE CIENCIAS
</t>
    </r>
    <r>
      <rPr>
        <sz val="10"/>
        <rFont val="Arial"/>
        <family val="2"/>
      </rPr>
      <t xml:space="preserve">
CUARTO SEGUIMIENTO: Participación de profesores con 21 proyectos de investigación en convocatorias 04 y 05 de 2021 de la oficina de investigaciones (acta 12 de comité de investigaciones) https://drive.google.com/file/d/1L0nNB2SqeAP7Ep7xSxu1zeJxbzaLtfg_/view?usp=sharing
https://drive.google.com/file/d/1at_Ysz6UNesU4VcghuE69pzAOv3v8icX/view?usp=sharing
https://drive.google.com/file/d/1hATtLlfjWAk9efFHWMWsXh4tmquwSHE6/view?usp=sharing</t>
    </r>
    <r>
      <rPr>
        <b/>
        <sz val="10"/>
        <rFont val="Arial"/>
        <family val="2"/>
      </rPr>
      <t xml:space="preserve">
TECER SEGUIMIENTO
</t>
    </r>
    <r>
      <rPr>
        <sz val="10"/>
        <rFont val="Arial"/>
        <family val="2"/>
      </rPr>
      <t xml:space="preserve">Los profesores Yuri García y Francisco Villa reportan en el formulario de Google que inscribieron proyectos de investigación en la Oficina de Investigaciones https://docs.google.com/spreadsheets/d/1dQ_7wXj7e5dGpCI_s5G6tYy-nSRxsfrYleY-qx20SG4/edit?usp=sharing
</t>
    </r>
    <r>
      <rPr>
        <b/>
        <sz val="10"/>
        <rFont val="Arial"/>
        <family val="2"/>
      </rPr>
      <t xml:space="preserve">
SEGUNDO SEGUIMIENTO
FAC. CIENCIAS
</t>
    </r>
    <r>
      <rPr>
        <sz val="10"/>
        <rFont val="Arial"/>
        <family val="2"/>
      </rPr>
      <t xml:space="preserve">
- Estado epidemiológico de enfermedades neurodegenerativas y su promoción y prevención en el departamento del Tolima. (Global Seed grant. 100 preguntas que hacen los niños sobre el cerebro) 
https://drive.google.com/file/d/1IOgKleEGjNffN3jPdAb-9bJn2VC22P7r/view?usp=sharing 
- Uso de productos naturales con propiedades anticancerígenas en el departamento del Tolima. 
https://drive.google.com/file/d/1dKtN2xixl0IFlbmWMzOcCVPOU9mB6Q4x/view?usp=sharing 
Segun respuestas del formulario de Google Formas 8 docentes inscribieron proyectos a investigaciones o proyección social. https://docs.google.com/spreadsheets/d/1533RIJv8JipyqmkAxKYTUCa6JQg52CKoe8vU6MUfRNk/edit?usp=sharing 
Códigos de los Proyectos:  
- En ejecución con convenio: 10621, 20261, 30621, 40621, 56021, 60621, 70621, 80621, 90621, 280121 
(Ver Anexo - Hoja "Proyectos y Convenios")
</t>
    </r>
    <r>
      <rPr>
        <b/>
        <sz val="10"/>
        <rFont val="Arial"/>
        <family val="2"/>
      </rPr>
      <t xml:space="preserve">FAC. INGENIERÍA FORESTAL  </t>
    </r>
    <r>
      <rPr>
        <sz val="10"/>
        <rFont val="Arial"/>
        <family val="2"/>
      </rPr>
      <t xml:space="preserve">
Mediante Oficio 6.060, del 9 de abril de 2021 se presentó formalmente a la convocatoria de la OMIT. 
</t>
    </r>
    <r>
      <rPr>
        <b/>
        <sz val="10"/>
        <rFont val="Arial"/>
        <family val="2"/>
      </rPr>
      <t xml:space="preserve">
PRIMER SEGUIMIENTO
</t>
    </r>
    <r>
      <rPr>
        <sz val="10"/>
        <rFont val="Arial"/>
        <family val="2"/>
      </rPr>
      <t xml:space="preserve">
Códigos de los Proyectos:  83127, 83128, 83128
</t>
    </r>
    <r>
      <rPr>
        <b/>
        <sz val="10"/>
        <rFont val="Arial"/>
        <family val="2"/>
      </rPr>
      <t xml:space="preserve">FAC. INGENIERÍA FORESTAL
</t>
    </r>
    <r>
      <rPr>
        <sz val="10"/>
        <rFont val="Arial"/>
        <family val="2"/>
      </rPr>
      <t>Tres proyectos formulados</t>
    </r>
  </si>
  <si>
    <r>
      <t xml:space="preserve">CUARTO SEGUIMIENTO
FACULTAD DE CIENCIAS
 </t>
    </r>
    <r>
      <rPr>
        <sz val="10"/>
        <rFont val="Arial"/>
        <family val="2"/>
      </rPr>
      <t>Presentación en convocatorias externas: 
1. Resumen Proyecto SGPS-81242-2021 - SGPS-SIPRO
Uso de materiales lignocelulósicos para la remoción de residuos de hidrocarburos provenientes del mantenimiento de maquinaria agrícola. SENA-QUAPE-UT
2.  ANÁLISIS DEL IMPACTO SOCIO AMBIENTAL DEL MERCURIO Y TECNOLOGÍAS SOSTENIBLES PARA SU REMOCIÓN EN LA CUENCA ALTA DEL RIO CAQUETÁ (CAQUETÁ, PUTUMAYO) -Proyecto de regalías. UNIAMAZONÏA-UNAL amazonía- QUAPE-UT https://drive.google.com/drive/folders/1gwyIHEBEsSOZWQhJlC0DzB729NpXXxX0?usp=sharing</t>
    </r>
    <r>
      <rPr>
        <b/>
        <sz val="10"/>
        <rFont val="Arial"/>
        <family val="2"/>
      </rPr>
      <t xml:space="preserve">
SEGUNDO SEGUIMIENTO
</t>
    </r>
    <r>
      <rPr>
        <sz val="10"/>
        <rFont val="Arial"/>
        <family val="2"/>
      </rPr>
      <t xml:space="preserve">Propuesta de proyecto. Anexo 10 Facultad de Ciencias de la Educación
</t>
    </r>
    <r>
      <rPr>
        <b/>
        <sz val="10"/>
        <rFont val="Arial"/>
        <family val="2"/>
      </rPr>
      <t xml:space="preserve">FACULTAD DE INGENIERÍA FORESTAL
</t>
    </r>
    <r>
      <rPr>
        <sz val="10"/>
        <rFont val="Arial"/>
        <family val="2"/>
      </rPr>
      <t>Cuatro  proyecto formulado
1. Análisis de los cambios del bosque natural del departamento del Tolima, de acuerdo con la metodología establecida por la Corporación Autónoma Regional del Tolima – CORTOLIMA. 2. Actualización de la evaluación regional del agua en el departamento del Quindío. 3. Propuesta de Inventarios Forestal Alcaldia Villarrica. 4. Desarrollo Sostenible Bajo en Carbono en la Región de la Orinoquia Proyecto Biocarbono Orinoquia
FACEA
Acta de inicio convenio 992
Códigos de los Proyectos en cooperación con Gobernación y Alcaldía:  
- En ejecución con convenio: 10621, 60621, 70621, 80621, 90621 (Ver Anexo - Hoja "Proyectos y Convenios") DIN</t>
    </r>
    <r>
      <rPr>
        <b/>
        <sz val="10"/>
        <rFont val="Arial"/>
        <family val="2"/>
      </rPr>
      <t xml:space="preserve">
PRIMER SEGUIMIMIENTO
</t>
    </r>
    <r>
      <rPr>
        <sz val="10"/>
        <rFont val="Arial"/>
        <family val="2"/>
      </rPr>
      <t xml:space="preserve">Un proyecto formulado: 1. Inicio del proyecto Evaluación Regional del Agua para el departamento del To0lima.
</t>
    </r>
  </si>
  <si>
    <r>
      <t xml:space="preserve">CUARTO SEGUIMIENTO
</t>
    </r>
    <r>
      <rPr>
        <sz val="10"/>
        <rFont val="Arial"/>
        <family val="2"/>
      </rPr>
      <t>Veintitres libros publicados con el Sello Editorial 
(Ver Hoja - Anexo Plan Operativo "Publicaciones").</t>
    </r>
    <r>
      <rPr>
        <b/>
        <sz val="10"/>
        <rFont val="Arial"/>
        <family val="2"/>
      </rPr>
      <t xml:space="preserve">
FACULTAD DE CIENCIAS
</t>
    </r>
    <r>
      <rPr>
        <sz val="10"/>
        <rFont val="Arial"/>
        <family val="2"/>
      </rPr>
      <t xml:space="preserve">6 libros presentados en la Convocatoria 03-2021 de la Oficina de Investigaciones. https://drive.google.com/file/d/1a4Ohu2uHOLhTympmfgaDXV0ri_rqC-F_/view?usp=sharing
La profesora Diana Paola Vargas, publicó un capítulo de libro
https://drive.google.com/drive/folders/1gwyIHEBEsSOZWQhJlC0DzB729NpXXxX0?usp=sharing
</t>
    </r>
    <r>
      <rPr>
        <b/>
        <sz val="10"/>
        <rFont val="Arial"/>
        <family val="2"/>
      </rPr>
      <t xml:space="preserve">
TECER SEGUIMIENTO
FACULTAD DE INGENIERÍA FORESTAL
</t>
    </r>
    <r>
      <rPr>
        <sz val="10"/>
        <rFont val="Arial"/>
        <family val="2"/>
      </rPr>
      <t>El profesor Félix Salgado Castillo participó como ponente en el Workshop ICSH-STAHY 2021, del 16 al 17 de septiembre en Universidad Politécnica de Valencia, Valencia – España (virtual). Ponencia: Evaluation of the uncertainty of rainfall in a hydrological model applied in a colombian andean basin.</t>
    </r>
    <r>
      <rPr>
        <b/>
        <sz val="10"/>
        <rFont val="Arial"/>
        <family val="2"/>
      </rPr>
      <t xml:space="preserve">
SEGUNDO SEGUIMIENTO
</t>
    </r>
    <r>
      <rPr>
        <sz val="10"/>
        <rFont val="Arial"/>
        <family val="2"/>
      </rPr>
      <t xml:space="preserve">Seis libros publicados con el Sello Editorial (Ver Hoja - Anexo "Publicaciones")
</t>
    </r>
    <r>
      <rPr>
        <b/>
        <sz val="10"/>
        <rFont val="Arial"/>
        <family val="2"/>
      </rPr>
      <t xml:space="preserve">FACULTAD DE INGENIERÍA FORESTAL
</t>
    </r>
    <r>
      <rPr>
        <sz val="10"/>
        <rFont val="Arial"/>
        <family val="2"/>
      </rPr>
      <t xml:space="preserve">
Segundo seguimiento: Los profesores Consuelo Arce G., Uriel Pérez Gómez, Miguel Ángel Quimbayo y Luz Amalia Forero participaron en eventos
https://drive.google.com/drive/u/0/folders/1IDOK_vxGYh0m96SWapL1z5SpF67Cp20-
</t>
    </r>
    <r>
      <rPr>
        <b/>
        <sz val="10"/>
        <rFont val="Arial"/>
        <family val="2"/>
      </rPr>
      <t xml:space="preserve">
PRIMER SEGUIMIENTO
</t>
    </r>
    <r>
      <rPr>
        <sz val="10"/>
        <rFont val="Arial"/>
        <family val="2"/>
      </rPr>
      <t xml:space="preserve">Regiones Investigativas de Educación y Pedagogía en Colombia.
Estilos de Aprendizaje y Autodeterminación en la educación superior.
Pedagogías críticas de la educación superior: Miradas otras.
 Perturbando el texto agroecológico. Anotaciones para una (urgente) descolonización de la agroecologia.
Agroecologia y estilo de vida. Una lectura en diálogo con campesinos del Líbano, Tolima (Colombia) </t>
    </r>
  </si>
  <si>
    <r>
      <t xml:space="preserve">CUARTO SEGUIMIENTO
</t>
    </r>
    <r>
      <rPr>
        <sz val="10"/>
        <rFont val="Arial"/>
        <family val="2"/>
      </rPr>
      <t xml:space="preserve">Resoluciones y actas del CIARP y CCEED, en las que se apreuban los productos de los profesores, epsecíficamente para el reconocimiento por la publicación de artículos científicos en revistas inexadas
</t>
    </r>
    <r>
      <rPr>
        <b/>
        <sz val="10"/>
        <rFont val="Arial"/>
        <family val="2"/>
      </rPr>
      <t xml:space="preserve">CUARTO SEGUIMIENTO
</t>
    </r>
    <r>
      <rPr>
        <sz val="10"/>
        <rFont val="Arial"/>
        <family val="2"/>
      </rPr>
      <t xml:space="preserve">2 artículos, y un capítulo de libro
El profesor Guillermo Salamanca Grosso publicó un artículo científico.
https://drive.google.com/drive/folders/1gwyIHEBEsSOZWQhJlC0DzB729NpXXxX0?usp=sharing
La profesora Yadira Caicedo publicó un artículo https://drive.google.com/file/d/1di6Qi2qTh7ffTEF9GZSwzWdc8HxW7tMB/view?usp=sharing
</t>
    </r>
    <r>
      <rPr>
        <b/>
        <sz val="10"/>
        <rFont val="Arial"/>
        <family val="2"/>
      </rPr>
      <t xml:space="preserve">
SEGUNDO SEGUIMIENTO
</t>
    </r>
    <r>
      <rPr>
        <sz val="10"/>
        <rFont val="Arial"/>
        <family val="2"/>
      </rPr>
      <t xml:space="preserve">Measuring the effects of armed conflict on academic performance in Colombia. A spatial approach
John Fredy Ariza, Juan Pablo Saldarriaga
Revista: International Journal of Educational Development  
7, Taxonomic definition in economics: human aims, essences, and kinds
Gabriel F. Guzmán, Cristian C.  Frasser
Revista: Australian Journal of Agricultural and Resource Economics
</t>
    </r>
    <r>
      <rPr>
        <b/>
        <sz val="10"/>
        <rFont val="Arial"/>
        <family val="2"/>
      </rPr>
      <t>FACULTAD DE INGENIERÍA FORESTAL</t>
    </r>
    <r>
      <rPr>
        <sz val="10"/>
        <rFont val="Arial"/>
        <family val="2"/>
      </rPr>
      <t xml:space="preserve">
Artículo Estimación de la biomasa y carbono con teledetección en bosques alto-andinos de Boyacá Colombia. Estudio de caso:Santuario de Flora y fauna Iguaque. Milena Segura
</t>
    </r>
    <r>
      <rPr>
        <b/>
        <sz val="10"/>
        <rFont val="Arial"/>
        <family val="2"/>
      </rPr>
      <t xml:space="preserve">
PRIMER SEGUIMIENTO
</t>
    </r>
    <r>
      <rPr>
        <sz val="10"/>
        <rFont val="Arial"/>
        <family val="2"/>
      </rPr>
      <t xml:space="preserve">La Innovación organizacional examinada desde las teorías del diseño, el cambio, la cognición y aprendizaje organizacionales
January 2021
Profesores Perilla y Monica ya publicaron 2021
indexado Q3 internacional 
</t>
    </r>
    <r>
      <rPr>
        <b/>
        <sz val="10"/>
        <rFont val="Arial"/>
        <family val="2"/>
      </rPr>
      <t>FMVZ</t>
    </r>
    <r>
      <rPr>
        <sz val="10"/>
        <rFont val="Arial"/>
        <family val="2"/>
      </rPr>
      <t xml:space="preserve">
ARTÍCULOS:
Identification of reliable reference genes for expression studies
in the magnum of laying hens housed in cage and cage-free
systems
Effects of oregano (Lippia origanoides) essential oil supplementation on the performance, egg quality, and intestinal morphometry of Isa Brown laying hens
Corn drying temperature, particle size, and amylase supplementation influence growth performance, digestive tract development, and nutrient utilization of broilers
</t>
    </r>
    <r>
      <rPr>
        <b/>
        <sz val="10"/>
        <rFont val="Arial"/>
        <family val="2"/>
      </rPr>
      <t xml:space="preserve">DIN
</t>
    </r>
    <r>
      <rPr>
        <sz val="10"/>
        <rFont val="Arial"/>
        <family val="2"/>
      </rPr>
      <t xml:space="preserve">
Resoluciones y actas del CIARP y CCEED, en las que se apreuban los productos de los profesores, epsecíficamente para el reconocimiento por la publicación de artículos científicos en revistas inexadas</t>
    </r>
  </si>
  <si>
    <r>
      <rPr>
        <b/>
        <sz val="10"/>
        <rFont val="Arial"/>
        <family val="2"/>
      </rPr>
      <t xml:space="preserve">
CUARTO SEGUIMIENTO
</t>
    </r>
    <r>
      <rPr>
        <sz val="10"/>
        <rFont val="Arial"/>
        <family val="2"/>
      </rPr>
      <t xml:space="preserve"> El 4 de noviembre se envió consulta a estudiantes a través de un formulario de google. 
https://drive.google.com/file/d/1BVnyTF90Te343WShP-VwwQ55yAnGx-p2/view?usp=sharing
Se obtuvieron 166 respuestas, pero la mayoría de estudiantes no pertenence a redes
https://docs.google.com/spreadsheets/d/1hLsPF723XowEEHmSbIFitWWhQs2yny2S/edit?usp=sharing&amp;ouid=118060068405691452594&amp;rtpof=true&amp;sd=true</t>
    </r>
    <r>
      <rPr>
        <b/>
        <sz val="10"/>
        <rFont val="Arial"/>
        <family val="2"/>
      </rPr>
      <t xml:space="preserve">
TERCER SEGUIMIENTO
</t>
    </r>
    <r>
      <rPr>
        <sz val="10"/>
        <rFont val="Arial"/>
        <family val="2"/>
      </rPr>
      <t xml:space="preserve">
Tercer seguimiento: Piezas publicitarias de las charlas informativas de Becas Chevening y pieza publicitaria del evento "Tercer Encuentro de Buenas Prácticas de Internacionalización de la Educación Superior"  de la Red Colombiana para la Internacionalización RCI.
</t>
    </r>
    <r>
      <rPr>
        <b/>
        <sz val="10"/>
        <rFont val="Arial"/>
        <family val="2"/>
      </rPr>
      <t>FACULTAD DE INGENIERÍA FORESTAL</t>
    </r>
    <r>
      <rPr>
        <sz val="10"/>
        <rFont val="Arial"/>
        <family val="2"/>
      </rPr>
      <t xml:space="preserve">
El profesor Félix Salgado Castillo participó como ponente en el Workshop ICSH-STAHY 2021, del 16 al 17 de septiembre en Universidad Politécnica de Valencia, Valencia – España (virtual). Ponencia: Evaluation of the uncertainty of rainfall in a hydrological model applied in a colombian andean basin.
https://drive.google.com/drive/u/0/folders/1WwPL4jc52z-kWLhWdlgFs8bVjVe7aP7D
</t>
    </r>
    <r>
      <rPr>
        <b/>
        <sz val="10"/>
        <rFont val="Arial"/>
        <family val="2"/>
      </rPr>
      <t xml:space="preserve">FACULTAD DE CIENCIAS
</t>
    </r>
    <r>
      <rPr>
        <sz val="10"/>
        <rFont val="Arial"/>
        <family val="2"/>
      </rPr>
      <t xml:space="preserve">El profesor Jose Herman Muñoz participó en IV Congreso Internacional de Matematica Aplicada y V  Congreso Internacional en Investigación en Didáctica de las Ciencias https://drive.google.com/open?id=1VCVkRSXaK0rvuDoCkF8d2Yy1AVaSjnOW
Paulo Cesar Tintinago Ruiz (Universidad del Quindío), Leonardo Duvan Restrepo Alape (Universidad del Tolima). Conferencia: Dinámica de una clase de modelo de depredación del tipo Leslie-Gower. https://sites.google.com/view/iiiencuentromatematicocaribe/conferencistas
</t>
    </r>
    <r>
      <rPr>
        <b/>
        <sz val="10"/>
        <rFont val="Arial"/>
        <family val="2"/>
      </rPr>
      <t>FACULTAD DE CIENCIAS ECONÓMICAS Y ADMINISTRATIVAS</t>
    </r>
    <r>
      <rPr>
        <sz val="10"/>
        <rFont val="Arial"/>
        <family val="2"/>
      </rPr>
      <t xml:space="preserve">
1)  Management Logístivo Virtual - 23SEP.  2) Seminario Web Cadena de Suministro Colaborativa: Puntos Clave y Como Desarrollarlos.  Existen los certificados de asistencia de profesores a estos eventos.
https://drive.google.com/drive/u/0/folders/1Pl7nE7J_lppLvvyxLVgihK-7zy0ayB-O
Certificación de los estudiantes participantes
https://drive.google.com/drive/u/0/folders/1330yaOwPNf87lydzLafyefrf70Vz_z3Q</t>
    </r>
    <r>
      <rPr>
        <b/>
        <sz val="10"/>
        <rFont val="Arial"/>
        <family val="2"/>
      </rPr>
      <t xml:space="preserve">
FACULTAD DE MEDICINA VETERINARIA Y ZOOTECNIA</t>
    </r>
    <r>
      <rPr>
        <sz val="10"/>
        <rFont val="Arial"/>
        <family val="2"/>
      </rPr>
      <t xml:space="preserve">
Inscripciones a los eventos y sometimiento de los trabajos de investigación, nombre de los eventos y certificados.
https://drive.google.com/drive/folders/1u9zzQ4g_zLDiFdXWDMcnPd8PeYQrgc88</t>
    </r>
    <r>
      <rPr>
        <b/>
        <sz val="10"/>
        <rFont val="Arial"/>
        <family val="2"/>
      </rPr>
      <t xml:space="preserve">
SEGUNDO SEGUIMIENTO
FACULTAD DE CIENCIAS
</t>
    </r>
    <r>
      <rPr>
        <sz val="10"/>
        <rFont val="Arial"/>
        <family val="2"/>
      </rPr>
      <t xml:space="preserve">Nelson Fernando Niño-Gutierrez, C. Jaramillo-Páez, X. C. Pulido Villamil. Efecto comparativo del potencial ecotoxicológico sobre Artemia sp. de los fotocatalizadores ZnO y TiO2 evaluados bajo Irradiación Solar Simulada. 4to Congreso Colombiano de Procesos Avanzados de Oxidación. 14 al 16 de abril del 2021, modalidad virtual. 
Segundo Taller de Biorremediación Latinoamericano (15/01/2021). 2021 #RSCPoster Twitter Conference, marzo de 2021. 
- XII Congreso nacional y XIII seminario Internacional de Neurociencias "Diseño y síntesis de quelantes de hierro y evaluación de su acción neuroprotectora y/o neuroreparadora en modelos experimentales de enfermedad de Parkinson 18-19 y 25-26 de junio de 2021. (Ponente). https://drive.google.com/drive/folders/1bvb95ujVn7gzl8-tgTJFrzA_71jvKsOY?usp=sharing 
</t>
    </r>
    <r>
      <rPr>
        <b/>
        <sz val="10"/>
        <rFont val="Arial"/>
        <family val="2"/>
      </rPr>
      <t xml:space="preserve">
- Conversatorio " Alimenta y ejercita tu cerebro" fecha 23 de abril https://www.youtube.com/watch?v=Xx1O9gLzucA
FACULTAD DE INGENIERÍA FORESTAL
</t>
    </r>
    <r>
      <rPr>
        <sz val="10"/>
        <rFont val="Arial"/>
        <family val="2"/>
      </rPr>
      <t xml:space="preserve">Certificación de cuatro eventos nacionales e internacionales 
</t>
    </r>
    <r>
      <rPr>
        <b/>
        <sz val="10"/>
        <rFont val="Arial"/>
        <family val="2"/>
      </rPr>
      <t xml:space="preserve">FMVZ
</t>
    </r>
    <r>
      <rPr>
        <sz val="10"/>
        <rFont val="Arial"/>
        <family val="2"/>
      </rPr>
      <t xml:space="preserve">Certificado de asistencia a la Asociación Latinoamericana de Producción Animal Redes Temáticas
La Red de Pastos y Forrajes les invita a asistir virtualmente a la Conferencia
</t>
    </r>
    <r>
      <rPr>
        <b/>
        <sz val="10"/>
        <rFont val="Arial"/>
        <family val="2"/>
      </rPr>
      <t xml:space="preserve">
FACULTAD DE INGENIERÍA FORESTAL
</t>
    </r>
    <r>
      <rPr>
        <sz val="10"/>
        <rFont val="Arial"/>
        <family val="2"/>
      </rPr>
      <t xml:space="preserve">
Los profesores Consuelo Arce G., Uriel Pérez Gómez, Miguel Ángel Quimbayo y Luz Amalia Forero participaron en eventos</t>
    </r>
    <r>
      <rPr>
        <b/>
        <sz val="10"/>
        <rFont val="Arial"/>
        <family val="2"/>
      </rPr>
      <t xml:space="preserve">
PRIMER SEGUIMIENTO</t>
    </r>
    <r>
      <rPr>
        <sz val="10"/>
        <rFont val="Arial"/>
        <family val="2"/>
      </rPr>
      <t xml:space="preserve">
Participación en el I congreso Internacional " Interculturalidad, Decolonialidad, Infancias y Educación" realizado del 22  al 25 de febrero con la Universidad Libre y ASCOFADE en Bogotá. Asistieron al evento la profesora Norma Buenaventura y los estudiantes Natalia Medina, Norma Constanza González, María alexandra Martínez, Edwin Herbet Ruiz y Martha Isabel Guarnizo del programa de Esp. en para la Educación en la Niñez del IDEAD.
En el marco del desarrollo del diplomado: “SISTEMAS INTEGRADOS DE GESTIÓN: HERRAMIENTAS DE CALIDAD  PARA LA COMPETITIVIDAD EMPRESARIAL, FORO: "RESULTADOS DE APRENDIZAJE DE LOS ESTUDIANTES DEL CAT DE NEIVA: MÓDULO UNO COMPETITIVIDAD Y MÓDULO DOS CALIDAD, con la participación de seis panelistas con experiencias de emprendimiento, investigación - innovación - desarrollo, desde diferentes perspectivas y ciudades de Colombia y de Brasil"
</t>
    </r>
  </si>
  <si>
    <r>
      <t xml:space="preserve">
CUARTO SEGUIMIENTO
FACULTAD DE CIENCIAS DE LA SALUD
</t>
    </r>
    <r>
      <rPr>
        <sz val="10"/>
        <rFont val="Arial"/>
        <family val="2"/>
      </rPr>
      <t xml:space="preserve">Documento de Diagnostico de desercion  programa de Enfermería y Medicina  </t>
    </r>
    <r>
      <rPr>
        <b/>
        <sz val="10"/>
        <rFont val="Arial"/>
        <family val="2"/>
      </rPr>
      <t xml:space="preserve">
TERCER SEGUIMIENTO
FACULTAD DE CIENCIAS
</t>
    </r>
    <r>
      <rPr>
        <sz val="10"/>
        <rFont val="Arial"/>
        <family val="2"/>
      </rPr>
      <t xml:space="preserve">Estudio de deserción de la Maestría en Ciencias-Fisica presentado en el informe de autoevaluación para la renovación del registro calificado https://drive.google.com/file/d/1W1vx7KUlMU4rn7UvBtExHoErM2wNKwJS/view?usp=sharing (página 12)
Estudio de deserción del Doctorado en Ciencias Biológicas presentado en el informe de autoevaluación para la renovación del registro calificado https://docs.google.com/document/d/1kXIMd4DfJ2XWYudnZ4UeoI8o0-iaNRtI/edit?usp=sharing&amp;ouid=118060068405691452594&amp;rtpof=true&amp;sd=true (página 19)
</t>
    </r>
    <r>
      <rPr>
        <b/>
        <sz val="10"/>
        <rFont val="Arial"/>
        <family val="2"/>
      </rPr>
      <t xml:space="preserve">FACULTAD DE CIENCIAS ECONÓMICAS Y ADMINISTRATIVAS
</t>
    </r>
    <r>
      <rPr>
        <sz val="10"/>
        <rFont val="Arial"/>
        <family val="2"/>
      </rPr>
      <t xml:space="preserve">
Economía: Estudio de deserción 2021
https://drive.google.com/drive/u/0/folders/1H_oIWrdg8KSiVh3Fky4VT6kZHg6_7Byf
</t>
    </r>
    <r>
      <rPr>
        <b/>
        <sz val="10"/>
        <rFont val="Arial"/>
        <family val="2"/>
      </rPr>
      <t xml:space="preserve">SEGUNDO SEGUIMIENTO
FACULTAD DE INGENIERÍA FORESTAL
FACULTAD DE CIENCIAS
</t>
    </r>
    <r>
      <rPr>
        <sz val="10"/>
        <rFont val="Arial"/>
        <family val="2"/>
      </rPr>
      <t xml:space="preserve">Estudio de deserción del programa de Matemáticas con Énfasis en Estadística
Comité Curricular Maestría en Ciencias Biológicas donde se menciona la deserción. https://drive.google.com/drive/folders/17raXsEP_7lpC94nZEWw0cWljmlfVnKPQ?usp=sharing 
Estudio de deserción de la Maestría en Matemáticas presentado en el informe de autoevaluación para la renovación del registro calificado 
https://drive.google.com/file/d/1kLH7zxXuNQ9_pdN-Tie_70N76AGD51iv/view?usp=sharing 
 (página 12).
</t>
    </r>
    <r>
      <rPr>
        <b/>
        <sz val="10"/>
        <rFont val="Arial"/>
        <family val="2"/>
      </rPr>
      <t xml:space="preserve">
PRIMER SEGUIMIENTO
FACULTAD DE INGENIERÍA FORESTAL
</t>
    </r>
    <r>
      <rPr>
        <sz val="10"/>
        <rFont val="Arial"/>
        <family val="2"/>
      </rPr>
      <t xml:space="preserve">Estudios de deserción de las útlimas 6 cohortes de las maestrías en Gestión Ambiental y Evaluación del Impacto Ambiental y la maestría en Planificación y Manejo Ambiental de Cuencas Hidrográficas
</t>
    </r>
    <r>
      <rPr>
        <b/>
        <sz val="10"/>
        <rFont val="Arial"/>
        <family val="2"/>
      </rPr>
      <t xml:space="preserve">
FACULTA DE CIENCIAS
</t>
    </r>
    <r>
      <rPr>
        <sz val="10"/>
        <rFont val="Arial"/>
        <family val="2"/>
      </rPr>
      <t xml:space="preserve">
Acta 05 de comité curricular programa de Matemáticas con énfasis en Estadistica (23 de marzo 2021) y Consejo de Facultad (24 de marzo 2021). Analisis del estudio de deserción de los reportes proporcionados por la ODI de los semestres 2014-1 hasta el 2019-2. </t>
    </r>
    <r>
      <rPr>
        <b/>
        <sz val="10"/>
        <rFont val="Arial"/>
        <family val="2"/>
      </rPr>
      <t xml:space="preserve">
</t>
    </r>
    <r>
      <rPr>
        <sz val="10"/>
        <rFont val="Arial"/>
        <family val="2"/>
      </rPr>
      <t>Documentos maestros que reposan en la Oficina de Autoaveluación y Acreditación y en las Direcciones de Porgrama de la Facultad de Ingeniería Forestal</t>
    </r>
  </si>
  <si>
    <r>
      <rPr>
        <b/>
        <sz val="10"/>
        <rFont val="Arial"/>
        <family val="2"/>
      </rPr>
      <t xml:space="preserve">CUARTO SEGUIMIENTO
</t>
    </r>
    <r>
      <rPr>
        <sz val="10"/>
        <rFont val="Arial"/>
        <family val="2"/>
      </rPr>
      <t>12 programas con estudio de deserción de 72 programas</t>
    </r>
    <r>
      <rPr>
        <b/>
        <sz val="10"/>
        <rFont val="Arial"/>
        <family val="2"/>
      </rPr>
      <t xml:space="preserve">
PRIMER SEGUIMIENTO</t>
    </r>
    <r>
      <rPr>
        <sz val="10"/>
        <rFont val="Arial"/>
        <family val="2"/>
      </rPr>
      <t xml:space="preserve">
Como resultado del proceso de autoevaluación y mejoramiento continuo, realizado a los programas de Maestría en Gestión Ambiental y Evaluación del Impacto Ambiental y la Maestría en Planificación y Manejo Ambiental de Cuencas Hidrográficas, se realizaron los estudios de deserción y retención de estos programas, como insumo para la renovación de registro calificado y la acreditación de alta calidad de estos programas respectivamente.</t>
    </r>
  </si>
  <si>
    <r>
      <rPr>
        <b/>
        <sz val="11"/>
        <rFont val="Arial"/>
        <family val="2"/>
      </rPr>
      <t xml:space="preserve">
CUARTO SEGUIMIENTO
</t>
    </r>
    <r>
      <rPr>
        <sz val="11"/>
        <rFont val="Arial"/>
        <family val="2"/>
      </rPr>
      <t>Cumplimiento de 32 estándares</t>
    </r>
    <r>
      <rPr>
        <b/>
        <sz val="11"/>
        <rFont val="Arial"/>
        <family val="2"/>
      </rPr>
      <t xml:space="preserve">
</t>
    </r>
    <r>
      <rPr>
        <sz val="11"/>
        <rFont val="Arial"/>
        <family val="2"/>
      </rPr>
      <t>https://drive.google.com/drive/u/0/folders/16vF6O_Xav5dZiPdh-Cgfv7FEFiGYvyMV</t>
    </r>
    <r>
      <rPr>
        <b/>
        <sz val="11"/>
        <rFont val="Arial"/>
        <family val="2"/>
      </rPr>
      <t xml:space="preserve">
SEGUNDO SEGUIMIENTO
</t>
    </r>
    <r>
      <rPr>
        <sz val="11"/>
        <rFont val="Arial"/>
        <family val="2"/>
      </rPr>
      <t xml:space="preserve">1.formatos Código: GD-P07-F03 ,documentos generados .
4. link de capacitacion , asistencia y pantallazos 
5. link de invitaciona induccion ,asistencia , y pantallazos .
6. Resolucion proyectada , pendiente enviar para firmas .
9. link encuesta,documento informe  .
10. documentos solicitudes desinfeccion,fumigacion ,evaluaciones medicas ocupacionales y elementos de seguridad industrial y bioseguridad :cotizaciones estudios previos ,CDP. 
11. formatos entrega elementos e insumos  ,correos ,evidencia fotografica,formato de inspecciones , documentos .
13. correos ,precotizaciones , estudios previos ,CDP ,formato solicitud,formatos remision .
14. formato matriz , encuesta , evidencia fotografica
15, correos ,acta 12,
16,.informes , oficios , evidencias fotograficas
17. formato , procedimiento .
18.  oficios , informes y correos .
19. formatos , registro fotografico , relacion beneficiados , informe .
21.formatos , documentos ,registros , evidencas fotografisocs , documentos precontractuales 
</t>
    </r>
    <r>
      <rPr>
        <b/>
        <sz val="11"/>
        <rFont val="Arial"/>
        <family val="2"/>
      </rPr>
      <t xml:space="preserve">
PRIMER SEGUIMIENTO</t>
    </r>
    <r>
      <rPr>
        <sz val="11"/>
        <rFont val="Arial"/>
        <family val="2"/>
      </rPr>
      <t xml:space="preserve">
- Elaboracion y actualizacion de documentos conforme al sistema de calidad entre ellos procedimientos ,protocolos ,formatos relacionados en el formato GD-P07-F03,publicado ubicado en el linkhttp://administrativos.ut.edu.co/sistemas-gestion-de-la-calidad/gestion-de-desarrollo-humano.html 
- Documento excel Matriz legal actualizada ,incluidas en el formato Código: DH-P14- F01
- Base de datos en formulario Google Drive
-Documentos Protocolo de bioseguridad de medidas preventivas para evitar el contagio del covid- 19 - plan retorno de trabajo seguro, formatos DH-PT02- DH-PT51; actualización documento protocolo general  plan retorno gradual progresivo y seguro, código: DH-PR01 VERSIÓN 2; formatos de entrega de elementos de protección personal e insumos DH-P09-F04, DH-P09-F05.; capacitaciones listado en drive ,imagenes 
-Documento disponibles en fisico de Formatos de entrega de elementos individuales, colectivos e insumos DH-P09-F04, DH-P09-F05
-Acta 001 de la vista del proveedor del Plan Estratégico de Seguridad Vial realizada el día 12 de febrero de 2021. Formato Acta de Reunión código GD-P07-F04.
</t>
    </r>
    <r>
      <rPr>
        <b/>
        <sz val="11"/>
        <rFont val="Arial"/>
        <family val="2"/>
      </rPr>
      <t>TERCER SEGUIMIENTO
https://drive.google.com/drive/u/0/folders/1BaXKOKr9v-IgazeyNNisOFffuTp5g8sB</t>
    </r>
    <r>
      <rPr>
        <sz val="11"/>
        <rFont val="Arial"/>
        <family val="2"/>
      </rPr>
      <t xml:space="preserve">
-Actos NO. 774488 - Universidad del Tolima . fecha de la visita 10 de marzo de 2021</t>
    </r>
  </si>
  <si>
    <r>
      <rPr>
        <b/>
        <sz val="9"/>
        <rFont val="Calibri"/>
        <family val="2"/>
        <scheme val="minor"/>
      </rPr>
      <t xml:space="preserve">CUARTO SEGUIMIENTO
</t>
    </r>
    <r>
      <rPr>
        <sz val="9"/>
        <rFont val="Calibri"/>
        <family val="2"/>
        <scheme val="minor"/>
      </rPr>
      <t>Seguimiento a la planeación estratégica, entrega de linemientos para la planeación vigencia 2022</t>
    </r>
    <r>
      <rPr>
        <b/>
        <sz val="9"/>
        <rFont val="Calibri"/>
        <family val="2"/>
        <scheme val="minor"/>
      </rPr>
      <t xml:space="preserve">
TECER SEGUIMIENTO
</t>
    </r>
    <r>
      <rPr>
        <sz val="9"/>
        <rFont val="Calibri"/>
        <family val="2"/>
        <scheme val="minor"/>
      </rPr>
      <t>Seguimiento a la planeación estratégica a 34 unidades académico - administrativas, como se puede evidenciar en los link suministrados en el Plan de Acción 2021</t>
    </r>
    <r>
      <rPr>
        <b/>
        <sz val="9"/>
        <rFont val="Calibri"/>
        <family val="2"/>
        <scheme val="minor"/>
      </rPr>
      <t xml:space="preserve">
SEGUNDO SEGUIMIENTO
</t>
    </r>
    <r>
      <rPr>
        <sz val="9"/>
        <rFont val="Calibri"/>
        <family val="2"/>
        <scheme val="minor"/>
      </rPr>
      <t xml:space="preserve">Evidencia de la actividades gestionadas en la dimensión de Planeación estratégica
</t>
    </r>
    <r>
      <rPr>
        <b/>
        <sz val="9"/>
        <rFont val="Calibri"/>
        <family val="2"/>
        <scheme val="minor"/>
      </rPr>
      <t xml:space="preserve">
PRIMER SEGUIMIENTO</t>
    </r>
    <r>
      <rPr>
        <sz val="9"/>
        <rFont val="Calibri"/>
        <family val="2"/>
        <scheme val="minor"/>
      </rPr>
      <t xml:space="preserve">
Actas de reunión de la 01 a la  15  y fechas del 19 de enero hata el 30 de marzo de 2021:eguimiento a la planeación estratégica, en las cuales está consignadas las actividades desarrollados de formulación y aprobación del Plan de Acción Institucional 2021, - 12 planes del  Decreto 612 y el acompañamiento de la construcción de los planes académico - Administrativos.
https://drive.google.com/drive/u/1/folders/1KvcezXr71Jm8SKqV6qkj-qVMm8zO66br</t>
    </r>
  </si>
  <si>
    <r>
      <t>CUARTO SEGUIMIENTO</t>
    </r>
    <r>
      <rPr>
        <b/>
        <sz val="10"/>
        <color rgb="FF00B0F0"/>
        <rFont val="Arial"/>
        <family val="2"/>
      </rPr>
      <t xml:space="preserve">
</t>
    </r>
    <r>
      <rPr>
        <sz val="10"/>
        <rFont val="Arial"/>
        <family val="2"/>
      </rPr>
      <t>Capturas de pantalla, listado de asistencia , actas.
https://drive.google.com/drive/u/0/folders/1K_l7tFpzkj1tcFDthnMn_Y7RKY81pORv</t>
    </r>
    <r>
      <rPr>
        <b/>
        <sz val="10"/>
        <rFont val="Arial"/>
        <family val="2"/>
      </rPr>
      <t xml:space="preserve">
TERCER SEGUIMIENTO: 
</t>
    </r>
    <r>
      <rPr>
        <sz val="10"/>
        <rFont val="Arial"/>
        <family val="2"/>
      </rPr>
      <t xml:space="preserve">
Actas del 12 de agosto y 30 de septiembre.
https://drive.google.com/drive/u/0/folders/1a4BonvwIDOTgCkhbuZGIFCMbxlPf5zZZ</t>
    </r>
    <r>
      <rPr>
        <b/>
        <sz val="10"/>
        <rFont val="Arial"/>
        <family val="2"/>
      </rPr>
      <t xml:space="preserve">
SEGUNDO SEGUIMEINTO: 
</t>
    </r>
    <r>
      <rPr>
        <sz val="10"/>
        <rFont val="Arial"/>
        <family val="2"/>
      </rPr>
      <t xml:space="preserve">Documento propuesta de actualización del estatuto estudiantil  </t>
    </r>
    <r>
      <rPr>
        <b/>
        <sz val="10"/>
        <rFont val="Arial"/>
        <family val="2"/>
      </rPr>
      <t xml:space="preserve">
PRIMER SEGUIMIENTO</t>
    </r>
  </si>
  <si>
    <r>
      <t xml:space="preserve">CUARTO SEGUIMIENTO
</t>
    </r>
    <r>
      <rPr>
        <sz val="10"/>
        <rFont val="Arial"/>
        <family val="2"/>
      </rPr>
      <t xml:space="preserve">Documentos maestros de las seis licenciaturas de la Facultad de Ciencias de la Educación
</t>
    </r>
    <r>
      <rPr>
        <b/>
        <sz val="10"/>
        <rFont val="Arial"/>
        <family val="2"/>
      </rPr>
      <t xml:space="preserve">
PRIMER SEGUIMIENTO</t>
    </r>
  </si>
  <si>
    <r>
      <t xml:space="preserve">
CUARTO SEGUIMIENTO: 873  (Octubre-noviembre y diciembre 07)
</t>
    </r>
    <r>
      <rPr>
        <sz val="9"/>
        <color theme="1"/>
        <rFont val="Calibri"/>
        <family val="2"/>
        <scheme val="minor"/>
      </rPr>
      <t>Acumulado 153+520+356+873=1.903 a  de diciembre
1-oct        7        Red Academica
4-oct        23        Estudiantes de Negocios en Socializacion Guia Exportadora con pasantes Negocios Internacionales
4-oct        16        Estudiantes de Gerencia Estrategica en Socializacion Guia Exportadora con pasantes Negocios Internacionales
5-oct                Reunión coordinadores CAT 
6-oct                Socializacion Guia Exportadora con pasantes Negocios Internacionales AGRINSUR S.A.S ZOMAC  ASPRASAR BILBAO
                        Acercamiento con el Consultorio Empresarial 
6-oct                Comité  Tiendas Universitarias para la construcción del bolevar
7-oct        89        Estudiantes participantes mas 189 interacciones por face live de la Institucion Alberto Castilla
                27        estudiantes de Agroindustria en la socializacion de Guia de Exportacion 
27-oct                participación en el evento como ponente V ENCUENTRO INTERNACIONAL DE COMUNIDADES DE GRADUADOS
28-oct        6        Jovenes del Comité de Derechos Humanos de la Defensoria del Pueblo
3-nov        600        Jornada de inducción semestre B-2021 en introducción al emprendimiento programas presenciales
9-nov                Articulación con Programa Licenciatura Lengua Castellana-IDEAD
11-nov                Participación en taller de Experiencias de Emprendimiento en Economia Verde
17-nov        8        Participación como moderadora de Congreso Internacional de Innovación Social-Universidad del Bosque
18-nov                Participación Comité técnico de Regionalización y emprendimiento a nivel nacional
19-nov                Atención a visita de Pares Academico Lice en Ciencias Naturales
1-dic        4        Jurado- Asesoria para emprendedores convocatoria  Fondo Emprender-SENA
2-dic        12        mesa de RED DE EMPRENDIMIENTO RETO
3-dic        7        Red academica
7-dic        74        Participación CLADEA</t>
    </r>
    <r>
      <rPr>
        <b/>
        <sz val="9"/>
        <color theme="1"/>
        <rFont val="Calibri"/>
        <family val="2"/>
        <scheme val="minor"/>
      </rPr>
      <t xml:space="preserve"> EXPERIENCIAS SIGNIFICATIVAS EMPRENDIMIENTO-POSPANDEMIA
TERCER SEGUIMIENTO
</t>
    </r>
    <r>
      <rPr>
        <sz val="9"/>
        <color theme="1"/>
        <rFont val="Calibri"/>
        <family val="2"/>
        <scheme val="minor"/>
      </rPr>
      <t xml:space="preserve"> 102 
CAT 5O Participantes
ESTUDIANTES SISTEMAS 15
CERVANTES 25 
EMPRENDEDORES SENA COMO JURADO 12  </t>
    </r>
    <r>
      <rPr>
        <b/>
        <sz val="9"/>
        <color theme="1"/>
        <rFont val="Calibri"/>
        <family val="2"/>
        <scheme val="minor"/>
      </rPr>
      <t xml:space="preserve">
SEGUNDO SEGUIMIENTO
</t>
    </r>
    <r>
      <rPr>
        <sz val="9"/>
        <color theme="1"/>
        <rFont val="Calibri"/>
        <family val="2"/>
        <scheme val="minor"/>
      </rPr>
      <t>430 participantes
86 participantes de Habilidades emprendedoras  en menti.com, 16 municipios y 355 comentarios de agradecimiento
1 estudiante artistica asesoria en modelacion de negocios, 3 graduados de Gerencia de Instituciones Educativas
232 estudiantes en Jornada de Induccion semestre A-2021 8 de abril 
Jornada de Emprendeton con INNPULSA en alianza con la Red de Emprendimiento del Tolima 07  de abril 
13 docentes de diferentes áreas IEM Nuestra Señora del Carmen de Coyaima, 13 abril
12 estudiantes y docentes Institucion Educativa Miguel de Cervantes Saavedra 20/043
3 (2 estudiantes-1 docente) prog. iIngenieria de Sistemas: asesoria opcion de grado
participantes jornada de Emprendeton coordinado por RETO e INNPULSA
10 jovenes emprendedores en conversatorios -Vicedesarrollo Humano/Congresistas
20 jóvenes en diversos lugares del país a través de conexión digital organizada por la Escuela de Héroes, 1 junio.
5 estudiantes Ingenieria de Sistemas asesoría como opción de grado 
Rueda de Negocios en Nariño para emprendedores de sabila
12 emprendedores asesorados en pitch para convocatoria Fondo Emprender-SENA
36 estudiantes del Gobierno Escolar del Liceo Nacional con Habilidades en Emprendimiento-coordinado por la Defensoria del Pueblo (30 junio) 
acumulado 583 participantes a junio</t>
    </r>
    <r>
      <rPr>
        <b/>
        <sz val="9"/>
        <color theme="1"/>
        <rFont val="Calibri"/>
        <family val="2"/>
        <scheme val="minor"/>
      </rPr>
      <t xml:space="preserve">
PRIMER SEGUIMIENTO
</t>
    </r>
  </si>
  <si>
    <r>
      <rPr>
        <b/>
        <sz val="11"/>
        <color rgb="FF000000"/>
        <rFont val="Arial"/>
        <family val="2"/>
      </rPr>
      <t xml:space="preserve">
CUARTO SEGUIMIENTO
</t>
    </r>
    <r>
      <rPr>
        <sz val="11"/>
        <color rgb="FF000000"/>
        <rFont val="Arial"/>
        <family val="2"/>
      </rPr>
      <t>https://drive.google.com/drive/u/0/folders/1E70S_WyFIHz70NG8jtGRNZtIz12ONHzV</t>
    </r>
    <r>
      <rPr>
        <b/>
        <sz val="11"/>
        <color rgb="FF000000"/>
        <rFont val="Arial"/>
        <family val="2"/>
      </rPr>
      <t xml:space="preserve">
SEGUNDO SEGUIMIENTO
</t>
    </r>
    <r>
      <rPr>
        <sz val="11"/>
        <color rgb="FF000000"/>
        <rFont val="Arial"/>
        <family val="2"/>
      </rPr>
      <t xml:space="preserve">
Evidencias lisyado de asistencias, registro fotograficas y actas </t>
    </r>
    <r>
      <rPr>
        <b/>
        <sz val="11"/>
        <color rgb="FF000000"/>
        <rFont val="Arial"/>
        <family val="2"/>
      </rPr>
      <t xml:space="preserve">
PRIMER SEGUIMIENTO
</t>
    </r>
    <r>
      <rPr>
        <sz val="11"/>
        <color rgb="FF000000"/>
        <rFont val="Arial"/>
        <family val="2"/>
      </rPr>
      <t xml:space="preserve">
1. Alianza internas
* Programas de Especializacion de Gerencia de Proyectos y Gerencia de Instituciones Educativas (mesas de trabajo) 
* Alianza con el programa de Ingenieria de Sistemas para seguir con el proyecto Software UT 
* Alianza con el Centro Cultural para economia naranja
* Acercamiento con el programa de Administración Financiera 
* Articulación con la Facultad de Ciencias Economicas y 
* Administrativas-Grupo investigacion ECO 
2. Diseñar la ruta de atención a emprendedores
* en tramite para vinculacion de pasantes (economia, negocios internacionales) voluntariado 
3. Acompañar a emprendedores 
* 153 emprendedores (cultura emprendedora- asesorias) record en Base de datos (enero a marzo de manera permanente)</t>
    </r>
  </si>
  <si>
    <r>
      <rPr>
        <b/>
        <sz val="10"/>
        <color theme="1"/>
        <rFont val="Arial"/>
        <family val="2"/>
      </rPr>
      <t xml:space="preserve">
CUARTO SEGUIMIENTO
</t>
    </r>
    <r>
      <rPr>
        <sz val="10"/>
        <color theme="1"/>
        <rFont val="Arial"/>
        <family val="2"/>
      </rPr>
      <t>La meta propuesta fue cumplida con los 60 estuduos de inserción laboral.</t>
    </r>
    <r>
      <rPr>
        <b/>
        <sz val="10"/>
        <color theme="1"/>
        <rFont val="Arial"/>
        <family val="2"/>
      </rPr>
      <t xml:space="preserve">
TERCER SEGUIMIENTO
FACULTA DE CIENCIAS ECONÓMICAS Y ADMINISTRATIVAS
Economía: Estudio de graduados 2021 (Solo uso interno)
</t>
    </r>
    <r>
      <rPr>
        <sz val="10"/>
        <color theme="1"/>
        <rFont val="Arial"/>
        <family val="2"/>
      </rPr>
      <t xml:space="preserve">
El documento de Especialización en Gerencia del Talento Humano y Desarrollo Organizacional fuè socializado el 26 de agosto de 2021.  Se adjunta informe Final  (Yaneth Camila Legarda Ramírez - 040150352014)
Esp. Mercadeo: se avanzó encuesta de perfilaminento para egresados  (Acta de aprobación y link de encuesta )</t>
    </r>
    <r>
      <rPr>
        <b/>
        <sz val="10"/>
        <color theme="1"/>
        <rFont val="Arial"/>
        <family val="2"/>
      </rPr>
      <t xml:space="preserve">
SEGUNDO SEGUIMIENTO
</t>
    </r>
    <r>
      <rPr>
        <sz val="10"/>
        <color theme="1"/>
        <rFont val="Arial"/>
        <family val="2"/>
      </rPr>
      <t>Se entregaron por correo electrónico 5 análisis de empleabilidad del cual 1 corresponde a 39 programas(20%)</t>
    </r>
    <r>
      <rPr>
        <b/>
        <sz val="10"/>
        <color theme="1"/>
        <rFont val="Arial"/>
        <family val="2"/>
      </rPr>
      <t xml:space="preserve">
PRIMER SEGUIMIENTO</t>
    </r>
    <r>
      <rPr>
        <sz val="10"/>
        <color theme="1"/>
        <rFont val="Arial"/>
        <family val="2"/>
      </rPr>
      <t xml:space="preserve">
Meta propuesta 59 estudios laborales
6 documentos entregados a cada programa.
Se realizó el análisis de empleabilidad para autoevaluación con fines de Registro Calificado y Acreditaciòn:
- Especializaciòn en Gerencia de Instituciones Educativas
- Licenciatura en Matemáticas
- Regencia de Farmacia para los CAT de Barranquilla y Neiva comparado con las demás poblaciones de Colombia
- Especializaciòn Gerencia de proyectos
- Economía 
</t>
    </r>
    <r>
      <rPr>
        <sz val="10"/>
        <color rgb="FFFF0000"/>
        <rFont val="Arial"/>
        <family val="2"/>
      </rPr>
      <t xml:space="preserve">
Correo y fechas de entrega xxxxx</t>
    </r>
  </si>
  <si>
    <r>
      <rPr>
        <b/>
        <sz val="11"/>
        <rFont val="Arial"/>
        <family val="2"/>
      </rPr>
      <t xml:space="preserve">
CUARTO SEGUIMIENTO
</t>
    </r>
    <r>
      <rPr>
        <sz val="11"/>
        <rFont val="Arial"/>
        <family val="2"/>
      </rPr>
      <t xml:space="preserve">Análisis de empleabilidad de 8 programas: Doctorado Ciencias Biomédicas, Maestría En Ciencias Agroalimentarias, Especialización En Finanzas, Licenciatura En Ciencias Naturales Y Educación Ambiental, Historia, Tecnología En Gestión De Bases De Datos. 
http://sgpe.ut.edu.co/indicadores/informe_comportamiento_public.php?id=%2067
</t>
    </r>
    <r>
      <rPr>
        <b/>
        <sz val="11"/>
        <rFont val="Arial"/>
        <family val="2"/>
      </rPr>
      <t xml:space="preserve">
TERCER SEGUIMIENTO
</t>
    </r>
    <r>
      <rPr>
        <sz val="11"/>
        <rFont val="Arial"/>
        <family val="2"/>
      </rPr>
      <t xml:space="preserve">Análisis de empleabilidad de 8 programas: Artes Plásticas y Visuales, Licenciatura en Ciencias Sociales, Sociología, Técnico Profesional en Sistemas de Monitoreo Agrícola, Especialización en Dirección de Organizaciones, Maestría en Ciencias Pecuarias, Maestría en Didáctica del Inglés y Maestría en Educación Ambiental. </t>
    </r>
    <r>
      <rPr>
        <b/>
        <sz val="11"/>
        <rFont val="Arial"/>
        <family val="2"/>
      </rPr>
      <t xml:space="preserve">
</t>
    </r>
    <r>
      <rPr>
        <sz val="11"/>
        <rFont val="Arial"/>
        <family val="2"/>
      </rPr>
      <t>Estudio de graduados (2)
https://drive.google.com/drive/u/0/folders/1lgBGXQAJuzn9McQRyrQgj6xn-oCQH3z8</t>
    </r>
    <r>
      <rPr>
        <b/>
        <sz val="11"/>
        <rFont val="Arial"/>
        <family val="2"/>
      </rPr>
      <t xml:space="preserve">
SEGUNDO SEGUIMIENTO
</t>
    </r>
    <r>
      <rPr>
        <sz val="11"/>
        <rFont val="Arial"/>
        <family val="2"/>
      </rPr>
      <t xml:space="preserve">Análisis de empleabilidad de 40 programas  Administración Turística y Hotelera, Administración Financiera, Licenciatura en Lengua Castellana, Administración de Empresas Agropecuarias, Arquitectura, Biología. Ciencia Política, Comunicación Social, Derecho, Economía, Enfermería, Ingeniería Agroindustrial, Ingeniería Agronómica, Ingeniería De Sistemas, Ingeniería Forestal, Licenciatura en Educación Básica con Énfasis En Ciencias Naturales Y Educación Ambiental, Licenciatura en Educación Básica con Énfasis En Educación Artística, Licenciatura en Educación Básica con Énfasis En Lengua Castellana, Licenciatura en Educación Básica en Ciencias Naturales y Educación Ambiental, Licenciatura en Educación Física, Deportes y Recreación, Licenciatura en Ingles, Licenciatura en Pedagogía Infantil, Medicina, Medicina Veterinaria y Zootecnia, Negocios Internacionales, Salud Ocupacional, Tecnología en Dibujo Arquitectónico y de Ingeniería, Tecnología en Protección y Recuperación de Ecosistemas Forestales, Tecnología en Topografía, Especialización en Derechos Humanos y Competencias Ciudadanas, Especialización en Epidemiología, Especialización en Gerencia de Mercadeo, Especialización en Gerencia de Proyectos, Especialización en Gerencia del Talento Humano y Desarrollo Organizacional, Especialización en Gestión Ambiental y Evaluación Del Impacto Ambiental
Especialización en Pedagogía, Maestría en Ciencias Biológicas, Maestría en Educación, Maestría en Planificación y Manejo Ambiental de Cuencas Hidrográficas, Regencia de Farmacia, con información desagregada para los CAT´s de: Ibagué, Chaparral, Honda; Bogotá (Kennedy, Suba, Tunal); Barranquilla; Cali; Girardot; Mocoa y Popayán..(25%)
</t>
    </r>
    <r>
      <rPr>
        <b/>
        <sz val="11"/>
        <rFont val="Arial"/>
        <family val="2"/>
      </rPr>
      <t xml:space="preserve">
PRIMER SEGUIMIENTO</t>
    </r>
    <r>
      <rPr>
        <sz val="11"/>
        <rFont val="Arial"/>
        <family val="2"/>
      </rPr>
      <t xml:space="preserve">
PENDIENTE EVIDENCIAS</t>
    </r>
  </si>
  <si>
    <r>
      <t xml:space="preserve">CUARTO SEGUIMIENTO
</t>
    </r>
    <r>
      <rPr>
        <sz val="11"/>
        <rFont val="Arial"/>
        <family val="2"/>
      </rPr>
      <t xml:space="preserve">Viabilidad Financiera
Viabilidad Jurídica
Viabilidad Técnica
Aval Consejo AcadémicoAprobación del Consejo Superior , medianta acuerdo 064 del 30 de noviembre de 2021
</t>
    </r>
    <r>
      <rPr>
        <b/>
        <sz val="11"/>
        <rFont val="Arial"/>
        <family val="2"/>
      </rPr>
      <t xml:space="preserve">
TERCER SEGUIMIENTO
Actas No. 10 - 19. Desarrollo de reuniones para la construcción de la política de Bienestar integral universitario. Diseño y desarrollo de Foros sincrónicos . 
SEGUNDO SEGUIMIENTO
</t>
    </r>
    <r>
      <rPr>
        <sz val="11"/>
        <rFont val="Arial"/>
        <family val="2"/>
      </rPr>
      <t xml:space="preserve">Actas No. 4,5,6,7,8 y 9 de fechas Abril 7,14,21, Mayo 6 y 29 de junio. 
Link instrumento encuesta percepción funcionarios: https://forms.gle/m7Xe3DuHjfwFpHnv5
</t>
    </r>
    <r>
      <rPr>
        <b/>
        <sz val="11"/>
        <rFont val="Arial"/>
        <family val="2"/>
      </rPr>
      <t xml:space="preserve">
PRIMER SEGUIMIENTO</t>
    </r>
    <r>
      <rPr>
        <sz val="11"/>
        <rFont val="Arial"/>
        <family val="2"/>
      </rPr>
      <t xml:space="preserve">
Actas No. 001, No. 002 y No. 003 de fechas 10,17 y 24 de marzo/2021. https://drive.google.com/drive/folders/1UgWAM-9cvG4og-C_HQOcwrhMH3reiAiN
</t>
    </r>
    <r>
      <rPr>
        <b/>
        <sz val="11"/>
        <rFont val="Arial"/>
        <family val="2"/>
      </rPr>
      <t/>
    </r>
  </si>
  <si>
    <r>
      <t>CUARTO SEGUIMIENTO
Herramienta 22</t>
    </r>
    <r>
      <rPr>
        <sz val="10"/>
        <rFont val="Arial"/>
        <family val="2"/>
      </rPr>
      <t xml:space="preserve">: satisfacción de usuarios 2021_1: http://administrativos.ut.edu.co/rectoria/dependencias/oficina-de-desarrollo-institucional-ut/satisfaccion-de-usuarios.html#grado-de-satisfaccion-de-usuarios-por-semestre-2
Política de Bienestar aprobada: medianta Acuerdo del Consejo Superior 064 del 30 de noviembre de 2021
</t>
    </r>
    <r>
      <rPr>
        <b/>
        <sz val="10"/>
        <rFont val="Arial"/>
        <family val="2"/>
      </rPr>
      <t>Herramienta 23:</t>
    </r>
    <r>
      <rPr>
        <sz val="10"/>
        <rFont val="Arial"/>
        <family val="2"/>
      </rPr>
      <t xml:space="preserve"> Listado de asistencia de estudianttes y progrmaciones de la Semana de inducción del primer y segundo semestre vigencia 2021 con los programas académicos de pregrado modalidad presencial y jornada para la modalidad a distancia:  https://drive.google.com/drive/folders/1Aadmopa5mOf3NpGv_hL3BqG60zuWGuP9
https://drive.google.com/drive/folders/1afiT_DCifCaevF2WQ3u4gqaW8WRJGlA_
Herramienta 24: Listado de estudiantes con bajo rendimiento académico - BRA del semestre 2021_1: https://drive.google.com/drive/folders/1M0o_KdJveaz7xlOl6LayIHzCWcQxX0XH</t>
    </r>
    <r>
      <rPr>
        <sz val="10"/>
        <color rgb="FFFF0000"/>
        <rFont val="Arial"/>
        <family val="2"/>
      </rPr>
      <t xml:space="preserve">
</t>
    </r>
    <r>
      <rPr>
        <sz val="10"/>
        <rFont val="Arial"/>
        <family val="2"/>
      </rPr>
      <t xml:space="preserve">Problemas relacionados con bajo rendimiento escolar: https://drive.google.com/drive/folders/1curBM3Oom4oAcOCFD1EqjGfASvoQoKDD
</t>
    </r>
    <r>
      <rPr>
        <b/>
        <sz val="10"/>
        <rFont val="Arial"/>
        <family val="2"/>
      </rPr>
      <t>Herramienta 25:</t>
    </r>
    <r>
      <rPr>
        <sz val="10"/>
        <rFont val="Arial"/>
        <family val="2"/>
      </rPr>
      <t xml:space="preserve"> Acuerdos de creación de 72 programas académicos  y PEI pág. 19
Acciones en cultural emprendedora: 
https://drive.google.com/drive/u/0/folders/1E70S_WyFIHz70NG8jtGRNZtIz12ONHzV
Procedimiento Programación de Prácticas de Campo FO-P04
Viabilidad técnica emitida por la Oficina de Desarrollo Instituiconal
60 programas con diagnóstico de la situación actual y la inserción laboral de los graduados de la UT: https://drive.google.com/drive/folders/1z_3QBRnUcQuE37P4NA2Tv9brCvt4KBxK (los demás programas están inmersos en los tres seguimientos anteriores) y http://sgpe.ut.edu.co/indicadores/informe_comportamiento_public.php?id=%2067
</t>
    </r>
    <r>
      <rPr>
        <b/>
        <sz val="10"/>
        <rFont val="Arial"/>
        <family val="2"/>
      </rPr>
      <t xml:space="preserve">
SEGUNDO SEGUIMIENTO
</t>
    </r>
    <r>
      <rPr>
        <sz val="10"/>
        <rFont val="Arial"/>
        <family val="2"/>
      </rPr>
      <t>Acta de reunión. Fecha: Viernes 18 de junio. (Revisión y articulación para la ejecución del sub proyecto).</t>
    </r>
    <r>
      <rPr>
        <b/>
        <sz val="10"/>
        <rFont val="Arial"/>
        <family val="2"/>
      </rPr>
      <t xml:space="preserve">
PRIMER SEGUIMIENTO
</t>
    </r>
  </si>
  <si>
    <r>
      <rPr>
        <b/>
        <sz val="10"/>
        <rFont val="Arial"/>
        <family val="2"/>
      </rPr>
      <t xml:space="preserve">CUARTO SEGUIMIENTO
</t>
    </r>
    <r>
      <rPr>
        <sz val="10"/>
        <rFont val="Arial"/>
        <family val="2"/>
      </rPr>
      <t xml:space="preserve">
Herramienta 25: Los campos de acción laboral estan definidos en los Acuerdos de creación de los programas académicos y PEI</t>
    </r>
    <r>
      <rPr>
        <b/>
        <sz val="10"/>
        <rFont val="Arial"/>
        <family val="2"/>
      </rPr>
      <t xml:space="preserve">
Herramienta 27: </t>
    </r>
    <r>
      <rPr>
        <sz val="10"/>
        <rFont val="Arial"/>
        <family val="2"/>
      </rPr>
      <t>La Universidad actualmente cuenta con una Oficina de Graduados que desarrollan funciones que se acercan a un observatorio.</t>
    </r>
    <r>
      <rPr>
        <b/>
        <sz val="10"/>
        <rFont val="Arial"/>
        <family val="2"/>
      </rPr>
      <t xml:space="preserve">
PRIMER SEGUIMIENTO</t>
    </r>
    <r>
      <rPr>
        <sz val="10"/>
        <rFont val="Arial"/>
        <family val="2"/>
      </rPr>
      <t xml:space="preserve">
Proceso que inicia en el segundo trimestre
</t>
    </r>
    <r>
      <rPr>
        <b/>
        <sz val="10"/>
        <rFont val="Arial"/>
        <family val="2"/>
      </rPr>
      <t xml:space="preserve">TERCER SEGUIMIENTO: </t>
    </r>
    <r>
      <rPr>
        <sz val="10"/>
        <rFont val="Arial"/>
        <family val="2"/>
      </rPr>
      <t xml:space="preserve">
Programaciones semana de inducción por programas, asistencias semana de inducción; listados practica de emprendimiento, catedra de emprendimiento, documento político de emprendimiento; listados beneficiados Escuela de emprendimiento, liderazgo e innovación.</t>
    </r>
  </si>
  <si>
    <r>
      <rPr>
        <b/>
        <sz val="9"/>
        <rFont val="Calibri"/>
        <family val="2"/>
        <scheme val="minor"/>
      </rPr>
      <t xml:space="preserve">CUARTO SEGUIMIENTO
</t>
    </r>
    <r>
      <rPr>
        <sz val="9"/>
        <rFont val="Calibri"/>
        <family val="2"/>
        <scheme val="minor"/>
      </rPr>
      <t>Seguimiento al plan de mejoramiento del MECI</t>
    </r>
    <r>
      <rPr>
        <b/>
        <sz val="9"/>
        <rFont val="Calibri"/>
        <family val="2"/>
        <scheme val="minor"/>
      </rPr>
      <t xml:space="preserve">
TERCER SEGUIMIENTO
</t>
    </r>
    <r>
      <rPr>
        <sz val="9"/>
        <rFont val="Calibri"/>
        <family val="2"/>
        <scheme val="minor"/>
      </rPr>
      <t>Realización de talleres de riesgos</t>
    </r>
    <r>
      <rPr>
        <b/>
        <sz val="9"/>
        <rFont val="Calibri"/>
        <family val="2"/>
        <scheme val="minor"/>
      </rPr>
      <t xml:space="preserve">
SEGUNDO SEGUIMIENTO
</t>
    </r>
    <r>
      <rPr>
        <sz val="9"/>
        <rFont val="Calibri"/>
        <family val="2"/>
        <scheme val="minor"/>
      </rPr>
      <t xml:space="preserve">1. Verificación documentación interna
2. Elaboración:  Manual; Matriz 1. Diagnostico roles y responsabilidades; Matriz 2. Mapa de Aseguramiento
3. Revisión conjunta mapa de aseguramiento: Dos Mesas de trabajo Oficinas ODI y OCG fecha 10 junio 2021 y 28 junio de 2021
Se empezo a actualizar el  Procedimiento ajustado a la Guia de Administración del Riesgo y Diseño de Controles en entidades Públicas.  Dirección de Gestión y Desempeño Institucional.  Versión 5. 2020.  
</t>
    </r>
    <r>
      <rPr>
        <b/>
        <sz val="9"/>
        <rFont val="Calibri"/>
        <family val="2"/>
        <scheme val="minor"/>
      </rPr>
      <t xml:space="preserve">
PRIMER SEGUIMIENTO</t>
    </r>
    <r>
      <rPr>
        <sz val="9"/>
        <rFont val="Calibri"/>
        <family val="2"/>
        <scheme val="minor"/>
      </rPr>
      <t xml:space="preserve">
Plan de mejoramiento, acta número 02 del 17 de marzo de 2021  de Comité Institucional de Control Interno</t>
    </r>
  </si>
  <si>
    <r>
      <rPr>
        <b/>
        <sz val="9"/>
        <rFont val="Arial"/>
        <family val="2"/>
      </rPr>
      <t xml:space="preserve">CUARTO SEGUIIMIENTO
</t>
    </r>
    <r>
      <rPr>
        <sz val="9"/>
        <rFont val="Arial"/>
        <family val="2"/>
      </rPr>
      <t>Se evidencian los avances en materia de implementación del MECI articulado con esta dimensión</t>
    </r>
    <r>
      <rPr>
        <b/>
        <sz val="9"/>
        <rFont val="Arial"/>
        <family val="2"/>
      </rPr>
      <t xml:space="preserve">
SEGUNDO SEGUIMIENTO
PRIMER SEGUIMIENTO</t>
    </r>
    <r>
      <rPr>
        <sz val="9"/>
        <rFont val="Arial"/>
        <family val="2"/>
      </rPr>
      <t xml:space="preserve">
Se construyó un plan de mejoramiento, fruto del informe pormenorizado de la Oficina de Control Gestión</t>
    </r>
  </si>
  <si>
    <r>
      <rPr>
        <b/>
        <sz val="9"/>
        <rFont val="Calibri"/>
        <family val="2"/>
        <scheme val="minor"/>
      </rPr>
      <t xml:space="preserve">CUARTO SEGUIMIENTO
</t>
    </r>
    <r>
      <rPr>
        <sz val="9"/>
        <rFont val="Calibri"/>
        <family val="2"/>
        <scheme val="minor"/>
      </rPr>
      <t>Estudio de factibilidad de estructura orgánica general para la UT, poryecto de acuerdo y vfiabilidad juridica y financiera.</t>
    </r>
    <r>
      <rPr>
        <b/>
        <sz val="9"/>
        <rFont val="Calibri"/>
        <family val="2"/>
        <scheme val="minor"/>
      </rPr>
      <t xml:space="preserve">
SEGUNDO SEGUIMIENTO 
</t>
    </r>
    <r>
      <rPr>
        <sz val="9"/>
        <rFont val="Calibri"/>
        <family val="2"/>
        <scheme val="minor"/>
      </rPr>
      <t xml:space="preserve">4 Mesa de trabajo realizada por la Comisión de Análisis del Consejo Superior </t>
    </r>
    <r>
      <rPr>
        <b/>
        <sz val="9"/>
        <rFont val="Calibri"/>
        <family val="2"/>
        <scheme val="minor"/>
      </rPr>
      <t xml:space="preserve">
PRIMER SEGUIMIENTO</t>
    </r>
    <r>
      <rPr>
        <sz val="9"/>
        <rFont val="Calibri"/>
        <family val="2"/>
        <scheme val="minor"/>
      </rPr>
      <t xml:space="preserve">
Citación mediante correo electrónico del 25 de marzo de 2021 al Consejo Superior</t>
    </r>
  </si>
  <si>
    <r>
      <rPr>
        <b/>
        <sz val="9"/>
        <rFont val="Arial"/>
        <family val="2"/>
      </rPr>
      <t xml:space="preserve">
CUARTO SEGUIMIENTO
</t>
    </r>
    <r>
      <rPr>
        <sz val="9"/>
        <rFont val="Arial"/>
        <family val="2"/>
      </rPr>
      <t>Construcción de orquidiario
Adecuación física colección Zoología
Adecuación física de cinco facultades del sect
la María: Ciencias Humanas y Artes, Ciencias de la Salud, Agronomía, FACEA, Tecnología, 
Adecuación física sede centro
Adecuación física bloque de Rectoría
Adecuación física entrada principal y Bolevar
Adecuación física Jardín Botánico
Adecuación física Chaparral
Adecuación física de Laboratorios realidad virtual
Adecuación física oficina Jurídica</t>
    </r>
    <r>
      <rPr>
        <b/>
        <sz val="9"/>
        <rFont val="Arial"/>
        <family val="2"/>
      </rPr>
      <t xml:space="preserve">
SEGUNDO SEGUIMIENTO
</t>
    </r>
    <r>
      <rPr>
        <sz val="9"/>
        <rFont val="Arial"/>
        <family val="2"/>
      </rPr>
      <t xml:space="preserve">
Obra culminada de Adecuación bloque contiguo al coliseo
12. Adecuación físicas y elementos de bioseguridad de laboratorios de la UT 
13, Demarcación del área administrativo y académica para el aforo y movilización de los espacios en la sede central, Hospital Veterinario
14.Las Brisas
</t>
    </r>
    <r>
      <rPr>
        <b/>
        <sz val="9"/>
        <rFont val="Arial"/>
        <family val="2"/>
      </rPr>
      <t xml:space="preserve">
PRIMER SEGUIMIENTO</t>
    </r>
    <r>
      <rPr>
        <sz val="9"/>
        <rFont val="Arial"/>
        <family val="2"/>
      </rPr>
      <t xml:space="preserve">
1.Adecuaciones salones 15,16,17 - baños torre de medicina: Se adelanto la parte precontractual y resolución de contracrédito.
2. Facultad de Tecnología (Mag. Urbanismo - sala interactivo - biocáncer): Se adelanto la parte precontractual y resolución de contracrédito para agilizar la ejecución.
3.Oficina proyecto calle 10 (dotación mobiliario): se realizó la parte precontractual y asignación de recursos
4.Presentación pavimentación sede Santa Helena eje vial: se elaboró el diagnóstico técnico
5.Unidades sanitarias y residencias sede Santa Helena: se adelanta el traslado presupuestal para el proceso contractual que incluye de continuar la recuperación de unidades sanitarias, se ejecutó una unidad sanitaria del coliseo.  En cuanto a las residencias, se tiene el CDP, cuya obra inicará en el mes de abril.
7.Adecuación bloque contiguo al coliseo: se inició el proceso de ejecución el primero de marzo de 2021
8.Remodelación bloque de Rectoría: Se adelanta el proyecto de acuerdo para la incorporación de recursos estampilla ProUnal.
9.Fotografías de adecuaciones 4 granjas https://drive.google.com/file/d/1VbNGZqwxYxc4r_1jLfqQd3yIFViMajRz/view?usp=sharing
11.Adecuación físicas y elementos de bioseguridad de la Granjas de Armero, Guayabal, Guamo, Bajo Calima 
</t>
    </r>
  </si>
  <si>
    <r>
      <rPr>
        <b/>
        <sz val="9"/>
        <rFont val="Calibri"/>
        <family val="2"/>
        <scheme val="minor"/>
      </rPr>
      <t xml:space="preserve">
CUARTO SEGUIMIENTO
R</t>
    </r>
    <r>
      <rPr>
        <sz val="9"/>
        <rFont val="Calibri"/>
        <family val="2"/>
        <scheme val="minor"/>
      </rPr>
      <t>egistros fotográficos, acta de inicio y minutas</t>
    </r>
    <r>
      <rPr>
        <b/>
        <sz val="9"/>
        <rFont val="Calibri"/>
        <family val="2"/>
        <scheme val="minor"/>
      </rPr>
      <t xml:space="preserve">
SEGUNDO SEGUIMIENTO
</t>
    </r>
    <r>
      <rPr>
        <sz val="9"/>
        <rFont val="Calibri"/>
        <family val="2"/>
        <scheme val="minor"/>
      </rPr>
      <t xml:space="preserve">
3, Presupuestos de obra y parte precontractual de Oficina proyecto calle 10
4, Presupuesto y parte precontractual de Unidades sanitarias y residencias sede Santa Helena
5, Evidencia fotográfica Adecuación bloque contiguo al coliseo
7, Evidencia fotográfica Adecuacón laboratorio Zoología
8. Evidencia fotográfica Adecuacón del primer piso de la Facultad de Ciencias Humanas y Artes
9. Registro fotográfico Sala didácticade estudiantes Facultad de Educación
 10.  Registro fotográfico Sala didáctica de niños de proyección social
12.  Fotografías de adecuaciones laboratorios https://drive.google.com/drive/folders/1qK9DRrmHJ1oBS6qND0MQo1QUeHP8ENsF?usp=sharing
13, Informe sobre demarcación Hospital Veterinario - Acción 7 https://drive.google.com/file/d/1i5CVYmF7k0sNeZY9bM9r7gO1DCMzbaGg/view?usp=sharing
14, Fotografías  https://drive.google.com/file/d/1VbNGZqwxYxc4r_1jLfqQd3yIFViMajRz/view?usp=sharing   
</t>
    </r>
    <r>
      <rPr>
        <b/>
        <sz val="9"/>
        <rFont val="Calibri"/>
        <family val="2"/>
        <scheme val="minor"/>
      </rPr>
      <t xml:space="preserve">
PRIMER SEGUIMIENTO</t>
    </r>
    <r>
      <rPr>
        <sz val="9"/>
        <rFont val="Calibri"/>
        <family val="2"/>
        <scheme val="minor"/>
      </rPr>
      <t xml:space="preserve">
Obras 1, 2, 3 (ver observaciones), proyecto de  Resolución con feecha de elaboración 17 de marzo de 2021
4. Documento técnico proyecto consultoría técnica que respoa en la ODI
5.CDP No. 770  de residencias
7 y 8 Evidencia Fotográfica y presentación al CIGD 17 de marzo de 2021
11,  Fotografías de adecuaciones 4 granjas https://drive.google.com/file/d/1VbNGZqwxYxc4r_1jLfqQd3yIFViMajRz/view?usp=sharing
</t>
    </r>
  </si>
  <si>
    <r>
      <rPr>
        <b/>
        <sz val="9"/>
        <rFont val="Calibri"/>
        <family val="2"/>
        <scheme val="minor"/>
      </rPr>
      <t xml:space="preserve">CUARTO SEGUIMIENTO
</t>
    </r>
    <r>
      <rPr>
        <sz val="9"/>
        <rFont val="Calibri"/>
        <family val="2"/>
        <scheme val="minor"/>
      </rPr>
      <t>Informe de bloque de aulas del mes de diciembre</t>
    </r>
    <r>
      <rPr>
        <b/>
        <sz val="9"/>
        <rFont val="Calibri"/>
        <family val="2"/>
        <scheme val="minor"/>
      </rPr>
      <t xml:space="preserve">
TERCER SEGUIMIENTO
</t>
    </r>
    <r>
      <rPr>
        <sz val="9"/>
        <rFont val="Calibri"/>
        <family val="2"/>
        <scheme val="minor"/>
      </rPr>
      <t>Informe seguimiento proyecto de aulas del proceso precontractual</t>
    </r>
    <r>
      <rPr>
        <b/>
        <sz val="9"/>
        <rFont val="Calibri"/>
        <family val="2"/>
        <scheme val="minor"/>
      </rPr>
      <t xml:space="preserve">
SEGUNDO SEGUMIENTO
</t>
    </r>
    <r>
      <rPr>
        <sz val="9"/>
        <rFont val="Calibri"/>
        <family val="2"/>
        <scheme val="minor"/>
      </rPr>
      <t>Cronograma del proceso de invitación pública</t>
    </r>
    <r>
      <rPr>
        <b/>
        <sz val="9"/>
        <rFont val="Calibri"/>
        <family val="2"/>
        <scheme val="minor"/>
      </rPr>
      <t xml:space="preserve">
PRIMER SEGUIMIENTO</t>
    </r>
    <r>
      <rPr>
        <sz val="9"/>
        <rFont val="Calibri"/>
        <family val="2"/>
        <scheme val="minor"/>
      </rPr>
      <t xml:space="preserve">
Reunión con Gobernación del Tolima con el Secretario del Tolima en el mes de marzo -  boletín UT (buscar correo julio)</t>
    </r>
  </si>
  <si>
    <r>
      <rPr>
        <b/>
        <sz val="9"/>
        <rFont val="Calibri"/>
        <family val="2"/>
        <scheme val="minor"/>
      </rPr>
      <t xml:space="preserve">CUARTO SEGUIMIENTO
</t>
    </r>
    <r>
      <rPr>
        <sz val="9"/>
        <rFont val="Calibri"/>
        <family val="2"/>
        <scheme val="minor"/>
      </rPr>
      <t>Registro fotográfico y videos</t>
    </r>
    <r>
      <rPr>
        <b/>
        <sz val="9"/>
        <rFont val="Calibri"/>
        <family val="2"/>
        <scheme val="minor"/>
      </rPr>
      <t xml:space="preserve">
TERCER SEGUIMIENTO
</t>
    </r>
    <r>
      <rPr>
        <sz val="9"/>
        <rFont val="Calibri"/>
        <family val="2"/>
        <scheme val="minor"/>
      </rPr>
      <t>Manejo arboreo, hidro sanitario y de redes del sector del Parque Ducuara</t>
    </r>
    <r>
      <rPr>
        <b/>
        <sz val="9"/>
        <rFont val="Calibri"/>
        <family val="2"/>
        <scheme val="minor"/>
      </rPr>
      <t xml:space="preserve">
SEGUNDO SEGUIMIENTO
</t>
    </r>
    <r>
      <rPr>
        <sz val="9"/>
        <rFont val="Calibri"/>
        <family val="2"/>
        <scheme val="minor"/>
      </rPr>
      <t>Acto contractual suscrito</t>
    </r>
    <r>
      <rPr>
        <b/>
        <sz val="9"/>
        <rFont val="Calibri"/>
        <family val="2"/>
        <scheme val="minor"/>
      </rPr>
      <t xml:space="preserve">
PRIMER SEGUIMIENTO</t>
    </r>
    <r>
      <rPr>
        <sz val="9"/>
        <rFont val="Calibri"/>
        <family val="2"/>
        <scheme val="minor"/>
      </rPr>
      <t xml:space="preserve">
CDP Número 460 del 6 de marzo de 2021</t>
    </r>
  </si>
  <si>
    <r>
      <t xml:space="preserve">CUARTO SEGUIMIENTO
</t>
    </r>
    <r>
      <rPr>
        <sz val="10"/>
        <rFont val="Arial"/>
        <family val="2"/>
      </rPr>
      <t>Consecución de recursos con empresa de energía</t>
    </r>
    <r>
      <rPr>
        <b/>
        <sz val="10"/>
        <rFont val="Arial"/>
        <family val="2"/>
      </rPr>
      <t xml:space="preserve">
PRIMER SEGUIMIENTO</t>
    </r>
  </si>
  <si>
    <r>
      <t xml:space="preserve">CUARTO SEGUIMIENTO
</t>
    </r>
    <r>
      <rPr>
        <sz val="10"/>
        <rFont val="Arial"/>
        <family val="2"/>
      </rPr>
      <t>Registro fotográfico y ordenes de compra de materiales</t>
    </r>
    <r>
      <rPr>
        <b/>
        <sz val="10"/>
        <rFont val="Arial"/>
        <family val="2"/>
      </rPr>
      <t xml:space="preserve">
SEGUNDO SEGUIMIENTO
</t>
    </r>
    <r>
      <rPr>
        <sz val="10"/>
        <rFont val="Arial"/>
        <family val="2"/>
      </rPr>
      <t xml:space="preserve">
Documentos precontractuales (Proyectados). https://drive.google.com/drive/folders/1ncLxtCsvV0J5JokK1wKVgOYj0z_BgVPX?usp=sharing</t>
    </r>
    <r>
      <rPr>
        <b/>
        <sz val="10"/>
        <rFont val="Arial"/>
        <family val="2"/>
      </rPr>
      <t xml:space="preserve">
SEGUNDO SEGUIMIENTO</t>
    </r>
    <r>
      <rPr>
        <sz val="10"/>
        <rFont val="Arial"/>
        <family val="2"/>
      </rPr>
      <t xml:space="preserve">
2, Estudios previos y presupuesto</t>
    </r>
    <r>
      <rPr>
        <b/>
        <sz val="10"/>
        <rFont val="Arial"/>
        <family val="2"/>
      </rPr>
      <t xml:space="preserve">
PRIMER SEGUIMIENTO</t>
    </r>
  </si>
  <si>
    <r>
      <rPr>
        <b/>
        <sz val="10"/>
        <rFont val="Arial"/>
        <family val="2"/>
      </rPr>
      <t xml:space="preserve">CUARTOS SEGUIMIENTO
</t>
    </r>
    <r>
      <rPr>
        <sz val="10"/>
        <rFont val="Arial"/>
        <family val="2"/>
      </rPr>
      <t>Proyecto entregado y presentado a la Oficina de Desarrollo Institucional</t>
    </r>
    <r>
      <rPr>
        <b/>
        <sz val="10"/>
        <rFont val="Arial"/>
        <family val="2"/>
      </rPr>
      <t xml:space="preserve">
TERCER SEGUIMIENTO
</t>
    </r>
    <r>
      <rPr>
        <sz val="10"/>
        <rFont val="Arial"/>
        <family val="2"/>
      </rPr>
      <t xml:space="preserve">Estudios y diseños </t>
    </r>
    <r>
      <rPr>
        <b/>
        <sz val="10"/>
        <rFont val="Arial"/>
        <family val="2"/>
      </rPr>
      <t xml:space="preserve">
SEGUNDO SEGUIMIENTO
</t>
    </r>
    <r>
      <rPr>
        <sz val="10"/>
        <rFont val="Arial"/>
        <family val="2"/>
      </rPr>
      <t>1, Acta de inicio</t>
    </r>
    <r>
      <rPr>
        <b/>
        <sz val="10"/>
        <rFont val="Arial"/>
        <family val="2"/>
      </rPr>
      <t xml:space="preserve">
PRIMER SEGUIMIENTO</t>
    </r>
    <r>
      <rPr>
        <sz val="10"/>
        <rFont val="Arial"/>
        <family val="2"/>
      </rPr>
      <t xml:space="preserve">
4. Documento técnico proyecto consultoría técnica</t>
    </r>
  </si>
  <si>
    <r>
      <rPr>
        <b/>
        <sz val="9"/>
        <rFont val="Calibri"/>
        <family val="2"/>
        <scheme val="minor"/>
      </rPr>
      <t xml:space="preserve">CUARTO SEGUIMIENTO
</t>
    </r>
    <r>
      <rPr>
        <sz val="9"/>
        <rFont val="Calibri"/>
        <family val="2"/>
        <scheme val="minor"/>
      </rPr>
      <t>Videos y registro fotográfico</t>
    </r>
    <r>
      <rPr>
        <b/>
        <sz val="9"/>
        <rFont val="Calibri"/>
        <family val="2"/>
        <scheme val="minor"/>
      </rPr>
      <t xml:space="preserve">
TERCER SEGUIMIENTO
</t>
    </r>
    <r>
      <rPr>
        <sz val="9"/>
        <rFont val="Calibri"/>
        <family val="2"/>
        <scheme val="minor"/>
      </rPr>
      <t xml:space="preserve">
Informe avance obra y evidencia fotográfica del Jardín Botánico</t>
    </r>
    <r>
      <rPr>
        <b/>
        <sz val="9"/>
        <rFont val="Calibri"/>
        <family val="2"/>
        <scheme val="minor"/>
      </rPr>
      <t xml:space="preserve">
SEGUNDO SEGUIMIENTO
</t>
    </r>
    <r>
      <rPr>
        <sz val="9"/>
        <rFont val="Calibri"/>
        <family val="2"/>
        <scheme val="minor"/>
      </rPr>
      <t xml:space="preserve">
Documento de proceso preconractual</t>
    </r>
    <r>
      <rPr>
        <b/>
        <sz val="9"/>
        <rFont val="Calibri"/>
        <family val="2"/>
        <scheme val="minor"/>
      </rPr>
      <t xml:space="preserve">
PRIMER SEGUIMIENTO
</t>
    </r>
    <r>
      <rPr>
        <sz val="9"/>
        <rFont val="Calibri"/>
        <family val="2"/>
        <scheme val="minor"/>
      </rPr>
      <t xml:space="preserve">
Disponibilidad presupuestal 603 del 23 de marzo de 2021</t>
    </r>
  </si>
  <si>
    <r>
      <t xml:space="preserve">CUARTO SEGUIMIENTO
</t>
    </r>
    <r>
      <rPr>
        <sz val="10"/>
        <rFont val="Arial"/>
        <family val="2"/>
      </rPr>
      <t>Avance del documento de proyecto</t>
    </r>
    <r>
      <rPr>
        <b/>
        <sz val="10"/>
        <rFont val="Arial"/>
        <family val="2"/>
      </rPr>
      <t xml:space="preserve">
SEGUNDO SEGUIMIENTO
</t>
    </r>
    <r>
      <rPr>
        <sz val="10"/>
        <rFont val="Arial"/>
        <family val="2"/>
      </rPr>
      <t>Documento de cafetería y concurso de Bulevar</t>
    </r>
    <r>
      <rPr>
        <b/>
        <sz val="10"/>
        <rFont val="Arial"/>
        <family val="2"/>
      </rPr>
      <t xml:space="preserve">
PRIMER SEGUIMIENTO</t>
    </r>
  </si>
  <si>
    <r>
      <t xml:space="preserve">CUARTO SEGUIMIENTO
</t>
    </r>
    <r>
      <rPr>
        <sz val="10"/>
        <rFont val="Arial"/>
        <family val="2"/>
      </rPr>
      <t>Presentación y aprobación de presupueto vigencia 2022</t>
    </r>
    <r>
      <rPr>
        <b/>
        <sz val="10"/>
        <rFont val="Arial"/>
        <family val="2"/>
      </rPr>
      <t xml:space="preserve">
SEGUNDO SEGUIMIENTO
</t>
    </r>
    <r>
      <rPr>
        <sz val="10"/>
        <rFont val="Arial"/>
        <family val="2"/>
      </rPr>
      <t>Actas e Informes https://drive.google.com/drive/folders/1vbZiX3yy6nYYJEWnvkbhKwubk_D6xkYY?usp=sharing</t>
    </r>
    <r>
      <rPr>
        <b/>
        <sz val="10"/>
        <rFont val="Arial"/>
        <family val="2"/>
      </rPr>
      <t xml:space="preserve">
PRIMER SEGUIMIMIENTO</t>
    </r>
  </si>
  <si>
    <t>TERCER SEGUIMIENTO
Acción adicionada y aprobada en el Comité Institucional de Gestión y Desempeño el 25 de octubre de 2021</t>
  </si>
  <si>
    <r>
      <rPr>
        <b/>
        <sz val="10"/>
        <rFont val="Arial"/>
        <family val="2"/>
      </rPr>
      <t>CUARTO SEGUIMIENTO</t>
    </r>
    <r>
      <rPr>
        <sz val="10"/>
        <rFont val="Arial"/>
        <family val="2"/>
      </rPr>
      <t xml:space="preserve">
Acuerdos de año sabatico
https://drive.google.com/drive/folders/1wFAaMNEUtYIsCnBXFSZgCiXjQRUjj5_M</t>
    </r>
  </si>
  <si>
    <r>
      <t xml:space="preserve">
CUARTO SEGUIMIENTO</t>
    </r>
    <r>
      <rPr>
        <sz val="10"/>
        <rFont val="Arial"/>
        <family val="2"/>
      </rPr>
      <t xml:space="preserve"> 
Informe de resultados pruebas saber pro, programa de Biología https://drive.google.com/drive/folders/19keBAGHHrsSmOPT7FHjZGrfc5poDCpng?usp=sharing</t>
    </r>
    <r>
      <rPr>
        <b/>
        <sz val="10"/>
        <rFont val="Arial"/>
        <family val="2"/>
      </rPr>
      <t xml:space="preserve">
CUARTO SEGUIMIENTO
FACULTAD DE CIENCIAS HUMANAS Y ARTES
</t>
    </r>
    <r>
      <rPr>
        <sz val="10"/>
        <rFont val="Arial"/>
        <family val="2"/>
      </rPr>
      <t>Documento construido de los resultados de las pruebas saber - pro
https://drive.google.com/drive/u/1/folders/1wl87ySxi2D7_safqaFz4JRmEBFTANDzI</t>
    </r>
    <r>
      <rPr>
        <b/>
        <sz val="10"/>
        <rFont val="Arial"/>
        <family val="2"/>
      </rPr>
      <t xml:space="preserve">
TERCER SEGUIMIENTO
FACULTA DE CIENCIAS DE LA SALUD
</t>
    </r>
    <r>
      <rPr>
        <sz val="10"/>
        <rFont val="Arial"/>
        <family val="2"/>
      </rPr>
      <t>Documentos Consejo de Directoras de ACOFAEN, Pruebas saber pro 2019-2020, Presentación PRUEBA SABER PRO 2019 - 2020, Reporte de resultados programa de Enfermería  SABER PRO 2019 y 2020
https://drive.google.com/drive/folders/1fI_KFsTU-EFg9hCJ8GL0KhAMx6JI1PA2</t>
    </r>
    <r>
      <rPr>
        <b/>
        <sz val="10"/>
        <rFont val="Arial"/>
        <family val="2"/>
      </rPr>
      <t xml:space="preserve">
FACULTAD DE CIENCIAS ECONÓMICAS Y ADMINISTRATIVAS
</t>
    </r>
    <r>
      <rPr>
        <sz val="10"/>
        <rFont val="Arial"/>
        <family val="2"/>
      </rPr>
      <t xml:space="preserve">Se adjunta el Acta del Comitè Curricular PAE 015 DEL 29-07-21, donde se raliza anàlisis comparativo de los resultados de las pruebas Saber PRO genèricas de 2016 a 2020, segùn estudio presentado por el profesor Juan Pablo Saldarriaga
https://drive.google.com/drive/u/0/folders/1hXbEsVSDEf3nuFCHhAmQMKk4dt-G7PZC
</t>
    </r>
    <r>
      <rPr>
        <b/>
        <sz val="10"/>
        <rFont val="Arial"/>
        <family val="2"/>
      </rPr>
      <t xml:space="preserve">FACULTAD DE CIENCIAS DE LA EDUCACIÓN
</t>
    </r>
    <r>
      <rPr>
        <sz val="10"/>
        <rFont val="Arial"/>
        <family val="2"/>
      </rPr>
      <t xml:space="preserve">Análisis de las Pruebas Saber Pro 2020 , según acta #25  . Anexo 6
</t>
    </r>
    <r>
      <rPr>
        <b/>
        <sz val="10"/>
        <rFont val="Arial"/>
        <family val="2"/>
      </rPr>
      <t xml:space="preserve">SEGUNDO SEGUIMIENTO
</t>
    </r>
    <r>
      <rPr>
        <sz val="10"/>
        <rFont val="Arial"/>
        <family val="2"/>
      </rPr>
      <t xml:space="preserve">
</t>
    </r>
    <r>
      <rPr>
        <b/>
        <sz val="10"/>
        <rFont val="Arial"/>
        <family val="2"/>
      </rPr>
      <t>FAC. CIENCIAS</t>
    </r>
    <r>
      <rPr>
        <sz val="10"/>
        <rFont val="Arial"/>
        <family val="2"/>
      </rPr>
      <t xml:space="preserve">
1. Acta de Comité curricular No. 6 del cual en el punto 5 se hizo el análisis de las pruebas saber Pro 2020 por parte del Comité curricular. Comparativo programa vs Nacional y NBC.
2. Acta de Comité Curricular No. 3 de 2020 Análisis  Programa vs Programas de la UT.
2. Análisis de encuesta de estudiantes pruebas saber Pro.
3. Acta IV Foro SCE.
4. Análsis años 2013 -2018. (Evidencia: https://drive.google.com/drive/u/3/folders/1G4JLnw5ceyzv9NeUsQtM8hsLLHM4JWGs)</t>
    </r>
    <r>
      <rPr>
        <b/>
        <sz val="10"/>
        <rFont val="Arial"/>
        <family val="2"/>
      </rPr>
      <t xml:space="preserve">
FACEA
</t>
    </r>
    <r>
      <rPr>
        <sz val="10"/>
        <rFont val="Arial"/>
        <family val="2"/>
      </rPr>
      <t xml:space="preserve">Presentación de análisis de resultados de saber pro (Acta No. 020 del 19 de mayo de 2021 del Consejo de Facultad de los programa de pregrado
</t>
    </r>
    <r>
      <rPr>
        <b/>
        <sz val="10"/>
        <rFont val="Arial"/>
        <family val="2"/>
      </rPr>
      <t xml:space="preserve">MVZ
</t>
    </r>
    <r>
      <rPr>
        <sz val="10"/>
        <rFont val="Arial"/>
        <family val="2"/>
      </rPr>
      <t>Acta 4 del 19 de mayo de 2021 y documento preliminar de análisis</t>
    </r>
    <r>
      <rPr>
        <b/>
        <sz val="10"/>
        <rFont val="Arial"/>
        <family val="2"/>
      </rPr>
      <t xml:space="preserve">
</t>
    </r>
    <r>
      <rPr>
        <sz val="10"/>
        <rFont val="Arial"/>
        <family val="2"/>
      </rPr>
      <t xml:space="preserve">
</t>
    </r>
    <r>
      <rPr>
        <b/>
        <sz val="10"/>
        <rFont val="Arial"/>
        <family val="2"/>
      </rPr>
      <t xml:space="preserve">
PRIMER SEGUIMIENTO
</t>
    </r>
    <r>
      <rPr>
        <sz val="10"/>
        <rFont val="Arial"/>
        <family val="2"/>
      </rPr>
      <t xml:space="preserve">
Informe consolidado 
Reposa enla Vicerrectoria Académica</t>
    </r>
  </si>
  <si>
    <r>
      <t xml:space="preserve">CUARTO SEGUIMIENTO
</t>
    </r>
    <r>
      <rPr>
        <sz val="10"/>
        <rFont val="Arial"/>
        <family val="2"/>
      </rPr>
      <t xml:space="preserve">Registros fotográficos. 
https://drive.google.com/drive/u/0/folders/1mmRGZJsm7lWIy94KG6I6c9G86WZmyUFq
</t>
    </r>
    <r>
      <rPr>
        <b/>
        <sz val="10"/>
        <rFont val="Arial"/>
        <family val="2"/>
      </rPr>
      <t xml:space="preserve">
3ER SEGUIMIENTO:
</t>
    </r>
    <r>
      <rPr>
        <sz val="10"/>
        <rFont val="Arial"/>
        <family val="2"/>
      </rPr>
      <t>Piezas publciitarias de los espacios de dialogo
https://drive.google.com/drive/u/0/folders/1xnr6OUn6khMpw5gYjslRDL2hqPK8LGHt</t>
    </r>
    <r>
      <rPr>
        <b/>
        <sz val="10"/>
        <rFont val="Arial"/>
        <family val="2"/>
      </rPr>
      <t xml:space="preserve">
SEGUNDO SEGUIMEINTO 
</t>
    </r>
    <r>
      <rPr>
        <sz val="10"/>
        <rFont val="Arial"/>
        <family val="2"/>
      </rPr>
      <t>Registro fotográfico de las actividades realizadas: foro sobre crisis social, divulgación del folclor, conversatorio Biblioteca-CEPAL. https://drive.google.com/drive/folders/1HdbVJN4gDosLDm74jlq1fsU8jycIkRQH?usp=sharing</t>
    </r>
    <r>
      <rPr>
        <b/>
        <sz val="10"/>
        <rFont val="Arial"/>
        <family val="2"/>
      </rPr>
      <t xml:space="preserve">
PRIMER SEGUIMIENTO
</t>
    </r>
  </si>
  <si>
    <r>
      <t xml:space="preserve">CUARTO SEGUIMIENTO
Viabilidad técnica, financiera, proyecto de acuerdo
</t>
    </r>
    <r>
      <rPr>
        <sz val="10"/>
        <rFont val="Arial"/>
        <family val="2"/>
      </rPr>
      <t xml:space="preserve">https://drive.google.com/drive/folders/13EqS6ngb8XJ65pVWKVtyVsPrjU2OzRyq
</t>
    </r>
    <r>
      <rPr>
        <b/>
        <sz val="10"/>
        <rFont val="Arial"/>
        <family val="2"/>
      </rPr>
      <t xml:space="preserve">
SEGUNDO SEGUIMIENTO
</t>
    </r>
    <r>
      <rPr>
        <sz val="10"/>
        <rFont val="Arial"/>
        <family val="2"/>
      </rPr>
      <t xml:space="preserve">Borrador de política
Documeto técnico 
Proyecto de acuerdo 
</t>
    </r>
    <r>
      <rPr>
        <b/>
        <sz val="10"/>
        <rFont val="Arial"/>
        <family val="2"/>
      </rPr>
      <t xml:space="preserve">
PRIMER SEGUIMIENTO</t>
    </r>
  </si>
  <si>
    <r>
      <t xml:space="preserve">CUARTO SEGUIMIENTO
</t>
    </r>
    <r>
      <rPr>
        <sz val="10"/>
        <rFont val="Arial"/>
        <family val="2"/>
      </rPr>
      <t xml:space="preserve">Documento de política y documento de acuerdo
</t>
    </r>
    <r>
      <rPr>
        <b/>
        <sz val="10"/>
        <rFont val="Arial"/>
        <family val="2"/>
      </rPr>
      <t xml:space="preserve">
https://drive.google.com/drive/folders/1KyzWcBZxpy-9BftbydaixauFFsZkw4Qq
SEGUNDO SEGUIMIENTO
</t>
    </r>
    <r>
      <rPr>
        <sz val="10"/>
        <rFont val="Arial"/>
        <family val="2"/>
      </rPr>
      <t>Actas de: 7 de abril, 1 de junio, 12, 14 y 27 de mayo de 2021
Documento de política
Proyección de acuerdo
Proyección de costos</t>
    </r>
    <r>
      <rPr>
        <b/>
        <sz val="10"/>
        <rFont val="Arial"/>
        <family val="2"/>
      </rPr>
      <t xml:space="preserve">
PRIMER SEGUIMIENTO</t>
    </r>
  </si>
  <si>
    <r>
      <t xml:space="preserve">CUARTO SEGUIMIENTO:
</t>
    </r>
    <r>
      <rPr>
        <sz val="10"/>
        <rFont val="Arial"/>
        <family val="2"/>
      </rPr>
      <t xml:space="preserve">Asesoría de Experto para revisión y ajuste de documentos de política
https://drive.google.com/drive/u/1/folders/1q9B6eQISxJzINtkzQBPbvpdeuebt5RG9
</t>
    </r>
    <r>
      <rPr>
        <b/>
        <sz val="10"/>
        <rFont val="Arial"/>
        <family val="2"/>
      </rPr>
      <t xml:space="preserve">
SEGUNDO SEGUIMIENTO
</t>
    </r>
    <r>
      <rPr>
        <sz val="10"/>
        <rFont val="Arial"/>
        <family val="2"/>
      </rPr>
      <t xml:space="preserve">
 Acta de Consejo Editorial 02 de 2021</t>
    </r>
    <r>
      <rPr>
        <b/>
        <sz val="10"/>
        <rFont val="Arial"/>
        <family val="2"/>
      </rPr>
      <t xml:space="preserve">
PRIMER SEGUIMIENTO</t>
    </r>
  </si>
  <si>
    <r>
      <t xml:space="preserve">CUARTO SEGUIMIENTO
</t>
    </r>
    <r>
      <rPr>
        <sz val="10"/>
        <rFont val="Arial"/>
        <family val="2"/>
      </rPr>
      <t xml:space="preserve">Documento de metadología PEI
https://drive.google.com/drive/folders/1ETSj2AcVdB0R37Zvjn9sENCMQvlDvblf
</t>
    </r>
    <r>
      <rPr>
        <b/>
        <sz val="10"/>
        <rFont val="Arial"/>
        <family val="2"/>
      </rPr>
      <t xml:space="preserve">
PRIMER SEGUIMIENTO</t>
    </r>
  </si>
  <si>
    <r>
      <rPr>
        <b/>
        <sz val="11"/>
        <rFont val="Arial"/>
        <family val="2"/>
      </rPr>
      <t xml:space="preserve">CUARDO SEGUIMIENTO
</t>
    </r>
    <r>
      <rPr>
        <sz val="11"/>
        <rFont val="Arial"/>
        <family val="2"/>
      </rPr>
      <t xml:space="preserve">
Resolución de Rectoría
https://drive.google.com/drive/u/0/folders/1P-bHQo-PpRodxlGfsM8unrQzLHF_kB1n</t>
    </r>
    <r>
      <rPr>
        <b/>
        <sz val="11"/>
        <rFont val="Arial"/>
        <family val="2"/>
      </rPr>
      <t xml:space="preserve">
TERCER SEGUIMIENTO:
</t>
    </r>
    <r>
      <rPr>
        <sz val="11"/>
        <rFont val="Arial"/>
        <family val="2"/>
      </rPr>
      <t xml:space="preserve">
Oficio 3.890 a través del cual se realiza solicitud de revisión jurídica
Citación y Acta de reunión con asesoría Jurídica para revisión del trámite de la modificación a la Res 1215 de 2018
</t>
    </r>
    <r>
      <rPr>
        <b/>
        <sz val="11"/>
        <rFont val="Arial"/>
        <family val="2"/>
      </rPr>
      <t xml:space="preserve">
SEGUNDO SEGUIMEINTO: 
</t>
    </r>
    <r>
      <rPr>
        <sz val="11"/>
        <rFont val="Arial"/>
        <family val="2"/>
      </rPr>
      <t xml:space="preserve">
Proyecto de resolución "Por medio de la cual se reglamenta el proyecto de tiendas universitarias".</t>
    </r>
    <r>
      <rPr>
        <b/>
        <sz val="11"/>
        <rFont val="Arial"/>
        <family val="2"/>
      </rPr>
      <t xml:space="preserve">
PRIMER SEGUIMIENTO</t>
    </r>
    <r>
      <rPr>
        <sz val="11"/>
        <rFont val="Arial"/>
        <family val="2"/>
      </rPr>
      <t xml:space="preserve">
Correo electrónico de reunión de revisión de documento de fecha 6 de marzo/2021
</t>
    </r>
  </si>
  <si>
    <r>
      <t xml:space="preserve">CUARTO SEGUIMIENTO
FACULTAD DE CIENCIAS DE LA SALUD
</t>
    </r>
    <r>
      <rPr>
        <sz val="10"/>
        <rFont val="Arial"/>
        <family val="2"/>
      </rPr>
      <t>Presentación del proyecto a las Embajadas de Japón y Australia</t>
    </r>
    <r>
      <rPr>
        <b/>
        <sz val="10"/>
        <rFont val="Arial"/>
        <family val="2"/>
      </rPr>
      <t xml:space="preserve">
</t>
    </r>
    <r>
      <rPr>
        <sz val="10"/>
        <rFont val="Arial"/>
        <family val="2"/>
      </rPr>
      <t xml:space="preserve">
https://drive.google.com/drive/u/1/folders/1y-uYcpjGUmTctEGuGVrzRqBeN8Lq0o29</t>
    </r>
    <r>
      <rPr>
        <b/>
        <sz val="10"/>
        <rFont val="Arial"/>
        <family val="2"/>
      </rPr>
      <t xml:space="preserve">
</t>
    </r>
    <r>
      <rPr>
        <sz val="10"/>
        <rFont val="Arial"/>
        <family val="2"/>
      </rPr>
      <t xml:space="preserve">
Oficio 2,3-40 de fecha 12 de abril 2021
https://drive.google.com/drive/folders/1e8trNuQ-OqR_suL57FWuBAAhK-lR2_O1
</t>
    </r>
    <r>
      <rPr>
        <b/>
        <sz val="10"/>
        <rFont val="Arial"/>
        <family val="2"/>
      </rPr>
      <t xml:space="preserve">
PRIMER SEGUIMIENTO</t>
    </r>
  </si>
  <si>
    <r>
      <t xml:space="preserve">CUARTO SEGUIMIENTO
</t>
    </r>
    <r>
      <rPr>
        <sz val="10"/>
        <rFont val="Arial"/>
        <family val="2"/>
      </rPr>
      <t>Lista de estudiantes</t>
    </r>
    <r>
      <rPr>
        <b/>
        <sz val="10"/>
        <rFont val="Arial"/>
        <family val="2"/>
      </rPr>
      <t xml:space="preserve">
PRIMER SEGUIMIENTO</t>
    </r>
  </si>
  <si>
    <r>
      <rPr>
        <b/>
        <sz val="12"/>
        <color theme="1"/>
        <rFont val="Arial"/>
        <family val="2"/>
      </rPr>
      <t xml:space="preserve">CUARTO SEGUIMIENTO
</t>
    </r>
    <r>
      <rPr>
        <sz val="12"/>
        <color theme="1"/>
        <rFont val="Arial"/>
        <family val="2"/>
      </rPr>
      <t>Documento construido</t>
    </r>
    <r>
      <rPr>
        <b/>
        <sz val="12"/>
        <color theme="1"/>
        <rFont val="Arial"/>
        <family val="2"/>
      </rPr>
      <t xml:space="preserve">
SEGUNDO SEGUIMIENTO
</t>
    </r>
    <r>
      <rPr>
        <sz val="12"/>
        <color theme="1"/>
        <rFont val="Arial"/>
        <family val="2"/>
      </rPr>
      <t>Documento de trabajo</t>
    </r>
    <r>
      <rPr>
        <b/>
        <sz val="12"/>
        <color theme="1"/>
        <rFont val="Arial"/>
        <family val="2"/>
      </rPr>
      <t xml:space="preserve">
PRIMER SEGUIMIENTO</t>
    </r>
    <r>
      <rPr>
        <sz val="12"/>
        <color theme="1"/>
        <rFont val="Arial"/>
        <family val="2"/>
      </rPr>
      <t xml:space="preserve">
Se entregó documento proyecto a la Vicerrectora Académica el 13 de marzo de 2021 y está pendiente de su revisión y aprobación.
Documento que reposa en medio magnetico en la oficina de graduados.
Se ha reorganizado parte de la web de la oficina de Graduados, enunciando información actualizada.https://www.ut.edu.co/graduados.html
</t>
    </r>
  </si>
  <si>
    <r>
      <rPr>
        <b/>
        <sz val="9"/>
        <rFont val="Arial"/>
        <family val="2"/>
      </rPr>
      <t xml:space="preserve">4T0 SEGUIMIENTO
Documento y se han realizado los foros de socialización de la propuesta del documento de política ambiental
https://drive.google.com/drive/u/0/folders/19TwP3BFpNfL2tdehduAfK4Z0KE0zFxKt
3ER SEGUIMIENTO: 
Documento borrador, ACTAS: acta 10 (03-08), acta 11 (10-08), acta 12 (17-08), acta 13 (19-08), FORO AMBIENTAL 20 y 27 de agosto (flayer), Relatorías.
SEGUNDO SEGUIMIENTO: 
</t>
    </r>
    <r>
      <rPr>
        <sz val="9"/>
        <rFont val="Arial"/>
        <family val="2"/>
      </rPr>
      <t xml:space="preserve">7 actas: acta 01 (08-04), acta 02 (20-04), acta 03 (27-04), acta 05 (25-05), acta 06 (01-06), acta 07 (08-06) y documento borrador 
</t>
    </r>
    <r>
      <rPr>
        <b/>
        <sz val="9"/>
        <rFont val="Arial"/>
        <family val="2"/>
      </rPr>
      <t xml:space="preserve">
PRIMER SEGUIMIENTO</t>
    </r>
    <r>
      <rPr>
        <sz val="9"/>
        <rFont val="Arial"/>
        <family val="2"/>
      </rPr>
      <t xml:space="preserve">
1- Actas No. 01 del 5 febrero, No. 02 del 12 de febrero, No. 03 del 19 de febrero, Nº 4 del 25 de febrero, Nº 5 del 04 de marzo, Nº 6 del 17 de marzo 2-Proyecto de Acuerdo modificatorio de la creaciòn del Comité de Gestión y Educación Ambiental -enviado a jurídica- 3- Proyecto de acuerdo para descargue de horas laborales de los docentes que van a participar en la estructuración del plan.
</t>
    </r>
  </si>
  <si>
    <r>
      <t xml:space="preserve">4TO SEGUIMIENTO:
</t>
    </r>
    <r>
      <rPr>
        <sz val="10"/>
        <rFont val="Arial"/>
        <family val="2"/>
      </rPr>
      <t xml:space="preserve">
Mantenimiento  de bicicletas
https://drive.google.com/drive/u/0/folders/13RhecrBc1btALobuMt1kaEPEY1owssNP
</t>
    </r>
    <r>
      <rPr>
        <b/>
        <sz val="10"/>
        <rFont val="Arial"/>
        <family val="2"/>
      </rPr>
      <t xml:space="preserve">
3ER SEGUIMIENTO:  
</t>
    </r>
    <r>
      <rPr>
        <sz val="10"/>
        <rFont val="Arial"/>
        <family val="2"/>
      </rPr>
      <t xml:space="preserve">Informe: Movilízate con TUBICI, Campañas, Proceso precontractual: Certificación Oficina de Contratación
https://drive.google.com/drive/folders/1TxNXvLQb5tr1HSaUwWYsTaEV4BWzoaze
</t>
    </r>
    <r>
      <rPr>
        <b/>
        <sz val="10"/>
        <rFont val="Arial"/>
        <family val="2"/>
      </rPr>
      <t xml:space="preserve">
SEGUNDO SEGUIMIENTO
</t>
    </r>
    <r>
      <rPr>
        <sz val="10"/>
        <rFont val="Arial"/>
        <family val="2"/>
      </rPr>
      <t>Documento soporte programa de bicicletas públicas  Movilízate en Tu Bici formato ODI
·Programa de bicicletas públicas  Movilízate en Tu Bici formato ODI
·Certificación aprobación ODI programa de movilidad  de bicicletas públicas Movilízate en Tu Bici
· Reglamento Movilidad no contaminante
· Acta de compromiso uso de bicicletas, programa bicicletas públicas Movilízate en Tu Bici
·  Instructivo para el préstamo de bicicletas, programa bicicletas públicas Movilízate en Tu Bici
· Formato lista de chequeo salida e ingreso bicicletas programa bicicletas públicas Movilízate en Tu Bici
·  Acta levantamiento de requerimiento sistematización, programa bicicletas públicas Movilízate en Tu Bici VDH/OGT
· Especificaciones ciclo infraestructura VDH/OD
. PLAN DE TRABAJO MOVILÍZATE EN TU BICI SEMESTRE B DE 2020. En el cual se ha propuesto como una de las estrategias a desarrollar la socialización del programa en la semana de inducción.</t>
    </r>
    <r>
      <rPr>
        <b/>
        <sz val="10"/>
        <rFont val="Arial"/>
        <family val="2"/>
      </rPr>
      <t xml:space="preserve">
PRIMER SEGUIMIMIENTO</t>
    </r>
  </si>
  <si>
    <r>
      <rPr>
        <b/>
        <sz val="9"/>
        <rFont val="Arial"/>
        <family val="2"/>
      </rPr>
      <t xml:space="preserve">CUARTO SEGUIMIENTO
</t>
    </r>
    <r>
      <rPr>
        <sz val="9"/>
        <rFont val="Arial"/>
        <family val="2"/>
      </rPr>
      <t>Documento aprobado
https://drive.google.com/drive/u/0/folders/1xsqVqN3UXOsL65M5P2OjtdKS9O5qFnXE</t>
    </r>
    <r>
      <rPr>
        <b/>
        <sz val="9"/>
        <rFont val="Arial"/>
        <family val="2"/>
      </rPr>
      <t xml:space="preserve">
TERCER SEGUIMIENTO: 
</t>
    </r>
    <r>
      <rPr>
        <sz val="9"/>
        <rFont val="Arial"/>
        <family val="2"/>
      </rPr>
      <t xml:space="preserve">Documento PGIRS de Biología. 
https://drive.google.com/drive/folders/198EpeX_e4U17creOIhwcrEHwwelcXOEA
</t>
    </r>
    <r>
      <rPr>
        <b/>
        <sz val="9"/>
        <rFont val="Arial"/>
        <family val="2"/>
      </rPr>
      <t xml:space="preserve">
SEGUNDO SEGUIMIENTO
</t>
    </r>
    <r>
      <rPr>
        <sz val="9"/>
        <rFont val="Arial"/>
        <family val="2"/>
      </rPr>
      <t xml:space="preserve">
Documento PGIRS de Biología y acta 01</t>
    </r>
    <r>
      <rPr>
        <b/>
        <sz val="9"/>
        <rFont val="Arial"/>
        <family val="2"/>
      </rPr>
      <t xml:space="preserve">
PRIMER SEGUIMIENTO</t>
    </r>
    <r>
      <rPr>
        <sz val="9"/>
        <rFont val="Arial"/>
        <family val="2"/>
      </rPr>
      <t xml:space="preserve">
1. Actas: Anfiteatro Medicina -Acta Nº1 12 de febrero-; Prestadora de Servicios de Salud -Acta Nº1 de febrero 
2. Biología -acta Nº 1 del 26 de febrero- documento matriz, correos.
3. Se realiza una matriz de actualización de los PGIRS. 
4. Se sensibilizan a los auxiliares de los laboratorios de: Biología, Anfiteatro -salud-, Prestadora de Servicios de Salud, Laserex, Química
</t>
    </r>
    <r>
      <rPr>
        <b/>
        <sz val="9"/>
        <rFont val="Arial"/>
        <family val="2"/>
      </rPr>
      <t xml:space="preserve">
</t>
    </r>
  </si>
  <si>
    <r>
      <rPr>
        <b/>
        <sz val="9"/>
        <rFont val="Arial"/>
        <family val="2"/>
      </rPr>
      <t xml:space="preserve">CUARTO SEGUIMIENTO
</t>
    </r>
    <r>
      <rPr>
        <sz val="9"/>
        <rFont val="Arial"/>
        <family val="2"/>
      </rPr>
      <t xml:space="preserve">1. Plan de monitoreo ambiental
2. Informe sobre el monitoreo y seguimiento al material particulado presente en el aire del campus universitario, en sus diferentes sedes. 
3. Informes de análisis de laboratorio emitidos por CORCUENCAS en el marco del contrato 813 de 2021 y evidencia fotográfica. 
https://drive.google.com/drive/u/0/folders/1AKSxRA9H90YjBpCcxpEkVDvX0Qp-aeuE
</t>
    </r>
    <r>
      <rPr>
        <b/>
        <sz val="9"/>
        <rFont val="Arial"/>
        <family val="2"/>
      </rPr>
      <t xml:space="preserve">
3ER SEGUIMIENTO:
</t>
    </r>
    <r>
      <rPr>
        <sz val="9"/>
        <rFont val="Arial"/>
        <family val="2"/>
      </rPr>
      <t xml:space="preserve">1, Matriz con los datos obtenidos de la medición de partículas; 2. Minuta del contrato 813-2021 suscrito con CORCUENCAS para la toma de muestra y servicio analitico de los vertimientos de agua de la sede central. 
</t>
    </r>
    <r>
      <rPr>
        <b/>
        <sz val="9"/>
        <rFont val="Arial"/>
        <family val="2"/>
      </rPr>
      <t xml:space="preserve">
SEGUNDO SEGUIMIENTO
</t>
    </r>
    <r>
      <rPr>
        <sz val="9"/>
        <rFont val="Arial"/>
        <family val="2"/>
      </rPr>
      <t xml:space="preserve">Evidencia fotográfica y matriz de conteo de partículas
</t>
    </r>
    <r>
      <rPr>
        <b/>
        <sz val="9"/>
        <rFont val="Arial"/>
        <family val="2"/>
      </rPr>
      <t xml:space="preserve">
PRIMER SEGUIMIENTO</t>
    </r>
    <r>
      <rPr>
        <sz val="9"/>
        <rFont val="Arial"/>
        <family val="2"/>
      </rPr>
      <t xml:space="preserve">
Se realiza solicitud mediante Oficio No. 1.3-11 de fecha 24 de marzo al grupo de investigación en quimica aplicada a procesos ecologicos QUAPE  para el apoyo en la elaboración del estudio de calidad del aire. </t>
    </r>
  </si>
  <si>
    <r>
      <t xml:space="preserve">3ER SEGUIMIENTO: 
</t>
    </r>
    <r>
      <rPr>
        <sz val="10"/>
        <rFont val="Arial"/>
        <family val="2"/>
      </rPr>
      <t xml:space="preserve">
Informe preliminar arbóreo
Nota ambiental arbóreo
https://drive.google.com/drive/folders/1-jc4XcxwWHydUlplznCyZVjQ_kYTP2tZ</t>
    </r>
    <r>
      <rPr>
        <b/>
        <sz val="10"/>
        <rFont val="Arial"/>
        <family val="2"/>
      </rPr>
      <t xml:space="preserve">
SEGUNDO SEGUIMIENTO:
 </t>
    </r>
    <r>
      <rPr>
        <sz val="10"/>
        <rFont val="Arial"/>
        <family val="2"/>
      </rPr>
      <t xml:space="preserve">• Informes Diagnóstico 
• Contratación tala árboles de alto riesgo 
• Propuesta actualización plan de manejo arbóreo
</t>
    </r>
    <r>
      <rPr>
        <b/>
        <sz val="10"/>
        <rFont val="Arial"/>
        <family val="2"/>
      </rPr>
      <t xml:space="preserve">
PRIMER SEGUIMIMIENTO
</t>
    </r>
  </si>
  <si>
    <r>
      <rPr>
        <b/>
        <sz val="9"/>
        <rFont val="Arial"/>
        <family val="2"/>
      </rPr>
      <t xml:space="preserve">CUARTO SEGUIMIENTO: 
</t>
    </r>
    <r>
      <rPr>
        <sz val="9"/>
        <rFont val="Arial"/>
        <family val="2"/>
      </rPr>
      <t xml:space="preserve">
Elaboración de dos documentos “Caracterización del enfoque ambiental de los planes de desarrollo Murillo, Chaparral, Cajamarca e Ibagué, durante los períodos 2008-2023” y “Atlas de Conflictos Ambientales del Tolima”
https://drive.google.com/drive/u/0/folders/1B97MLQHFSAKUxvR5FDJwMoyECQoNdNiX
</t>
    </r>
    <r>
      <rPr>
        <b/>
        <sz val="9"/>
        <rFont val="Arial"/>
        <family val="2"/>
      </rPr>
      <t xml:space="preserve">
SEGUNDO SEGUIMIENTO: 
</t>
    </r>
    <r>
      <rPr>
        <sz val="9"/>
        <rFont val="Arial"/>
        <family val="2"/>
      </rPr>
      <t>Documento: “ Caracterización del enfoque ambiental de los planes de desarrollo Murillo, Chaparral, Cajamarca e Ibagué, durante los períodos 2008-2023”, elaborado por la estudiante Lina Katerina Molina Molano.</t>
    </r>
    <r>
      <rPr>
        <b/>
        <sz val="9"/>
        <rFont val="Arial"/>
        <family val="2"/>
      </rPr>
      <t xml:space="preserve">
PRIMER SEGUIMIENTO</t>
    </r>
    <r>
      <rPr>
        <sz val="9"/>
        <rFont val="Arial"/>
        <family val="2"/>
      </rPr>
      <t xml:space="preserve">
Documento: Atlas de Conflictos Ambientales del Tolima, elaborado por el profesor Jorge Mario Vera Rodriguez.</t>
    </r>
  </si>
  <si>
    <r>
      <rPr>
        <b/>
        <sz val="9"/>
        <rFont val="Arial"/>
        <family val="2"/>
      </rPr>
      <t xml:space="preserve">CUARTO SEGUIMIENTO: 
</t>
    </r>
    <r>
      <rPr>
        <sz val="9"/>
        <rFont val="Arial"/>
        <family val="2"/>
      </rPr>
      <t xml:space="preserve">
3 mesas de acompañamiento
Encuentro de educación ambiental para la conservación del ecosistema de alta montaña-región centro andina.
Cuarta Mesa técnica del Comité Interinstitucional de Educación Ambiental Municipio de Ibagué – CIDEA, 29 de noviembre. 
Participar en la Coordinación general del Diplomado en Formación Ambiental Ciudadana en articulación con organizaciones sociales y ambientales del territorio.
https://drive.google.com/drive/u/0/folders/1Bk3yY3pOrMtcVLLw5ptCMlTHPUarLDYL</t>
    </r>
    <r>
      <rPr>
        <b/>
        <sz val="9"/>
        <rFont val="Arial"/>
        <family val="2"/>
      </rPr>
      <t xml:space="preserve">
TECER SEGUIMIENTO
FACULTAD DE INGENIERÍA FORESTAL
</t>
    </r>
    <r>
      <rPr>
        <sz val="9"/>
        <rFont val="Arial"/>
        <family val="2"/>
      </rPr>
      <t xml:space="preserve">
1, Participación en el Foro:  Avances y Desafíos del cambio Climático en Ibagué 17 de junio
2. Ciclo Internacional de Conferencias en Cambio Climático y Desarrollo Sostenible que inició el 29 de junio y termina el 19 de agosto.  En este ciclo de conferencias participan las siguientes instituciones: Tecnológico Nacional de México, diputadas y diputados del estado de México, Minambiente, SENA, CORTOLIMA, Gobernación del Tolima, y Alcaldía de Ibagué. 
3. Elaboración de un Diplomado en Educación Ambiental con énfasis en Cambio Climático, que se ofertará en el segundo semestre.
4.Peritazgo “Evaluación ambiental centrada en calidad de agua y vertimientos en la microcuenca Hato de la Virgen, en el marco de la Acción Popular del Tribunal Administrativo del Tolima (Radicado 73001-23-00- 000-2001-01676-00)”. En el Consejo Superior Extraordinario del 17 de junio, aprobó la incorporación de los recursos para llevar a cabo este peritaje por un valor de $358.000.000. Henry Garzón Sánches - Antonio Guío - Jhoanna García.
5. La Facultad se presentó a la convocatoria de la feria EXPOBOSQUES, una plataforma para el intercambio de experiencias en manejo forestal inspirando y sentando bases para el manejo forestal sostenible en la amazonia colombiana. Se presentaron dos experiencias por parte de las profesoras Alejandra María Ramírez Arango y Luz Amalia Forero, las cuales fueron seleccionadas para la ExpoBosques. 
Tercer Seguimiento: 6. Designación de la profesora Jhoanna Magally García al Comité Departamental para elaborar un  plan conjunto de recuperación, manejo, mantenimiento y conservación de la cuenca mayor del Río Coello (Río Combeima y Cocora) y sus afluentes y de los Ríos Chipalo y Opia.
7. Designación del profesor Miguel Ignacio Barrios Peña para realizar el acompañamiento ante el problema de salud pública por abastecimiento de agua en el Centro Poblado El Juncal.</t>
    </r>
    <r>
      <rPr>
        <b/>
        <sz val="9"/>
        <rFont val="Arial"/>
        <family val="2"/>
      </rPr>
      <t xml:space="preserve">
COORDINACION AMBIENTAL
</t>
    </r>
    <r>
      <rPr>
        <sz val="9"/>
        <rFont val="Arial"/>
        <family val="2"/>
      </rPr>
      <t xml:space="preserve">CIDEA, DIEFO FALLÓN, CODSA  Y MESA QUÍMICA 
https://drive.google.com/drive/u/0/folders/1YkEDmlEV-o2kiuKnhkSAObdANMBn08Aj
</t>
    </r>
    <r>
      <rPr>
        <b/>
        <sz val="9"/>
        <rFont val="Arial"/>
        <family val="2"/>
      </rPr>
      <t xml:space="preserve">
SEGUNDO SEGUIMIENTO
</t>
    </r>
    <r>
      <rPr>
        <sz val="9"/>
        <rFont val="Arial"/>
        <family val="2"/>
      </rPr>
      <t xml:space="preserve">Lista de asistencias y certificaciones
Mesa Química. Acta 01 (16-04) 
Reunión Consejo Territorial de Salud Ambiental -COTSA-. Acta 01 (14 mayo) 
Cambio Climático y Desarrollo Sostenible. Actas 01 (21 abril), acta 02 (03-mayo), acta 03 (05 mayo), acta 04 (09 junio), acta 06 (17 junio), acta 07 (29 junio), acta 08 (01 julio), acta 09 (06 julio), acta 10 (08 julio), acta 11 (13 julio), acta 12 (15 julio)
</t>
    </r>
    <r>
      <rPr>
        <b/>
        <sz val="9"/>
        <rFont val="Arial"/>
        <family val="2"/>
      </rPr>
      <t>PRIMER SEGUIMIENTO</t>
    </r>
    <r>
      <rPr>
        <sz val="9"/>
        <rFont val="Arial"/>
        <family val="2"/>
      </rPr>
      <t xml:space="preserve">
Invitacion a reunion del CIDEA en el mes febrero; Inscripciones y flayer del Diplomado en Formacion Ambiental Ciudadana
 Actas: Nº 1 del 06 de marzo, Nº 2 del 13 de marzo y fotos
</t>
    </r>
    <r>
      <rPr>
        <b/>
        <sz val="9"/>
        <rFont val="Arial"/>
        <family val="2"/>
      </rPr>
      <t xml:space="preserve">
</t>
    </r>
  </si>
  <si>
    <r>
      <rPr>
        <b/>
        <sz val="10"/>
        <rFont val="Arial"/>
        <family val="2"/>
      </rPr>
      <t xml:space="preserve">CUARTO SEGUIMIENTO: 
</t>
    </r>
    <r>
      <rPr>
        <sz val="10"/>
        <rFont val="Arial"/>
        <family val="2"/>
      </rPr>
      <t>Documento Experiencia del huerto comunitario y agroecológico en el municipio de Murillo Tolima “Hierbas y Especias la Milagrosa”
https://drive.google.com/drive/u/0/folders/1v3DBtkxk42dyAa0mT6wxToAs8a36u0Jj</t>
    </r>
    <r>
      <rPr>
        <b/>
        <sz val="10"/>
        <rFont val="Arial"/>
        <family val="2"/>
      </rPr>
      <t xml:space="preserve">
TERCER SEGUIMIENTO
FACULTAD DE INGENIERÍA FORESTAL
</t>
    </r>
    <r>
      <rPr>
        <sz val="10"/>
        <rFont val="Arial"/>
        <family val="2"/>
      </rPr>
      <t>1, Curso de Guardabosques para la comunidad del área de influencia del bosque Galilea.
2. Se presentó el proyecto “Semillas para el futuro de mujeres afrodescendientes del bajo Calima, Buenaventura, Colombia”, bajo la coordinación de la profesora Luz Amalia Forero del Centro Forestal Tropical del Bajo Calima para participar de los recursos asignados a la OPS-UT Solidaria para el 2021.</t>
    </r>
    <r>
      <rPr>
        <b/>
        <sz val="10"/>
        <rFont val="Arial"/>
        <family val="2"/>
      </rPr>
      <t xml:space="preserve">
SEGUNDO SEGUIMIENTO
</t>
    </r>
    <r>
      <rPr>
        <sz val="10"/>
        <rFont val="Arial"/>
        <family val="2"/>
      </rPr>
      <t xml:space="preserve">Código del proyecto: 70620 
(Ver Hoja - Anexo "Proyectos y Convenios")
Proyectos presentados FAC Forestal (2)
</t>
    </r>
    <r>
      <rPr>
        <b/>
        <sz val="10"/>
        <rFont val="Arial"/>
        <family val="2"/>
      </rPr>
      <t xml:space="preserve">
PRIMER SEGUIMIENTO</t>
    </r>
    <r>
      <rPr>
        <sz val="10"/>
        <rFont val="Arial"/>
        <family val="2"/>
      </rPr>
      <t xml:space="preserve">
Código del proyecto: 70620
1. Producto: cartilla de Planta medicinales de la huerta agroecológica La Milagrosa.  
2. Convocatoria al proceso de vinculación de un estudiante voluntario. Proyecto Fundacion para la conservacion de la vida silvestre en Colombia.
</t>
    </r>
    <r>
      <rPr>
        <b/>
        <sz val="10"/>
        <rFont val="Arial"/>
        <family val="2"/>
      </rPr>
      <t xml:space="preserve">
3. Diplomado en Formacion Ambiental y Ciudadana. Fundacion S.O.S Ambiental. </t>
    </r>
  </si>
  <si>
    <r>
      <t xml:space="preserve">CUARTO SEGUIMIENTO
</t>
    </r>
    <r>
      <rPr>
        <sz val="10"/>
        <rFont val="Arial"/>
        <family val="2"/>
      </rPr>
      <t>Actualización de procedimientos y actividades desarrolladas en la articulación</t>
    </r>
    <r>
      <rPr>
        <b/>
        <sz val="10"/>
        <rFont val="Arial"/>
        <family val="2"/>
      </rPr>
      <t xml:space="preserve">
</t>
    </r>
    <r>
      <rPr>
        <sz val="10"/>
        <rFont val="Arial"/>
        <family val="2"/>
      </rPr>
      <t>https://drive.google.com/drive/u/1/folders/1gsPBcEW4wwpO9Vj7ggsrg120NZQRD5Vz</t>
    </r>
    <r>
      <rPr>
        <b/>
        <sz val="10"/>
        <rFont val="Arial"/>
        <family val="2"/>
      </rPr>
      <t xml:space="preserve">
SEGUNDO SEGUIMIENTO
</t>
    </r>
    <r>
      <rPr>
        <sz val="10"/>
        <rFont val="Arial"/>
        <family val="2"/>
      </rPr>
      <t>Acta de reunión
Correo de solicitud de usuario y contraseña</t>
    </r>
    <r>
      <rPr>
        <b/>
        <sz val="10"/>
        <rFont val="Arial"/>
        <family val="2"/>
      </rPr>
      <t xml:space="preserve">
PRIMER SEGUIMIENTO
</t>
    </r>
    <r>
      <rPr>
        <sz val="10"/>
        <rFont val="Arial"/>
        <family val="2"/>
      </rPr>
      <t xml:space="preserve">Se realizaró el cargue en el sitema de datos abiertos de cuatro variables (graduados, inscritos, admitidos y REGISTRO DE ACTIVOS DE INFORMACIÓN UT)
Matriz de datos abiertos
</t>
    </r>
  </si>
  <si>
    <r>
      <rPr>
        <b/>
        <sz val="9"/>
        <rFont val="Calibri"/>
        <family val="2"/>
        <scheme val="minor"/>
      </rPr>
      <t xml:space="preserve">CUARTO SEGUIMIENTO
</t>
    </r>
    <r>
      <rPr>
        <sz val="9"/>
        <rFont val="Calibri"/>
        <family val="2"/>
        <scheme val="minor"/>
      </rPr>
      <t xml:space="preserve">Ajuste el mapa de procesos con la incorporación de nuevos procesos
http://administrativos.ut.edu.co/sistema-de-gestion-integrado.html
</t>
    </r>
    <r>
      <rPr>
        <b/>
        <sz val="9"/>
        <rFont val="Calibri"/>
        <family val="2"/>
        <scheme val="minor"/>
      </rPr>
      <t xml:space="preserve">
TERCER TRIMESTRE
</t>
    </r>
    <r>
      <rPr>
        <sz val="9"/>
        <rFont val="Calibri"/>
        <family val="2"/>
        <scheme val="minor"/>
      </rPr>
      <t>Informe de la auditoria de ICONTEC
http://administrativos.ut.edu.co/rectoria/dependencias/oficina-de-desarrollo-institucional-ut/informe-de-auditoria.html</t>
    </r>
    <r>
      <rPr>
        <b/>
        <sz val="9"/>
        <rFont val="Calibri"/>
        <family val="2"/>
        <scheme val="minor"/>
      </rPr>
      <t xml:space="preserve">
SEGUNDO SEGUIMIENTO
</t>
    </r>
    <r>
      <rPr>
        <sz val="9"/>
        <rFont val="Calibri"/>
        <family val="2"/>
        <scheme val="minor"/>
      </rPr>
      <t xml:space="preserve">
Listado de funcionarios en proceso de capacitación en FORMACIÓN DE AUDITORES INTERNOS HSEQ NTC ISO 9001:2015, NTC ISO 14001:2015 Y NTC ISO 45001:2018</t>
    </r>
    <r>
      <rPr>
        <b/>
        <sz val="9"/>
        <rFont val="Calibri"/>
        <family val="2"/>
        <scheme val="minor"/>
      </rPr>
      <t xml:space="preserve">
PRIMER SEGUIMIENTO</t>
    </r>
    <r>
      <rPr>
        <sz val="9"/>
        <rFont val="Calibri"/>
        <family val="2"/>
        <scheme val="minor"/>
      </rPr>
      <t xml:space="preserve">
http://administrativos.ut.edu.co/sistema-de-gestion-integrado.html</t>
    </r>
  </si>
  <si>
    <r>
      <t xml:space="preserve">CUARTO SEGUIMIENTO
</t>
    </r>
    <r>
      <rPr>
        <sz val="10"/>
        <rFont val="Arial"/>
        <family val="2"/>
      </rPr>
      <t xml:space="preserve">Listado de estudiantes
https://drive.google.com/drive/folders/1Hl8S0TS855dp6t1VgEN69zCklI04D8Rq
</t>
    </r>
    <r>
      <rPr>
        <b/>
        <sz val="10"/>
        <rFont val="Arial"/>
        <family val="2"/>
      </rPr>
      <t xml:space="preserve">
PRIMER SEGUIMIENTO</t>
    </r>
  </si>
  <si>
    <r>
      <t xml:space="preserve">
CUARTO SEGUIMIENTO
</t>
    </r>
    <r>
      <rPr>
        <sz val="10"/>
        <rFont val="Arial"/>
        <family val="2"/>
      </rPr>
      <t>Documento de propuesta formulada
https://drive.google.com/drive/u/1/folders/1Gb-BIqild1rBE24Bd9uoZeSu7cHD553a</t>
    </r>
    <r>
      <rPr>
        <b/>
        <sz val="10"/>
        <rFont val="Arial"/>
        <family val="2"/>
      </rPr>
      <t xml:space="preserve">
TERCER SEGUIMIENTO
</t>
    </r>
    <r>
      <rPr>
        <sz val="10"/>
        <rFont val="Arial"/>
        <family val="2"/>
      </rPr>
      <t xml:space="preserve">Alistamiento para la presentación de la propuesta del Sistema de Información Estadístico
https://drive.google.com/file/d/1yNT4cZzuhh_NLa5RLal0O_it26uvUs53/view
</t>
    </r>
    <r>
      <rPr>
        <b/>
        <sz val="10"/>
        <rFont val="Arial"/>
        <family val="2"/>
      </rPr>
      <t xml:space="preserve">
SEGUNDO SEGUIMIENTO
</t>
    </r>
    <r>
      <rPr>
        <sz val="10"/>
        <rFont val="Arial"/>
        <family val="2"/>
      </rPr>
      <t>Acta de reunión
Correo de solicitud de usuario y contraseña</t>
    </r>
    <r>
      <rPr>
        <b/>
        <sz val="10"/>
        <rFont val="Arial"/>
        <family val="2"/>
      </rPr>
      <t xml:space="preserve">
PRIMER SEGUIMIENTO
</t>
    </r>
    <r>
      <rPr>
        <sz val="10"/>
        <rFont val="Arial"/>
        <family val="2"/>
      </rPr>
      <t>Se tienen los scrip para reporte de variables en la población estudiantil</t>
    </r>
  </si>
  <si>
    <r>
      <t xml:space="preserve">CUARTO SEGUIMIENTO
</t>
    </r>
    <r>
      <rPr>
        <sz val="9"/>
        <rFont val="Calibri"/>
        <family val="2"/>
        <scheme val="minor"/>
      </rPr>
      <t>Documento elaborado</t>
    </r>
    <r>
      <rPr>
        <b/>
        <sz val="9"/>
        <rFont val="Calibri"/>
        <family val="2"/>
        <scheme val="minor"/>
      </rPr>
      <t xml:space="preserve">
SEGUNDO SEGUIMIENTO
</t>
    </r>
    <r>
      <rPr>
        <sz val="9"/>
        <rFont val="Calibri"/>
        <family val="2"/>
        <scheme val="minor"/>
      </rPr>
      <t xml:space="preserve">Documento de trabajo </t>
    </r>
    <r>
      <rPr>
        <b/>
        <sz val="9"/>
        <rFont val="Calibri"/>
        <family val="2"/>
        <scheme val="minor"/>
      </rPr>
      <t xml:space="preserve">
PRIMER SEGUIMIENTO
</t>
    </r>
  </si>
  <si>
    <r>
      <t xml:space="preserve">CUARTO SEGUIMIENTO
</t>
    </r>
    <r>
      <rPr>
        <sz val="11"/>
        <rFont val="Arial"/>
        <family val="2"/>
      </rPr>
      <t xml:space="preserve">Se envio el documento para revisiòn de comite y elaboracion de documento tecnico
https://drive.google.com/drive/folders/1b6lRB4lm69UGxHSqrXcdgDOuQTE0PlQX?usp=sharing
Verificacion y evaluacion
https://drive.google.com/drive/folders/1b6lRB4lm69UGxHSqrXcdgDOuQTE0PlQX?usp=sharing
</t>
    </r>
    <r>
      <rPr>
        <b/>
        <sz val="11"/>
        <rFont val="Arial"/>
        <family val="2"/>
      </rPr>
      <t xml:space="preserve">TERCER SEGUIMIENTO
</t>
    </r>
    <r>
      <rPr>
        <sz val="11"/>
        <rFont val="Arial"/>
        <family val="2"/>
      </rPr>
      <t xml:space="preserve">Guìa para el tratamiento de datos personales.
https://docs.google.com/document/d/1wC1n-u6xnCi2fKVVJdqxpl4k_F10LOTT/edit?usp=sharing&amp;ouid=108216249805300723275&amp;rtpof=true&amp;sd=true
Autorizacion para el tratamiento de datos personales.
https://docs.google.com/document/d/1rXm8pXcZy4x8MbwXlBuC4o57xjKiDbcx/edit?usp=sharing&amp;ouid=108216249805300723275&amp;rtpof=true&amp;sd=true.
</t>
    </r>
    <r>
      <rPr>
        <b/>
        <sz val="11"/>
        <rFont val="Arial"/>
        <family val="2"/>
      </rPr>
      <t xml:space="preserve">
SEGUNDO SEGUIMIENTO
</t>
    </r>
    <r>
      <rPr>
        <sz val="11"/>
        <rFont val="Arial"/>
        <family val="2"/>
      </rPr>
      <t xml:space="preserve">
Documento de resolucion de politica
https://www.ut.edu.co/images/RES._0676_DEL_27-05-19_ADOPTA_MANUAL_DE_POLITICAS.pdf
Catalogo de servicios y activos de informaciòn
https://drive.google.com/file/d/1b8CjvhOHz-uk2_CZern2HokXRR-DI2JP/view?usp=sharing
Carpeta Completa con los borradores de las politicas.
https://drive.google.com/drive/folders/1vtZcfYRu-qvsHrOLB7y7J-U261LdcJzx?usp=sharing
Elaboracion primeros borradores internos, siguendo los linaemientos de la noma ISO 27000 de plan de backups.
Politica de seguridad y privacidad de la Infromaciòn
https://drive.google.com/file/d/1Na6QbW6SylEfBg6fSWj35B0GCbYNMI0x/view?usp=sharing
Plan copias de seguridad
https://drive.google.com/file/d/1dK_ApBUlqBDox6dEhsQIrxBjcyvLhHXD/view?usp=sharing
Politica, Terminos y condiciones de uso del portal Web
https://drive.google.com/file/d/1QmPa44VTHTX0adJQNTaVoqyqVNftLSE9/view?usp=sharing
Politicas de uso del correo electronico
https://drive.google.com/file/d/1bas2qqxWh7T8XYsBWwoZK5ts3bZ8efhL/view?usp=sharing</t>
    </r>
    <r>
      <rPr>
        <b/>
        <sz val="11"/>
        <rFont val="Arial"/>
        <family val="2"/>
      </rPr>
      <t xml:space="preserve">
PRIMER SEGUIMIENTO
Documento que reposa en la OGT</t>
    </r>
  </si>
  <si>
    <r>
      <rPr>
        <b/>
        <sz val="11"/>
        <rFont val="Arial"/>
        <family val="2"/>
      </rPr>
      <t xml:space="preserve">
CUARTO SEGUIMIENTO
</t>
    </r>
    <r>
      <rPr>
        <sz val="11"/>
        <rFont val="Arial"/>
        <family val="2"/>
      </rPr>
      <t>Elaboracion de estudios previos y analis del sector</t>
    </r>
    <r>
      <rPr>
        <b/>
        <sz val="11"/>
        <rFont val="Arial"/>
        <family val="2"/>
      </rPr>
      <t xml:space="preserve">
</t>
    </r>
    <r>
      <rPr>
        <sz val="11"/>
        <rFont val="Arial"/>
        <family val="2"/>
      </rPr>
      <t>https://drive.google.com/drive/folders/1UJTma4ZaGkF1d7wpnGEcoBz9ShHLsnPL?usp=sharing
Balacne de implementacion ERP sobre el 80%
https://drive.google.com/drive/folders/1X20PU0QbvdCtUeq3SQ-Yf-CBCS51XSVh?usp=sharing</t>
    </r>
    <r>
      <rPr>
        <b/>
        <sz val="11"/>
        <rFont val="Arial"/>
        <family val="2"/>
      </rPr>
      <t xml:space="preserve">
</t>
    </r>
    <r>
      <rPr>
        <sz val="11"/>
        <rFont val="Arial"/>
        <family val="2"/>
      </rPr>
      <t xml:space="preserve">
Se temino el desarrollo, se enceuntra en fase de preubas, para poder ser entregado al area encargada.
https://drive.google.com/drive/folders/1yCJXitcK6JzDTwd7DLJx9gJv0GMaYsXV?usp=sharing</t>
    </r>
    <r>
      <rPr>
        <b/>
        <sz val="11"/>
        <rFont val="Arial"/>
        <family val="2"/>
      </rPr>
      <t xml:space="preserve">
</t>
    </r>
    <r>
      <rPr>
        <sz val="11"/>
        <rFont val="Arial"/>
        <family val="2"/>
      </rPr>
      <t xml:space="preserve">
Se temino el desarrollo, se enceuntra en fase de pruebas, para poder ser entregado a Registro y control academico.
https://drive.google.com/drive/folders/1yCJXitcK6JzDTwd7DLJx9gJv0GMaYsXV?usp=sharing</t>
    </r>
    <r>
      <rPr>
        <b/>
        <sz val="11"/>
        <rFont val="Arial"/>
        <family val="2"/>
      </rPr>
      <t xml:space="preserve">
TERCER SEGUIMIENTO
</t>
    </r>
    <r>
      <rPr>
        <sz val="11"/>
        <rFont val="Arial"/>
        <family val="2"/>
      </rPr>
      <t xml:space="preserve">
https://drive.google.com/drive/u/1/folders/1OPQz-y86Iz4ZGGKFiY7okUkAcsCYypUr</t>
    </r>
    <r>
      <rPr>
        <b/>
        <sz val="11"/>
        <rFont val="Arial"/>
        <family val="2"/>
      </rPr>
      <t xml:space="preserve">
</t>
    </r>
    <r>
      <rPr>
        <sz val="11"/>
        <rFont val="Arial"/>
        <family val="2"/>
      </rPr>
      <t xml:space="preserve">Redefinicion de ficah tecnica de equipos debido a la necesida de dejar las bases para implementacion de WiFi con ultima tecnologia WiFi 6
Planos de restribucion: https://drive.google.com/drive/folders/1RKLQafdkrqRIJE8shB1ViMweweR78VF4?usp=sharing
Diseños de Red: https://drive.google.com/drive/folders/1pf5mK-Ev3odv_M6o-Y1TwL5RcOgNApKC?usp=sharing
Redefinicion de ficah tecnica de equipos debido a la necesida de dejar las bases para implementacion de WiFi con ultima tecnologia WiFi 6
Planos de restribucion: https://drive.google.com/drive/folders/1RKLQafdkrqRIJE8shB1ViMweweR78VF4?usp=sharing
Diseños de Red: https://drive.google.com/drive/folders/1pf5mK-Ev3odv_M6o-Y1TwL5RcOgNApKC?usp=sharing
Balance de la implementacion y elaboracion de prorroga del contrato.
</t>
    </r>
    <r>
      <rPr>
        <b/>
        <sz val="11"/>
        <rFont val="Arial"/>
        <family val="2"/>
      </rPr>
      <t xml:space="preserve">
SEGUNDO SEGUIMIENTO
</t>
    </r>
    <r>
      <rPr>
        <sz val="11"/>
        <rFont val="Arial"/>
        <family val="2"/>
      </rPr>
      <t>Diseño de red y cantida de equipos de las facultades.
https://drive.google.com/file/d/1PryXs4DwYaxeVkY4v_Kz2N_uVMDUUpQH/view?usp=sharing
Cotizaciones con cantidades de lementos para estudios de mercado
https://drive.google.com/drive/folders/1LM6eudoVJfDreYux_OqQZN5qQSJbZa7w?usp=sharing</t>
    </r>
    <r>
      <rPr>
        <b/>
        <sz val="11"/>
        <rFont val="Arial"/>
        <family val="2"/>
      </rPr>
      <t xml:space="preserve">
</t>
    </r>
    <r>
      <rPr>
        <sz val="11"/>
        <rFont val="Arial"/>
        <family val="2"/>
      </rPr>
      <t xml:space="preserve">Avance de las 32 actividades que reposan en el Plan Operativo de la Oficina de Gestión Tecnológica. 
Se creo muquina virtual para montaje en produccion
https://docs.google.com/spreadsheets/d/1sKywFVaM-N4qcgqDMHV2R4Adkg2fIAsV/edit?usp=sharing&amp;ouid=108216249805300723275&amp;rtpof=true&amp;sd=true
</t>
    </r>
    <r>
      <rPr>
        <b/>
        <sz val="11"/>
        <rFont val="Arial"/>
        <family val="2"/>
      </rPr>
      <t xml:space="preserve">
PRIMER SEGUIMIENTO</t>
    </r>
    <r>
      <rPr>
        <sz val="11"/>
        <rFont val="Arial"/>
        <family val="2"/>
      </rPr>
      <t xml:space="preserve">
Se desarrolló un módulo de consulta de datos iniciales de usuarios y contraseñas de correo electrónico y plataforma academusoft para los admitidos. http://gesdatosp.ut.edu.co/ccorreos/persona/</t>
    </r>
  </si>
  <si>
    <r>
      <rPr>
        <b/>
        <sz val="12"/>
        <rFont val="Arial"/>
        <family val="2"/>
      </rPr>
      <t xml:space="preserve">CUARTO SEGUIMIENTO
</t>
    </r>
    <r>
      <rPr>
        <sz val="12"/>
        <rFont val="Arial"/>
        <family val="2"/>
      </rPr>
      <t xml:space="preserve">
https://drive.google.com/drive/u/1/folders/1rFT1IlPg7YJ4OVyfnUIT9ZZ092oCil7R</t>
    </r>
    <r>
      <rPr>
        <b/>
        <sz val="12"/>
        <rFont val="Arial"/>
        <family val="2"/>
      </rPr>
      <t xml:space="preserve">
TERCER SEGUIMIENTO
</t>
    </r>
    <r>
      <rPr>
        <sz val="12"/>
        <rFont val="Arial"/>
        <family val="2"/>
      </rPr>
      <t>Documento del PINAR aprobado y en ejecución http://administrativos.ut.edu.co/rectoria/dependencias/secretaria-general/archivo-general/pinar.html</t>
    </r>
    <r>
      <rPr>
        <b/>
        <sz val="12"/>
        <rFont val="Arial"/>
        <family val="2"/>
      </rPr>
      <t xml:space="preserve">
SEGUNDO SEGUIMIENTO
</t>
    </r>
    <r>
      <rPr>
        <sz val="12"/>
        <rFont val="Arial"/>
        <family val="2"/>
      </rPr>
      <t xml:space="preserve">
Documento Modelo de Ventanilla Única Virtual
TRD-Tabla de Retención Documental en el Archivo General e inventarios que reposan en la Oficina de Archivo General de la UT
Imagenes almacenadas para la consulta. 
Actos administrativos cargados en la página de la Universidad, para la consulta de la ciudadanía.
Documentos a través de correos  a las unidades académico - administrativos desde correspondencia@ut.edu.co
</t>
    </r>
    <r>
      <rPr>
        <b/>
        <sz val="12"/>
        <rFont val="Arial"/>
        <family val="2"/>
      </rPr>
      <t xml:space="preserve">
PRIMER SEGUIMIENTO</t>
    </r>
    <r>
      <rPr>
        <sz val="12"/>
        <rFont val="Arial"/>
        <family val="2"/>
      </rPr>
      <t xml:space="preserve">
Actos administrativos cargados en la pagína de la Universidad, para la consulta de la ciudadanía.
http://administrativos.ut.edu.co/normativad-ut.html
Documentos enviados y como se puede evidenciar en los correos enviados a las unidades académico - administrativos desde correspondencia@ut.edu.co</t>
    </r>
  </si>
  <si>
    <r>
      <t xml:space="preserve">CUARTO SEGUIMIENTO
</t>
    </r>
    <r>
      <rPr>
        <sz val="10"/>
        <rFont val="Arial"/>
        <family val="2"/>
      </rPr>
      <t>Programa de Licenciatura en Ciencias Sociales</t>
    </r>
    <r>
      <rPr>
        <b/>
        <sz val="10"/>
        <rFont val="Arial"/>
        <family val="2"/>
      </rPr>
      <t xml:space="preserve">
SEGUNDO SEGUIMIENTO
</t>
    </r>
    <r>
      <rPr>
        <sz val="10"/>
        <rFont val="Arial"/>
        <family val="2"/>
      </rPr>
      <t>Propuesta Plan del programa de Economía</t>
    </r>
    <r>
      <rPr>
        <b/>
        <sz val="10"/>
        <rFont val="Arial"/>
        <family val="2"/>
      </rPr>
      <t xml:space="preserve">
PRIMER SEGUIMIENTO</t>
    </r>
  </si>
  <si>
    <r>
      <rPr>
        <b/>
        <sz val="10"/>
        <rFont val="Arial"/>
        <family val="2"/>
      </rPr>
      <t xml:space="preserve">CUARTO SEGUIMIENTO
FACULTAD DE CIENCIAS
</t>
    </r>
    <r>
      <rPr>
        <sz val="10"/>
        <rFont val="Arial"/>
        <family val="2"/>
      </rPr>
      <t xml:space="preserve">
Desarrollo de la XXII Semana de la Facultad de Ciencias, que se llevó a cabo durante los días 30 de noviembre, 1 y 2 de diciembre. además en el marco de este evento se desarrolló el I Encuentro de Química.
https://drive.google.com/drive/folders/1n6BbfqFmtCVbG4AcVNXNXxnfnHJV2_ND?usp=sharing</t>
    </r>
    <r>
      <rPr>
        <b/>
        <sz val="10"/>
        <rFont val="Arial"/>
        <family val="2"/>
      </rPr>
      <t xml:space="preserve">
TERCER SEGUIMIENTO
</t>
    </r>
    <r>
      <rPr>
        <sz val="10"/>
        <rFont val="Arial"/>
        <family val="2"/>
      </rPr>
      <t>https://drive.google.com/drive/u/1/folders/1WV4PFbivz7vY9kEVp_teH0WDCBoXUGws
EVENTO 1. 
Documentos: Acuerdo del Consejo Superior 050, por medio del cual se crea el Reconocimiento Anual ConUTCiencia de la Universidad del Tolima
Evidencias de su realización:
El evento se realizó en ceremonia presencial el 6 de agosto a las 4:00 p.m., transmitida en directo por Facebook Live https://fb.watch/8VtDlQ2SSN/. 
Se anexan las Setenta (70) Resoluciones Rectorales y fotografías del evento. 
EVENTO 2: 
En conmemoración al Día Internacional de la Niña, la Jóven y la Mujer en la Ciencia se realizó el Conversatorio "La ciencia en voz de las Niñas y Mujeres", evento que se realizó en modalidad virtual el día 11 de febrero a las 8:00 a.m.y se trasmitió en vivo por Facebook Live https://fb.watch/8VuTczTj7Q/.
Invitación personalizada para la niñas y mujeres de la ciencia en la Institución. 
La Propuesta de Acuerdo para institucionalizar esta conmemoración se encuentra en discusión en el CCI</t>
    </r>
    <r>
      <rPr>
        <b/>
        <sz val="10"/>
        <rFont val="Arial"/>
        <family val="2"/>
      </rPr>
      <t xml:space="preserve">
SEGUNDO SEGUIMIENTO
</t>
    </r>
    <r>
      <rPr>
        <sz val="10"/>
        <rFont val="Arial"/>
        <family val="2"/>
      </rPr>
      <t xml:space="preserve">Oficios enviados a facultades anexo 4
</t>
    </r>
    <r>
      <rPr>
        <b/>
        <sz val="10"/>
        <rFont val="Arial"/>
        <family val="2"/>
      </rPr>
      <t xml:space="preserve">
PRIMER SEGUIMIENTO</t>
    </r>
    <r>
      <rPr>
        <sz val="10"/>
        <rFont val="Arial"/>
        <family val="2"/>
      </rPr>
      <t xml:space="preserve">
Acuerdo del Consejo Superior 050, por medio del cual se crea el Reconocimiento Anual ConUTCiencia de la Universidad del Tolima.  
Circular Informativa No. 1 de la Oficina de Investigaciones y Desarrollo Científico del 19 de febrero de 2021 
Circular Informativo No. 5 de la Oficina de Investigaciones y Desarrollo Científico del 14 de abril de 2021
</t>
    </r>
    <r>
      <rPr>
        <b/>
        <sz val="10"/>
        <rFont val="Arial"/>
        <family val="2"/>
      </rPr>
      <t/>
    </r>
  </si>
  <si>
    <t>1 -
3</t>
  </si>
  <si>
    <r>
      <t xml:space="preserve">CUARTO SEGUIMIENTO
</t>
    </r>
    <r>
      <rPr>
        <sz val="10"/>
        <rFont val="Arial"/>
        <family val="2"/>
      </rPr>
      <t xml:space="preserve">
Proyecto de Acuerdo y documento técnico
https://drive.google.com/drive/folders/1XnhlfbPNVQMgHlOQnncpDxXXnZ5hxBd_
</t>
    </r>
    <r>
      <rPr>
        <b/>
        <sz val="10"/>
        <rFont val="Arial"/>
        <family val="2"/>
      </rPr>
      <t xml:space="preserve">
PRIMER SEGUIMIENTO</t>
    </r>
  </si>
  <si>
    <r>
      <rPr>
        <b/>
        <sz val="9"/>
        <color theme="1"/>
        <rFont val="Arial"/>
        <family val="2"/>
      </rPr>
      <t>CUARTO SEGUIMIENTO</t>
    </r>
    <r>
      <rPr>
        <sz val="9"/>
        <color theme="1"/>
        <rFont val="Arial"/>
        <family val="2"/>
      </rPr>
      <t xml:space="preserve">
https://www.ut.edu.co/graduados.html
</t>
    </r>
    <r>
      <rPr>
        <b/>
        <sz val="9"/>
        <color theme="1"/>
        <rFont val="Arial"/>
        <family val="2"/>
      </rPr>
      <t>PRIMER SEGUIMIENTO</t>
    </r>
    <r>
      <rPr>
        <sz val="9"/>
        <color theme="1"/>
        <rFont val="Arial"/>
        <family val="2"/>
      </rPr>
      <t xml:space="preserve">
Reunión con el Jefe de OGT para la orientación del desarrollo de las fases del desarrollo del portal
_ Grabación de Reunión por meet con el nuevo director de OGT para volver a tratar la neceidad de la oficina de graduados y los profesionales universitarios de la Oficina de Graduados  (10%)
LINK DE LA REUNIÓN
</t>
    </r>
    <r>
      <rPr>
        <u/>
        <sz val="9"/>
        <color theme="1"/>
        <rFont val="Arial"/>
        <family val="2"/>
      </rPr>
      <t>https://mail.google.com/mail/u/1/#advanced-search/from=meet-recordings-noreply%40google.com&amp;subset=all&amp;within=1d&amp;sizeoperator=s_sl&amp;sizeunit=s_smb&amp;query=from%3A(meet-recordings-noreply%40google.com)/FMfcgxwLtGhBMnhTBjZNKvtgVzFlvqSG</t>
    </r>
  </si>
  <si>
    <t>Educación mediada por TIC</t>
  </si>
  <si>
    <t>Autoformación para la educación superior en la UT</t>
  </si>
  <si>
    <t>Número de planes de semilleros en los CAT</t>
  </si>
  <si>
    <r>
      <rPr>
        <b/>
        <sz val="10"/>
        <color indexed="8"/>
        <rFont val="Arial"/>
        <family val="2"/>
      </rPr>
      <t xml:space="preserve">CUARTO SEGUIMIENTO
</t>
    </r>
    <r>
      <rPr>
        <sz val="10"/>
        <color indexed="8"/>
        <rFont val="Arial"/>
        <family val="2"/>
      </rPr>
      <t>Documento con estratégias
https://docs.google.com/document/d/1i4f59xHAWpp_0OqYvyaIKdUBmaFaqpNt/edit</t>
    </r>
    <r>
      <rPr>
        <b/>
        <sz val="10"/>
        <color indexed="8"/>
        <rFont val="Arial"/>
        <family val="2"/>
      </rPr>
      <t xml:space="preserve">
TERCER SEGUMIENTO: 
FACULTA DE CIENCIAS</t>
    </r>
    <r>
      <rPr>
        <sz val="10"/>
        <color indexed="8"/>
        <rFont val="Arial"/>
        <family val="2"/>
      </rPr>
      <t xml:space="preserve">
Por medio de formulario de google drive los profesores dieron respuesta y anexaron certificados de participación de la Facultad de Ciencias https://docs.google.com/spreadsheets/d/1dQ_7wXj7e5dGpCI_s5G6tYy-nSRxsfrYleY-qx20SG4/edit?usp=sharing
En sesión extraordinaria del 13 de mayo de 2021 (Acta 13) el Consejo de Facultad de Ciencias ratificó el aval de la solicitud de año sabático profesora Liliana Francis.
https://drive.google.com/file/d/1tpug1NBYj0Q3YLK_L3bd9wjqAQn_IrBl/view?usp=sharing
En reunión del Departamento de química se avaló la solicitud del profesor Guillermo Salamanca para el disfrute del año sabático en septiembre (Acta 20 del  30 de septiembre) https://drive.google.com/file/d/1_Snks9KzO61F4w994mDsYFwxPEPQLCkE/view?usp=sharing
</t>
    </r>
    <r>
      <rPr>
        <b/>
        <sz val="10"/>
        <color indexed="8"/>
        <rFont val="Arial"/>
        <family val="2"/>
      </rPr>
      <t xml:space="preserve">
FACULTA DE CIENCIAS DE LA SALUD
</t>
    </r>
    <r>
      <rPr>
        <sz val="10"/>
        <color indexed="8"/>
        <rFont val="Arial"/>
        <family val="2"/>
      </rPr>
      <t xml:space="preserve">
Estrategias de fortalecimiento en formación docente y Plan de capacitacion docente
https://docs.google.com/document/d/1NOQ92EoFGzoTZUTJ4Xigz8HCsn3UaE9h/edit</t>
    </r>
    <r>
      <rPr>
        <b/>
        <sz val="10"/>
        <color indexed="8"/>
        <rFont val="Arial"/>
        <family val="2"/>
      </rPr>
      <t xml:space="preserve">
SEGUNDO SEGUIMIENTO
</t>
    </r>
    <r>
      <rPr>
        <sz val="10"/>
        <color indexed="8"/>
        <rFont val="Arial"/>
        <family val="2"/>
      </rPr>
      <t xml:space="preserve">
1. Curso virtual “FORMULACIÓN Y EVALUACIÓN EN RESULTADOS DE APRENDIZAJE”. Primer curso totalmente auto gestionable ofertado en la Universidad del Tolima, con una duración de 30 horas. 550 inscritos, cursos en desarrollo 
Primera Cohorte 08/03/2021 – 08/05/2021
2. Talleres de capacitación sobre evaluación en resultados de aprendizaje: 
Se han realizado hasta la fecha diez (10) talleres de capacitación, uno por cada una de las unidades académicas. 
3. Seminario permanente de docencia universitaria con énfasis en mediaciones tecnológicas. 
4. Seminarios de profundización en docencia universitaria con énfasis en mediaciones tecnológicas</t>
    </r>
    <r>
      <rPr>
        <b/>
        <sz val="10"/>
        <color indexed="8"/>
        <rFont val="Arial"/>
        <family val="2"/>
      </rPr>
      <t xml:space="preserve">
PRIMER SEGUIMIENTO</t>
    </r>
    <r>
      <rPr>
        <sz val="10"/>
        <color indexed="8"/>
        <rFont val="Arial"/>
        <family val="2"/>
      </rPr>
      <t xml:space="preserve">
Se dio inicio de la implentación de estregia diseñadas apartir del mes de 3 marzo de 2021
Listados de asistencia y grabaciones, reposan en el despacho de la VAC
</t>
    </r>
  </si>
  <si>
    <r>
      <rPr>
        <sz val="10"/>
        <rFont val="Arial"/>
        <family val="2"/>
      </rPr>
      <t xml:space="preserve">
</t>
    </r>
    <r>
      <rPr>
        <b/>
        <sz val="10"/>
        <rFont val="Arial"/>
        <family val="2"/>
      </rPr>
      <t xml:space="preserve">
CUARTO SEGUIMIENTO
</t>
    </r>
    <r>
      <rPr>
        <sz val="10"/>
        <rFont val="Arial"/>
        <family val="2"/>
      </rPr>
      <t xml:space="preserve">
Acuerdo 127 del 3-12-21 (ALEX SILGADO RAMOS) </t>
    </r>
    <r>
      <rPr>
        <b/>
        <sz val="10"/>
        <rFont val="Arial"/>
        <family val="2"/>
      </rPr>
      <t xml:space="preserve">
TERCER SEGUIMIENTO
</t>
    </r>
    <r>
      <rPr>
        <sz val="10"/>
        <rFont val="Arial"/>
        <family val="2"/>
      </rPr>
      <t xml:space="preserve">
Acuerdo 127 del 3-12-21 (ALEX SILGADO RAMOS) </t>
    </r>
    <r>
      <rPr>
        <b/>
        <sz val="10"/>
        <rFont val="Arial"/>
        <family val="2"/>
      </rPr>
      <t xml:space="preserve">
FACULTAD DE MEDICINA VETERINARIA Y ZOOTECNIA
</t>
    </r>
    <r>
      <rPr>
        <sz val="10"/>
        <rFont val="Arial"/>
        <family val="2"/>
      </rPr>
      <t xml:space="preserve">Comisión del profesor Rodrigo Serrano
https://drive.google.com/drive/folders/1-ohXmDAuCUO_qItnUsi-FCz6YF06t3EA
</t>
    </r>
    <r>
      <rPr>
        <b/>
        <sz val="10"/>
        <rFont val="Arial"/>
        <family val="2"/>
      </rPr>
      <t xml:space="preserve">FACULTAD DE CIENCIAS DE LA EDUCACIÓN
</t>
    </r>
    <r>
      <rPr>
        <sz val="10"/>
        <rFont val="Arial"/>
        <family val="2"/>
      </rPr>
      <t>El Consejo de Facultad aval a la comisión de estudios de la profesora Olga Romero el 22 d julio de 2021 ,acta #  22.Anexo 2
https://drive.google.com/drive/u/0/folders/1WIYPhRpofPODHdQROMGYHTTznUhTIpLQ</t>
    </r>
    <r>
      <rPr>
        <b/>
        <sz val="10"/>
        <rFont val="Arial"/>
        <family val="2"/>
      </rPr>
      <t xml:space="preserve">
SEGUNDO SEGUIMIENTO
</t>
    </r>
    <r>
      <rPr>
        <sz val="10"/>
        <rFont val="Arial"/>
        <family val="2"/>
      </rPr>
      <t xml:space="preserve">https://drive.google.com/file/d/1nca_rWYGOSmg8eloFiXQW8XfctZ_Joay/view?usp=sharing 
Solicitudes de las Unidades 
1. Oficio 9.0008 del 27-01-21 y 
    0076 del 19-4-21 (profesora Angela Lucía Agudelo)
2.  Oficio 8-053 del 7-4-21 (profesor Juan Pablo Saldarriaga)
3. Oficio 5-0131 del 7-7-21 (profesora Lina María Peñuela Sierra)  
Oficio 2-614 al CA  profesora Angela Lucía A. (22-04-21)
Oficio 2-661 al CA  profesor Juan Pablo Saldarriaga (30-05-21)
Oficio 2-1180 al CA  profesora Lina María Peñuela (28-07-21)
1. Acuerdo 043 del 13-05-21 (ÁNGELA LUCÍA AGUDELO GONZÁLEZ) 
2. Acuerdo 103 del 9-95-21 (LINA MARIA PEÑUELA SIERRA) </t>
    </r>
    <r>
      <rPr>
        <b/>
        <sz val="10"/>
        <rFont val="Arial"/>
        <family val="2"/>
      </rPr>
      <t xml:space="preserve">
PRIMER SEGUIMIENTO</t>
    </r>
  </si>
  <si>
    <r>
      <t xml:space="preserve">CUARTO SEGUIMIENTO
</t>
    </r>
    <r>
      <rPr>
        <sz val="10"/>
        <rFont val="Arial"/>
        <family val="2"/>
      </rPr>
      <t xml:space="preserve">
Acuerdo 039 del Consejo Supeirior admisión especial</t>
    </r>
    <r>
      <rPr>
        <b/>
        <sz val="10"/>
        <rFont val="Arial"/>
        <family val="2"/>
      </rPr>
      <t xml:space="preserve">
TECER SEGUIMIENTO
FACULTAD DE CIENCIAS DE LA SALUD
</t>
    </r>
    <r>
      <rPr>
        <sz val="10"/>
        <rFont val="Arial"/>
        <family val="2"/>
      </rPr>
      <t xml:space="preserve">
Propuestas de lo programa de Medicina, Documento necesidades de lineamientos programa de Enfermería     </t>
    </r>
    <r>
      <rPr>
        <b/>
        <sz val="10"/>
        <rFont val="Arial"/>
        <family val="2"/>
      </rPr>
      <t xml:space="preserve">        
</t>
    </r>
    <r>
      <rPr>
        <sz val="10"/>
        <rFont val="Arial"/>
        <family val="2"/>
      </rPr>
      <t xml:space="preserve">
https://drive.google.com/drive/folders/1Ok1RBnKW9TBG-6gqVFZkYAcC9iCqSxsT       </t>
    </r>
    <r>
      <rPr>
        <b/>
        <sz val="10"/>
        <rFont val="Arial"/>
        <family val="2"/>
      </rPr>
      <t xml:space="preserve">    
PRIMER SEGUIMIENTO</t>
    </r>
  </si>
  <si>
    <t>Ofertar programas académicos para estudiantes de zonas rurales con condiciones de dificil acceso a la educación superior</t>
  </si>
  <si>
    <t>Fecha de corte:30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</si>
</sst>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0.00_-;\-* #,##0.00_-;_-* &quot;-&quot;??_-;_-@_-"/>
    <numFmt numFmtId="167" formatCode="_(&quot;$&quot;\ * #,##0_);_(&quot;$&quot;\ * \(#,##0\);_(&quot;$&quot;\ * &quot;-&quot;??_);_(@_)"/>
    <numFmt numFmtId="168" formatCode="_(* #,##0_);_(* \(#,##0\);_(* &quot;-&quot;??_);_(@_)"/>
    <numFmt numFmtId="169" formatCode="_-* #,##0_-;\-* #,##0_-;_-* &quot;-&quot;??_-;_-@_-"/>
  </numFmts>
  <fonts count="9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sz val="10"/>
      <name val="Calibri"/>
      <family val="2"/>
      <scheme val="minor"/>
    </font>
    <font>
      <b/>
      <sz val="10"/>
      <name val="Arial"/>
      <family val="2"/>
      <charset val="1"/>
    </font>
    <font>
      <b/>
      <sz val="12"/>
      <name val="Arial"/>
      <family val="2"/>
    </font>
    <font>
      <sz val="10"/>
      <color theme="1"/>
      <name val="Calibri"/>
      <family val="2"/>
      <scheme val="minor"/>
    </font>
    <font>
      <b/>
      <sz val="11"/>
      <name val="Arial"/>
      <family val="2"/>
    </font>
    <font>
      <sz val="48"/>
      <name val="Arial"/>
      <family val="2"/>
    </font>
    <font>
      <b/>
      <sz val="16"/>
      <name val="Arial"/>
      <family val="2"/>
    </font>
    <font>
      <b/>
      <sz val="10"/>
      <name val="Arial"/>
      <family val="2"/>
    </font>
    <font>
      <b/>
      <sz val="11"/>
      <name val="Arial"/>
      <family val="2"/>
      <charset val="1"/>
    </font>
    <font>
      <sz val="10"/>
      <color rgb="FFFF0000"/>
      <name val="Arial"/>
      <family val="2"/>
    </font>
    <font>
      <sz val="11"/>
      <name val="Arial"/>
      <family val="2"/>
    </font>
    <font>
      <b/>
      <sz val="20"/>
      <name val="Arial"/>
      <family val="2"/>
    </font>
    <font>
      <sz val="10"/>
      <color indexed="8"/>
      <name val="Arial"/>
      <family val="2"/>
      <charset val="1"/>
    </font>
    <font>
      <b/>
      <sz val="10"/>
      <color indexed="8"/>
      <name val="Arial"/>
      <family val="2"/>
    </font>
    <font>
      <b/>
      <sz val="10"/>
      <color indexed="8"/>
      <name val="Arial"/>
      <family val="2"/>
      <charset val="1"/>
    </font>
    <font>
      <sz val="10"/>
      <name val="Arial"/>
      <family val="2"/>
      <charset val="1"/>
    </font>
    <font>
      <sz val="11"/>
      <color indexed="8"/>
      <name val="Arial"/>
      <family val="2"/>
      <charset val="1"/>
    </font>
    <font>
      <b/>
      <sz val="24"/>
      <name val="Arial"/>
      <family val="2"/>
      <charset val="1"/>
    </font>
    <font>
      <b/>
      <sz val="16"/>
      <name val="Arial"/>
      <family val="2"/>
      <charset val="1"/>
    </font>
    <font>
      <sz val="11"/>
      <name val="Arial"/>
      <family val="2"/>
      <charset val="1"/>
    </font>
    <font>
      <b/>
      <sz val="12"/>
      <name val="Arial"/>
      <family val="2"/>
      <charset val="1"/>
    </font>
    <font>
      <b/>
      <sz val="11"/>
      <color indexed="8"/>
      <name val="Arial"/>
      <family val="2"/>
      <charset val="1"/>
    </font>
    <font>
      <b/>
      <sz val="11"/>
      <color indexed="8"/>
      <name val="Arial"/>
      <family val="2"/>
    </font>
    <font>
      <sz val="10"/>
      <color rgb="FFFFFF00"/>
      <name val="Arial"/>
      <family val="2"/>
    </font>
    <font>
      <b/>
      <sz val="36"/>
      <name val="Arial"/>
      <family val="2"/>
      <charset val="1"/>
    </font>
    <font>
      <b/>
      <sz val="20"/>
      <name val="Arial"/>
      <family val="2"/>
      <charset val="1"/>
    </font>
    <font>
      <sz val="9"/>
      <color theme="1"/>
      <name val="Calibri"/>
      <family val="2"/>
      <scheme val="minor"/>
    </font>
    <font>
      <sz val="10"/>
      <color theme="1"/>
      <name val="Arial"/>
      <family val="2"/>
    </font>
    <font>
      <sz val="9"/>
      <name val="Arial"/>
      <family val="2"/>
    </font>
    <font>
      <sz val="8"/>
      <name val="Arial"/>
      <family val="2"/>
    </font>
    <font>
      <b/>
      <sz val="11"/>
      <color theme="0"/>
      <name val="Arial"/>
      <family val="2"/>
    </font>
    <font>
      <sz val="11"/>
      <name val="Calibri"/>
      <family val="2"/>
      <scheme val="minor"/>
    </font>
    <font>
      <b/>
      <sz val="12"/>
      <color rgb="FFFF0000"/>
      <name val="Arial"/>
      <family val="2"/>
    </font>
    <font>
      <b/>
      <sz val="20"/>
      <color indexed="8"/>
      <name val="Arial"/>
      <family val="2"/>
    </font>
    <font>
      <sz val="18"/>
      <color indexed="8"/>
      <name val="Arial"/>
      <family val="2"/>
    </font>
    <font>
      <sz val="11"/>
      <color indexed="8"/>
      <name val="Arial"/>
      <family val="2"/>
    </font>
    <font>
      <b/>
      <sz val="11"/>
      <color theme="0"/>
      <name val="Calibri"/>
      <family val="2"/>
      <scheme val="minor"/>
    </font>
    <font>
      <sz val="16"/>
      <name val="Arial"/>
      <family val="2"/>
    </font>
    <font>
      <sz val="11"/>
      <color theme="1"/>
      <name val="Arial"/>
      <family val="2"/>
    </font>
    <font>
      <sz val="10"/>
      <color theme="0"/>
      <name val="Arial"/>
      <family val="2"/>
    </font>
    <font>
      <b/>
      <sz val="10"/>
      <name val="Calibri"/>
      <family val="2"/>
      <scheme val="minor"/>
    </font>
    <font>
      <b/>
      <sz val="9"/>
      <color theme="1"/>
      <name val="Calibri"/>
      <family val="2"/>
      <scheme val="minor"/>
    </font>
    <font>
      <sz val="10"/>
      <color rgb="FF000000"/>
      <name val="Arial"/>
      <family val="2"/>
    </font>
    <font>
      <b/>
      <sz val="11"/>
      <color theme="0"/>
      <name val="Calibri"/>
      <family val="2"/>
    </font>
    <font>
      <b/>
      <sz val="11"/>
      <color theme="1"/>
      <name val="Arial"/>
      <family val="2"/>
    </font>
    <font>
      <b/>
      <sz val="9"/>
      <name val="Arial"/>
      <family val="2"/>
    </font>
    <font>
      <sz val="9"/>
      <name val="Arial"/>
      <family val="2"/>
      <charset val="1"/>
    </font>
    <font>
      <sz val="9"/>
      <color theme="1"/>
      <name val="Arial"/>
      <family val="2"/>
    </font>
    <font>
      <b/>
      <sz val="12"/>
      <color theme="1"/>
      <name val="Arial"/>
      <family val="2"/>
    </font>
    <font>
      <b/>
      <sz val="9"/>
      <color theme="1"/>
      <name val="Arial"/>
      <family val="2"/>
    </font>
    <font>
      <sz val="9"/>
      <name val="Calibri"/>
      <family val="2"/>
      <scheme val="minor"/>
    </font>
    <font>
      <b/>
      <sz val="9"/>
      <name val="Calibri"/>
      <family val="2"/>
      <scheme val="minor"/>
    </font>
    <font>
      <sz val="10"/>
      <color indexed="8"/>
      <name val="Arial"/>
      <family val="2"/>
    </font>
    <font>
      <b/>
      <sz val="10"/>
      <color theme="1"/>
      <name val="Calibri"/>
      <family val="2"/>
      <scheme val="minor"/>
    </font>
    <font>
      <sz val="12"/>
      <color theme="1"/>
      <name val="Times New Roman"/>
      <family val="1"/>
    </font>
    <font>
      <u/>
      <sz val="10"/>
      <color rgb="FFFF0000"/>
      <name val="Arial"/>
      <family val="2"/>
    </font>
    <font>
      <sz val="10"/>
      <color rgb="FF263238"/>
      <name val="Arial"/>
      <family val="2"/>
    </font>
    <font>
      <b/>
      <i/>
      <sz val="12"/>
      <color indexed="10"/>
      <name val="Arial"/>
      <family val="2"/>
    </font>
    <font>
      <sz val="11"/>
      <color indexed="8"/>
      <name val="Helvetica Neue"/>
      <family val="2"/>
    </font>
    <font>
      <b/>
      <sz val="10"/>
      <color theme="1"/>
      <name val="Arial"/>
      <family val="2"/>
    </font>
    <font>
      <u/>
      <sz val="10"/>
      <color rgb="FF0000FF"/>
      <name val="Arial"/>
      <family val="2"/>
    </font>
    <font>
      <u/>
      <sz val="10"/>
      <color rgb="FF1155CC"/>
      <name val="Arial"/>
      <family val="2"/>
    </font>
    <font>
      <sz val="8"/>
      <color indexed="8"/>
      <name val="Arial"/>
      <family val="2"/>
      <charset val="1"/>
    </font>
    <font>
      <u/>
      <sz val="11"/>
      <color theme="10"/>
      <name val="Calibri"/>
      <family val="2"/>
      <scheme val="minor"/>
    </font>
    <font>
      <sz val="11"/>
      <color rgb="FF000000"/>
      <name val="Arial"/>
      <family val="2"/>
    </font>
    <font>
      <sz val="12"/>
      <color theme="1"/>
      <name val="Arial"/>
      <family val="2"/>
    </font>
    <font>
      <u/>
      <sz val="9"/>
      <color theme="1"/>
      <name val="Arial"/>
      <family val="2"/>
    </font>
    <font>
      <sz val="12"/>
      <name val="Arial"/>
      <family val="2"/>
    </font>
    <font>
      <b/>
      <sz val="10"/>
      <color rgb="FF000000"/>
      <name val="Arial"/>
      <family val="2"/>
    </font>
    <font>
      <b/>
      <sz val="8"/>
      <name val="Arial"/>
      <family val="2"/>
    </font>
    <font>
      <b/>
      <u/>
      <sz val="10"/>
      <name val="Arial"/>
      <family val="2"/>
    </font>
    <font>
      <b/>
      <sz val="11"/>
      <color rgb="FF000000"/>
      <name val="Arial"/>
      <family val="2"/>
    </font>
    <font>
      <b/>
      <sz val="11"/>
      <name val="Calibri"/>
      <family val="2"/>
      <scheme val="minor"/>
    </font>
    <font>
      <u/>
      <sz val="11"/>
      <name val="Calibri"/>
      <family val="2"/>
      <scheme val="minor"/>
    </font>
    <font>
      <sz val="12"/>
      <color rgb="FF000000"/>
      <name val="Arial"/>
      <family val="2"/>
    </font>
    <font>
      <sz val="11"/>
      <color rgb="FF000000"/>
      <name val="Calibri"/>
      <family val="2"/>
      <scheme val="minor"/>
    </font>
    <font>
      <b/>
      <sz val="11"/>
      <color rgb="FFFF0000"/>
      <name val="Arial"/>
      <family val="2"/>
      <charset val="1"/>
    </font>
    <font>
      <u/>
      <sz val="10"/>
      <name val="Arial"/>
      <family val="2"/>
    </font>
    <font>
      <b/>
      <sz val="11"/>
      <color theme="1"/>
      <name val="Arial"/>
      <family val="2"/>
      <charset val="1"/>
    </font>
    <font>
      <b/>
      <sz val="10"/>
      <color rgb="FF00B0F0"/>
      <name val="Arial"/>
      <family val="2"/>
    </font>
    <font>
      <sz val="10"/>
      <color rgb="FF00B0F0"/>
      <name val="Arial"/>
      <family val="2"/>
    </font>
    <font>
      <b/>
      <sz val="11"/>
      <color rgb="FF00B0F0"/>
      <name val="Arial"/>
      <family val="2"/>
    </font>
    <font>
      <b/>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66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medium">
        <color rgb="FF000000"/>
      </left>
      <right style="medium">
        <color rgb="FF000000"/>
      </right>
      <top style="medium">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medium">
        <color indexed="64"/>
      </top>
      <bottom style="medium">
        <color indexed="64"/>
      </bottom>
      <diagonal/>
    </border>
    <border>
      <left/>
      <right style="medium">
        <color indexed="64"/>
      </right>
      <top/>
      <bottom style="thin">
        <color indexed="64"/>
      </bottom>
      <diagonal/>
    </border>
    <border>
      <left/>
      <right/>
      <top style="thin">
        <color auto="1"/>
      </top>
      <bottom style="thin">
        <color auto="1"/>
      </bottom>
      <diagonal/>
    </border>
  </borders>
  <cellStyleXfs count="1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top"/>
    </xf>
    <xf numFmtId="9" fontId="3" fillId="0" borderId="0" applyFont="0" applyFill="0" applyBorder="0" applyAlignment="0" applyProtection="0"/>
    <xf numFmtId="0" fontId="3" fillId="0" borderId="0"/>
    <xf numFmtId="0" fontId="47" fillId="6" borderId="16" applyFont="0">
      <alignment horizontal="center" vertical="center" wrapText="1"/>
    </xf>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66" fillId="0" borderId="0">
      <alignment vertical="top"/>
    </xf>
    <xf numFmtId="0" fontId="71" fillId="0" borderId="0" applyNumberFormat="0" applyFill="0" applyBorder="0" applyAlignment="0" applyProtection="0"/>
  </cellStyleXfs>
  <cellXfs count="565">
    <xf numFmtId="0" fontId="0" fillId="0" borderId="0" xfId="0"/>
    <xf numFmtId="0" fontId="11" fillId="0" borderId="0" xfId="0" applyFont="1"/>
    <xf numFmtId="0" fontId="20" fillId="0" borderId="0" xfId="6" applyNumberFormat="1" applyFont="1" applyFill="1" applyAlignment="1"/>
    <xf numFmtId="0" fontId="21" fillId="0" borderId="0" xfId="6" applyNumberFormat="1" applyFont="1" applyFill="1" applyAlignment="1">
      <alignment horizontal="center" vertical="center"/>
    </xf>
    <xf numFmtId="0" fontId="22" fillId="0" borderId="0" xfId="6" applyNumberFormat="1" applyFont="1" applyFill="1" applyAlignment="1">
      <alignment horizontal="center" vertical="center"/>
    </xf>
    <xf numFmtId="0" fontId="20" fillId="0" borderId="0" xfId="6" applyNumberFormat="1" applyFont="1" applyFill="1" applyAlignment="1">
      <alignment horizontal="center" vertical="center"/>
    </xf>
    <xf numFmtId="0" fontId="20" fillId="0" borderId="0" xfId="6" applyNumberFormat="1" applyFont="1" applyFill="1" applyBorder="1" applyAlignment="1">
      <alignment horizontal="center" vertical="center"/>
    </xf>
    <xf numFmtId="0" fontId="20" fillId="0" borderId="0" xfId="6" applyNumberFormat="1" applyFont="1" applyFill="1" applyBorder="1" applyAlignment="1"/>
    <xf numFmtId="0" fontId="22" fillId="0" borderId="0" xfId="6" applyNumberFormat="1" applyFont="1" applyFill="1" applyAlignment="1">
      <alignment horizontal="left" vertical="center"/>
    </xf>
    <xf numFmtId="0" fontId="23" fillId="0" borderId="0" xfId="6" applyNumberFormat="1" applyFont="1" applyFill="1" applyAlignment="1"/>
    <xf numFmtId="0" fontId="24" fillId="0" borderId="0" xfId="6" applyNumberFormat="1" applyFont="1" applyFill="1" applyAlignment="1"/>
    <xf numFmtId="0" fontId="27" fillId="0" borderId="11" xfId="6" applyNumberFormat="1" applyFont="1" applyFill="1" applyBorder="1" applyAlignment="1">
      <alignment vertical="center" wrapText="1"/>
    </xf>
    <xf numFmtId="14" fontId="23" fillId="0" borderId="11" xfId="6" applyNumberFormat="1" applyFont="1" applyFill="1" applyBorder="1" applyAlignment="1">
      <alignment vertical="center" wrapText="1"/>
    </xf>
    <xf numFmtId="167" fontId="16" fillId="0" borderId="11" xfId="3" applyNumberFormat="1" applyFont="1" applyFill="1" applyBorder="1" applyAlignment="1">
      <alignment vertical="center" wrapText="1"/>
    </xf>
    <xf numFmtId="0" fontId="16" fillId="0" borderId="11" xfId="6" applyNumberFormat="1" applyFont="1" applyFill="1" applyBorder="1" applyAlignment="1">
      <alignment vertical="center" wrapText="1"/>
    </xf>
    <xf numFmtId="0" fontId="29" fillId="0" borderId="0" xfId="6" applyNumberFormat="1" applyFont="1" applyFill="1" applyAlignment="1">
      <alignment horizontal="center" vertical="center"/>
    </xf>
    <xf numFmtId="0" fontId="24" fillId="0" borderId="0" xfId="6" applyNumberFormat="1" applyFont="1" applyFill="1" applyAlignment="1">
      <alignment horizontal="center" vertical="center"/>
    </xf>
    <xf numFmtId="0" fontId="24" fillId="0" borderId="0" xfId="6" applyNumberFormat="1" applyFont="1" applyFill="1" applyBorder="1" applyAlignment="1">
      <alignment horizontal="center" vertical="center"/>
    </xf>
    <xf numFmtId="167" fontId="24" fillId="0" borderId="0" xfId="3" applyNumberFormat="1" applyFont="1" applyFill="1" applyAlignment="1"/>
    <xf numFmtId="0" fontId="30" fillId="0" borderId="0" xfId="6" applyNumberFormat="1" applyFont="1" applyFill="1" applyAlignment="1">
      <alignment horizontal="center"/>
    </xf>
    <xf numFmtId="0" fontId="27" fillId="0" borderId="0" xfId="6" applyNumberFormat="1" applyFont="1" applyFill="1" applyAlignment="1"/>
    <xf numFmtId="0" fontId="23" fillId="0" borderId="11" xfId="6" applyFont="1" applyFill="1" applyBorder="1" applyAlignment="1">
      <alignment horizontal="center" vertical="center" wrapText="1"/>
    </xf>
    <xf numFmtId="168" fontId="27" fillId="0"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wrapText="1"/>
    </xf>
    <xf numFmtId="0" fontId="2" fillId="0" borderId="0" xfId="0" applyFont="1"/>
    <xf numFmtId="0" fontId="0" fillId="0" borderId="0" xfId="0" applyFill="1" applyBorder="1" applyAlignment="1">
      <alignment horizontal="center"/>
    </xf>
    <xf numFmtId="0" fontId="11" fillId="0" borderId="0" xfId="0" applyFont="1" applyFill="1"/>
    <xf numFmtId="0" fontId="3" fillId="0" borderId="11" xfId="5" applyBorder="1" applyAlignment="1">
      <alignment horizontal="center"/>
    </xf>
    <xf numFmtId="0" fontId="3" fillId="0" borderId="0" xfId="5"/>
    <xf numFmtId="0" fontId="3" fillId="0" borderId="11" xfId="5" applyBorder="1"/>
    <xf numFmtId="9" fontId="3" fillId="0" borderId="11" xfId="5" applyNumberFormat="1" applyBorder="1" applyAlignment="1">
      <alignment horizontal="center"/>
    </xf>
    <xf numFmtId="9" fontId="0" fillId="0" borderId="11" xfId="7" applyFont="1" applyBorder="1" applyAlignment="1">
      <alignment horizontal="center"/>
    </xf>
    <xf numFmtId="0" fontId="3" fillId="0" borderId="0" xfId="5" applyBorder="1"/>
    <xf numFmtId="0" fontId="15" fillId="0" borderId="11" xfId="5" applyFont="1" applyBorder="1" applyAlignment="1">
      <alignment horizontal="center"/>
    </xf>
    <xf numFmtId="9" fontId="15" fillId="0" borderId="11" xfId="5" applyNumberFormat="1" applyFont="1" applyBorder="1" applyAlignment="1">
      <alignment horizontal="center"/>
    </xf>
    <xf numFmtId="0" fontId="37" fillId="0" borderId="13" xfId="5" applyFont="1" applyFill="1" applyBorder="1"/>
    <xf numFmtId="9" fontId="3" fillId="0" borderId="0" xfId="5" applyNumberFormat="1"/>
    <xf numFmtId="0" fontId="38" fillId="4" borderId="11" xfId="6" applyNumberFormat="1" applyFont="1" applyFill="1" applyBorder="1" applyAlignment="1">
      <alignment horizontal="center" vertical="center" wrapText="1"/>
    </xf>
    <xf numFmtId="0" fontId="38" fillId="4" borderId="11" xfId="6" applyNumberFormat="1" applyFont="1" applyFill="1" applyBorder="1" applyAlignment="1">
      <alignment horizontal="center"/>
    </xf>
    <xf numFmtId="0" fontId="43" fillId="0" borderId="0" xfId="6" applyNumberFormat="1" applyFont="1" applyFill="1" applyAlignment="1"/>
    <xf numFmtId="167" fontId="16" fillId="0" borderId="11" xfId="3" applyNumberFormat="1" applyFont="1" applyFill="1" applyBorder="1" applyAlignment="1">
      <alignment horizontal="center" vertical="center" wrapText="1"/>
    </xf>
    <xf numFmtId="0" fontId="0" fillId="5" borderId="0" xfId="0" applyFill="1"/>
    <xf numFmtId="0" fontId="0" fillId="0" borderId="0" xfId="0" applyFill="1" applyBorder="1" applyAlignment="1">
      <alignment horizontal="center" vertical="center"/>
    </xf>
    <xf numFmtId="0" fontId="0" fillId="3" borderId="0" xfId="0" applyFill="1" applyBorder="1" applyAlignment="1">
      <alignment horizontal="center"/>
    </xf>
    <xf numFmtId="0" fontId="0" fillId="0" borderId="19" xfId="0" applyFill="1" applyBorder="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applyBorder="1" applyAlignment="1">
      <alignment vertical="center"/>
    </xf>
    <xf numFmtId="0" fontId="27" fillId="0" borderId="11" xfId="6" applyNumberFormat="1" applyFont="1" applyFill="1" applyBorder="1" applyAlignment="1">
      <alignment horizontal="left" vertical="center" wrapText="1"/>
    </xf>
    <xf numFmtId="9" fontId="27" fillId="0" borderId="11" xfId="6" applyNumberFormat="1" applyFont="1" applyFill="1" applyBorder="1" applyAlignment="1">
      <alignment vertical="center" wrapText="1"/>
    </xf>
    <xf numFmtId="0" fontId="27" fillId="0" borderId="11" xfId="6" applyNumberFormat="1" applyFont="1" applyFill="1" applyBorder="1" applyAlignment="1"/>
    <xf numFmtId="0" fontId="2"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2" fillId="0" borderId="16" xfId="0" applyFont="1" applyBorder="1" applyAlignment="1">
      <alignment horizontal="center" vertical="center"/>
    </xf>
    <xf numFmtId="14" fontId="23" fillId="0" borderId="11" xfId="0" applyNumberFormat="1" applyFont="1" applyFill="1" applyBorder="1" applyAlignment="1">
      <alignment horizontal="center" vertical="center" wrapText="1"/>
    </xf>
    <xf numFmtId="0" fontId="18" fillId="0" borderId="11" xfId="6" applyNumberFormat="1" applyFont="1" applyFill="1" applyBorder="1" applyAlignment="1">
      <alignment horizontal="left" vertical="center" wrapText="1"/>
    </xf>
    <xf numFmtId="0" fontId="18" fillId="0" borderId="11" xfId="6" applyNumberFormat="1" applyFont="1" applyFill="1" applyBorder="1" applyAlignment="1">
      <alignment vertical="center" wrapText="1"/>
    </xf>
    <xf numFmtId="0" fontId="12" fillId="0" borderId="11" xfId="6" applyNumberFormat="1" applyFont="1" applyFill="1" applyBorder="1" applyAlignment="1">
      <alignment horizontal="center" vertical="center" wrapText="1"/>
    </xf>
    <xf numFmtId="0" fontId="18" fillId="0" borderId="0" xfId="6" applyNumberFormat="1" applyFont="1" applyFill="1" applyBorder="1" applyAlignment="1">
      <alignment horizontal="center" vertical="center" wrapText="1"/>
    </xf>
    <xf numFmtId="14" fontId="23" fillId="0" borderId="0" xfId="6" applyNumberFormat="1" applyFont="1" applyFill="1" applyBorder="1" applyAlignment="1">
      <alignment vertical="center" wrapText="1"/>
    </xf>
    <xf numFmtId="168" fontId="42" fillId="0" borderId="0" xfId="1" applyNumberFormat="1" applyFont="1" applyFill="1" applyAlignment="1"/>
    <xf numFmtId="168" fontId="3" fillId="0" borderId="0" xfId="1" applyNumberFormat="1" applyFont="1" applyFill="1" applyBorder="1" applyAlignment="1">
      <alignment horizontal="center" vertical="center" wrapText="1"/>
    </xf>
    <xf numFmtId="168" fontId="41" fillId="0" borderId="0" xfId="1" applyNumberFormat="1" applyFont="1" applyFill="1" applyAlignment="1"/>
    <xf numFmtId="168" fontId="24" fillId="0" borderId="0" xfId="1" applyNumberFormat="1" applyFont="1" applyFill="1" applyAlignment="1"/>
    <xf numFmtId="4" fontId="23" fillId="0" borderId="22" xfId="0" applyNumberFormat="1" applyFont="1" applyFill="1" applyBorder="1" applyAlignment="1">
      <alignment vertical="center" wrapText="1"/>
    </xf>
    <xf numFmtId="3" fontId="23" fillId="0" borderId="22" xfId="0" applyNumberFormat="1" applyFont="1" applyFill="1" applyBorder="1" applyAlignment="1">
      <alignment vertical="center" wrapText="1"/>
    </xf>
    <xf numFmtId="41" fontId="2" fillId="0" borderId="12" xfId="2" applyFont="1" applyBorder="1" applyAlignment="1">
      <alignment vertical="center"/>
    </xf>
    <xf numFmtId="41" fontId="2" fillId="0" borderId="30" xfId="2" applyFont="1" applyBorder="1" applyAlignment="1">
      <alignment vertical="center"/>
    </xf>
    <xf numFmtId="168" fontId="0" fillId="0" borderId="11" xfId="1" applyNumberFormat="1" applyFont="1" applyBorder="1"/>
    <xf numFmtId="0" fontId="51" fillId="4" borderId="23" xfId="0" applyFont="1" applyFill="1" applyBorder="1" applyAlignment="1">
      <alignment horizontal="center"/>
    </xf>
    <xf numFmtId="168" fontId="44" fillId="4" borderId="11" xfId="1" applyNumberFormat="1" applyFont="1" applyFill="1" applyBorder="1" applyAlignment="1">
      <alignment horizontal="center" vertical="center"/>
    </xf>
    <xf numFmtId="168" fontId="35" fillId="0" borderId="22" xfId="1" applyNumberFormat="1" applyFont="1" applyFill="1" applyBorder="1" applyAlignment="1">
      <alignment horizontal="center" vertical="center" wrapText="1"/>
    </xf>
    <xf numFmtId="0" fontId="24" fillId="0" borderId="0" xfId="6" applyNumberFormat="1" applyFont="1" applyFill="1" applyAlignment="1">
      <alignment horizontal="center"/>
    </xf>
    <xf numFmtId="0" fontId="54" fillId="0" borderId="11" xfId="6" applyNumberFormat="1" applyFont="1" applyFill="1" applyBorder="1" applyAlignment="1">
      <alignment horizontal="center" vertical="center" wrapText="1"/>
    </xf>
    <xf numFmtId="9" fontId="10" fillId="0" borderId="11" xfId="4" applyFont="1" applyFill="1" applyBorder="1" applyAlignment="1">
      <alignment horizontal="center" vertical="center" wrapText="1"/>
    </xf>
    <xf numFmtId="9" fontId="10" fillId="0" borderId="11" xfId="6" applyNumberFormat="1" applyFont="1" applyFill="1" applyBorder="1" applyAlignment="1">
      <alignment horizontal="center" vertical="center" wrapText="1"/>
    </xf>
    <xf numFmtId="9" fontId="20" fillId="0" borderId="0" xfId="6" applyNumberFormat="1" applyFont="1" applyFill="1" applyAlignment="1"/>
    <xf numFmtId="0" fontId="18" fillId="0" borderId="22" xfId="0" applyFont="1" applyFill="1" applyBorder="1" applyAlignment="1">
      <alignment horizontal="center" vertical="center"/>
    </xf>
    <xf numFmtId="9" fontId="30" fillId="0" borderId="0" xfId="6" applyNumberFormat="1" applyFont="1" applyFill="1" applyAlignment="1">
      <alignment horizontal="center"/>
    </xf>
    <xf numFmtId="9" fontId="56" fillId="0" borderId="22" xfId="0" applyNumberFormat="1" applyFont="1" applyFill="1" applyBorder="1" applyAlignment="1">
      <alignment horizontal="center" vertical="center" wrapText="1"/>
    </xf>
    <xf numFmtId="0" fontId="36" fillId="0" borderId="29" xfId="0" applyFont="1" applyFill="1" applyBorder="1" applyAlignment="1">
      <alignment horizontal="left" vertical="top" wrapText="1"/>
    </xf>
    <xf numFmtId="9" fontId="55" fillId="0" borderId="22" xfId="0" applyNumberFormat="1" applyFont="1" applyFill="1" applyBorder="1" applyAlignment="1">
      <alignment horizontal="center" vertical="center" wrapText="1"/>
    </xf>
    <xf numFmtId="1" fontId="0" fillId="0" borderId="22"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9" fontId="10" fillId="0" borderId="29" xfId="0" applyNumberFormat="1" applyFont="1" applyFill="1" applyBorder="1" applyAlignment="1">
      <alignment horizontal="center" vertical="center"/>
    </xf>
    <xf numFmtId="0" fontId="34" fillId="0" borderId="22" xfId="0" applyFont="1" applyFill="1" applyBorder="1" applyAlignment="1">
      <alignment horizontal="center" vertical="center" wrapText="1"/>
    </xf>
    <xf numFmtId="0" fontId="58" fillId="0" borderId="22" xfId="0" applyFont="1" applyFill="1" applyBorder="1" applyAlignment="1">
      <alignment vertical="center" wrapText="1"/>
    </xf>
    <xf numFmtId="0" fontId="12" fillId="0" borderId="29" xfId="0" applyFont="1" applyFill="1" applyBorder="1" applyAlignment="1">
      <alignment horizontal="center" vertical="center" wrapText="1"/>
    </xf>
    <xf numFmtId="0" fontId="59" fillId="0" borderId="22" xfId="0" applyFont="1" applyFill="1" applyBorder="1" applyAlignment="1">
      <alignment vertical="center" wrapText="1"/>
    </xf>
    <xf numFmtId="0" fontId="18" fillId="0" borderId="29" xfId="0" applyFont="1" applyFill="1" applyBorder="1" applyAlignment="1">
      <alignment horizontal="left" vertical="center" wrapText="1"/>
    </xf>
    <xf numFmtId="4" fontId="23" fillId="0" borderId="36" xfId="0" applyNumberFormat="1" applyFont="1" applyFill="1" applyBorder="1" applyAlignment="1">
      <alignment vertical="center" wrapText="1"/>
    </xf>
    <xf numFmtId="0" fontId="16" fillId="0" borderId="20" xfId="6" applyNumberFormat="1" applyFont="1" applyFill="1" applyBorder="1" applyAlignment="1">
      <alignment vertical="center" wrapText="1"/>
    </xf>
    <xf numFmtId="0" fontId="24" fillId="0" borderId="11" xfId="6" applyNumberFormat="1" applyFont="1" applyFill="1" applyBorder="1" applyAlignment="1">
      <alignment horizontal="center" vertical="center" wrapText="1"/>
    </xf>
    <xf numFmtId="0" fontId="32" fillId="0" borderId="0" xfId="6" applyNumberFormat="1" applyFont="1" applyFill="1" applyBorder="1" applyAlignment="1">
      <alignment horizontal="center" vertical="center" textRotation="90" wrapText="1"/>
    </xf>
    <xf numFmtId="0" fontId="28" fillId="0" borderId="0" xfId="6" applyNumberFormat="1" applyFont="1" applyFill="1" applyBorder="1" applyAlignment="1">
      <alignment horizontal="center" vertical="center" wrapText="1"/>
    </xf>
    <xf numFmtId="0" fontId="16" fillId="0" borderId="0" xfId="6" applyNumberFormat="1" applyFont="1" applyFill="1" applyBorder="1" applyAlignment="1">
      <alignment horizontal="center" vertical="center" wrapText="1"/>
    </xf>
    <xf numFmtId="0" fontId="27" fillId="0" borderId="0" xfId="6" applyNumberFormat="1" applyFont="1" applyFill="1" applyBorder="1" applyAlignment="1">
      <alignment vertical="center" wrapText="1"/>
    </xf>
    <xf numFmtId="0" fontId="27" fillId="0" borderId="0" xfId="6" applyNumberFormat="1" applyFont="1" applyFill="1" applyBorder="1" applyAlignment="1">
      <alignment horizontal="center" vertical="center" wrapText="1"/>
    </xf>
    <xf numFmtId="0" fontId="27" fillId="0" borderId="0" xfId="6" applyNumberFormat="1" applyFont="1" applyFill="1" applyBorder="1" applyAlignment="1">
      <alignment horizontal="center" wrapText="1"/>
    </xf>
    <xf numFmtId="0" fontId="58" fillId="0" borderId="0" xfId="0" applyFont="1" applyFill="1" applyBorder="1" applyAlignment="1">
      <alignment vertical="center" wrapText="1"/>
    </xf>
    <xf numFmtId="0" fontId="31" fillId="0" borderId="0" xfId="0" applyFont="1" applyFill="1" applyBorder="1" applyAlignment="1">
      <alignment horizontal="center" vertical="center" wrapText="1"/>
    </xf>
    <xf numFmtId="168" fontId="27" fillId="0" borderId="0" xfId="1" applyNumberFormat="1" applyFont="1" applyFill="1" applyBorder="1" applyAlignment="1">
      <alignment horizontal="center" vertical="center" wrapText="1"/>
    </xf>
    <xf numFmtId="0" fontId="17" fillId="0" borderId="37" xfId="0" applyFont="1" applyFill="1" applyBorder="1" applyAlignment="1">
      <alignment horizontal="center" vertical="center" wrapText="1"/>
    </xf>
    <xf numFmtId="0" fontId="27" fillId="0" borderId="37" xfId="6" applyNumberFormat="1" applyFont="1" applyFill="1" applyBorder="1" applyAlignment="1">
      <alignment vertical="center" wrapText="1"/>
    </xf>
    <xf numFmtId="168" fontId="27" fillId="0" borderId="37" xfId="1" applyNumberFormat="1" applyFont="1" applyFill="1" applyBorder="1" applyAlignment="1">
      <alignment horizontal="center" vertical="center" wrapText="1"/>
    </xf>
    <xf numFmtId="0" fontId="16" fillId="0" borderId="37" xfId="6" applyNumberFormat="1" applyFont="1" applyFill="1" applyBorder="1" applyAlignment="1">
      <alignment vertical="center" wrapText="1"/>
    </xf>
    <xf numFmtId="9" fontId="10" fillId="0" borderId="37" xfId="4" applyFont="1" applyFill="1" applyBorder="1" applyAlignment="1">
      <alignment horizontal="center" vertical="center" wrapText="1"/>
    </xf>
    <xf numFmtId="0" fontId="27" fillId="0" borderId="37" xfId="6" applyNumberFormat="1" applyFont="1" applyFill="1" applyBorder="1" applyAlignment="1">
      <alignment horizontal="left" vertical="center" wrapText="1"/>
    </xf>
    <xf numFmtId="0" fontId="12" fillId="0" borderId="37" xfId="6" applyNumberFormat="1" applyFont="1" applyFill="1" applyBorder="1" applyAlignment="1">
      <alignment horizontal="center" vertical="center" wrapText="1"/>
    </xf>
    <xf numFmtId="14" fontId="3" fillId="0" borderId="37" xfId="6" applyNumberFormat="1" applyFont="1" applyFill="1" applyBorder="1" applyAlignment="1">
      <alignment vertical="center" wrapText="1"/>
    </xf>
    <xf numFmtId="168" fontId="3" fillId="0" borderId="37" xfId="1" applyNumberFormat="1" applyFont="1" applyFill="1" applyBorder="1" applyAlignment="1">
      <alignment horizontal="center" vertical="center" wrapText="1"/>
    </xf>
    <xf numFmtId="164" fontId="15" fillId="0" borderId="37" xfId="10" applyFont="1" applyFill="1" applyBorder="1" applyAlignment="1">
      <alignment vertical="center" wrapText="1"/>
    </xf>
    <xf numFmtId="0" fontId="3" fillId="0" borderId="37" xfId="6" applyNumberFormat="1" applyFont="1" applyFill="1" applyBorder="1" applyAlignment="1">
      <alignment vertical="center" wrapText="1"/>
    </xf>
    <xf numFmtId="0" fontId="3" fillId="0" borderId="37" xfId="6" applyNumberFormat="1" applyFont="1" applyFill="1" applyBorder="1" applyAlignment="1">
      <alignment horizontal="justify" vertical="justify" wrapText="1"/>
    </xf>
    <xf numFmtId="9" fontId="16" fillId="0" borderId="37" xfId="4" applyFont="1" applyFill="1" applyBorder="1" applyAlignment="1">
      <alignment horizontal="center" vertical="center" wrapText="1"/>
    </xf>
    <xf numFmtId="0" fontId="15" fillId="0" borderId="37" xfId="6" applyNumberFormat="1" applyFont="1" applyFill="1" applyBorder="1" applyAlignment="1">
      <alignment vertical="center" wrapText="1"/>
    </xf>
    <xf numFmtId="0" fontId="20" fillId="0" borderId="37" xfId="6" applyNumberFormat="1" applyFont="1" applyFill="1" applyBorder="1" applyAlignment="1">
      <alignment horizontal="center" vertical="center"/>
    </xf>
    <xf numFmtId="0" fontId="60" fillId="0" borderId="37" xfId="6" applyNumberFormat="1" applyFont="1" applyFill="1" applyBorder="1" applyAlignment="1">
      <alignment horizontal="left" vertical="center" wrapText="1"/>
    </xf>
    <xf numFmtId="168" fontId="35" fillId="0" borderId="0" xfId="1" applyNumberFormat="1" applyFont="1" applyFill="1" applyBorder="1" applyAlignment="1">
      <alignment horizontal="center" vertical="center" wrapText="1"/>
    </xf>
    <xf numFmtId="0" fontId="18" fillId="0" borderId="37" xfId="6" applyNumberFormat="1" applyFont="1" applyFill="1" applyBorder="1" applyAlignment="1">
      <alignment vertical="center" wrapText="1"/>
    </xf>
    <xf numFmtId="0" fontId="61" fillId="0" borderId="37" xfId="0" applyFont="1" applyFill="1" applyBorder="1" applyAlignment="1">
      <alignment horizontal="center" vertical="center" wrapText="1"/>
    </xf>
    <xf numFmtId="0" fontId="11" fillId="0" borderId="37" xfId="0" applyFont="1" applyFill="1" applyBorder="1" applyAlignment="1">
      <alignment vertical="center"/>
    </xf>
    <xf numFmtId="0" fontId="11" fillId="0" borderId="37" xfId="0" applyFont="1" applyFill="1" applyBorder="1" applyAlignment="1">
      <alignment vertical="center" wrapText="1"/>
    </xf>
    <xf numFmtId="0" fontId="11" fillId="0" borderId="37" xfId="0" applyFont="1" applyFill="1" applyBorder="1" applyAlignment="1">
      <alignment horizontal="center" vertical="center" wrapText="1"/>
    </xf>
    <xf numFmtId="0" fontId="35" fillId="0" borderId="37" xfId="6" applyNumberFormat="1" applyFont="1" applyFill="1" applyBorder="1" applyAlignment="1">
      <alignment horizontal="center" vertical="center" wrapText="1"/>
    </xf>
    <xf numFmtId="0" fontId="10" fillId="0" borderId="37" xfId="6" applyNumberFormat="1" applyFont="1" applyFill="1" applyBorder="1" applyAlignment="1">
      <alignment horizontal="center" vertical="center" wrapText="1"/>
    </xf>
    <xf numFmtId="0" fontId="20" fillId="0" borderId="37" xfId="6" applyNumberFormat="1" applyFont="1" applyFill="1" applyBorder="1" applyAlignment="1">
      <alignment horizontal="left" vertical="center" wrapText="1"/>
    </xf>
    <xf numFmtId="0" fontId="20" fillId="0" borderId="37" xfId="6"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9"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4" xfId="6" applyNumberFormat="1" applyFont="1" applyFill="1" applyBorder="1" applyAlignment="1">
      <alignment vertical="center" wrapText="1"/>
    </xf>
    <xf numFmtId="0" fontId="8" fillId="0" borderId="37" xfId="0" applyFont="1" applyFill="1" applyBorder="1" applyAlignment="1">
      <alignment horizontal="center" vertical="center"/>
    </xf>
    <xf numFmtId="0" fontId="3" fillId="0" borderId="20" xfId="6" applyNumberFormat="1" applyFont="1" applyFill="1" applyBorder="1" applyAlignment="1">
      <alignment horizontal="left" vertical="center" wrapText="1"/>
    </xf>
    <xf numFmtId="0" fontId="15" fillId="0" borderId="0" xfId="6" applyNumberFormat="1" applyFont="1" applyFill="1" applyBorder="1" applyAlignment="1">
      <alignment vertical="center" wrapText="1"/>
    </xf>
    <xf numFmtId="0" fontId="21" fillId="0" borderId="0" xfId="6" applyNumberFormat="1" applyFont="1" applyFill="1" applyBorder="1" applyAlignment="1">
      <alignment horizontal="center" vertical="center"/>
    </xf>
    <xf numFmtId="0" fontId="12" fillId="0" borderId="24" xfId="0" applyFont="1" applyFill="1" applyBorder="1" applyAlignment="1">
      <alignment horizontal="center" vertical="center"/>
    </xf>
    <xf numFmtId="0" fontId="18" fillId="0" borderId="24" xfId="0" applyFont="1" applyFill="1" applyBorder="1" applyAlignment="1">
      <alignment horizontal="right" vertical="center"/>
    </xf>
    <xf numFmtId="0" fontId="18" fillId="0" borderId="22" xfId="0" applyFont="1" applyFill="1" applyBorder="1" applyAlignment="1">
      <alignment horizontal="right" vertical="center" wrapText="1"/>
    </xf>
    <xf numFmtId="0" fontId="27" fillId="0" borderId="11" xfId="6" applyNumberFormat="1" applyFont="1" applyFill="1" applyBorder="1" applyAlignment="1">
      <alignment horizontal="left" wrapText="1"/>
    </xf>
    <xf numFmtId="0" fontId="36" fillId="0" borderId="22" xfId="0" applyFont="1" applyFill="1" applyBorder="1" applyAlignment="1">
      <alignment horizontal="center" vertical="center" wrapText="1"/>
    </xf>
    <xf numFmtId="0" fontId="36" fillId="0" borderId="22"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54" fillId="0" borderId="37" xfId="6" applyNumberFormat="1" applyFont="1" applyFill="1" applyBorder="1" applyAlignment="1">
      <alignment horizontal="center" vertical="center" wrapText="1"/>
    </xf>
    <xf numFmtId="0" fontId="16" fillId="0" borderId="37"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168" fontId="32" fillId="0" borderId="37" xfId="1" applyNumberFormat="1" applyFont="1" applyFill="1" applyBorder="1" applyAlignment="1">
      <alignment vertical="center" wrapText="1"/>
    </xf>
    <xf numFmtId="0" fontId="0" fillId="0" borderId="37" xfId="0" applyBorder="1"/>
    <xf numFmtId="9" fontId="27" fillId="0" borderId="11" xfId="6" applyNumberFormat="1" applyFont="1" applyFill="1" applyBorder="1" applyAlignment="1">
      <alignment horizontal="center" vertical="center" wrapText="1"/>
    </xf>
    <xf numFmtId="9" fontId="27" fillId="0" borderId="37" xfId="6" applyNumberFormat="1" applyFont="1" applyFill="1" applyBorder="1" applyAlignment="1">
      <alignment horizontal="center" vertical="center" wrapText="1"/>
    </xf>
    <xf numFmtId="14" fontId="23" fillId="0" borderId="37" xfId="6" applyNumberFormat="1" applyFont="1" applyFill="1" applyBorder="1" applyAlignment="1">
      <alignment vertical="center" wrapText="1"/>
    </xf>
    <xf numFmtId="0" fontId="36" fillId="0" borderId="22" xfId="0" applyFont="1" applyFill="1" applyBorder="1" applyAlignment="1">
      <alignment vertical="center" wrapText="1"/>
    </xf>
    <xf numFmtId="0" fontId="18" fillId="0" borderId="37" xfId="6" applyNumberFormat="1" applyFont="1" applyFill="1" applyBorder="1" applyAlignment="1">
      <alignment horizontal="left" vertical="center" wrapText="1"/>
    </xf>
    <xf numFmtId="168" fontId="18" fillId="0" borderId="0" xfId="1" applyNumberFormat="1" applyFont="1" applyFill="1" applyBorder="1" applyAlignment="1">
      <alignment horizontal="center" vertical="center" wrapText="1"/>
    </xf>
    <xf numFmtId="9" fontId="27" fillId="0" borderId="37" xfId="6" applyNumberFormat="1" applyFont="1" applyFill="1" applyBorder="1" applyAlignment="1">
      <alignment vertical="center" wrapText="1"/>
    </xf>
    <xf numFmtId="168" fontId="27" fillId="0" borderId="14" xfId="1" applyNumberFormat="1" applyFont="1" applyFill="1" applyBorder="1" applyAlignment="1">
      <alignment vertical="center" wrapText="1"/>
    </xf>
    <xf numFmtId="168" fontId="27" fillId="0" borderId="37" xfId="1" applyNumberFormat="1" applyFont="1" applyFill="1" applyBorder="1" applyAlignment="1">
      <alignment vertical="center" wrapText="1"/>
    </xf>
    <xf numFmtId="168" fontId="27" fillId="0" borderId="40" xfId="1" applyNumberFormat="1" applyFont="1" applyFill="1" applyBorder="1" applyAlignment="1">
      <alignment vertical="center" wrapText="1"/>
    </xf>
    <xf numFmtId="0" fontId="18" fillId="0" borderId="29" xfId="0" applyFont="1" applyFill="1" applyBorder="1" applyAlignment="1">
      <alignment horizontal="center" vertical="center"/>
    </xf>
    <xf numFmtId="169" fontId="0" fillId="0" borderId="37" xfId="0" applyNumberFormat="1" applyBorder="1"/>
    <xf numFmtId="0" fontId="18" fillId="0" borderId="33" xfId="0" applyFont="1" applyFill="1" applyBorder="1" applyAlignment="1">
      <alignment horizontal="left" vertical="center" wrapText="1"/>
    </xf>
    <xf numFmtId="0" fontId="12" fillId="0" borderId="37" xfId="14" applyNumberFormat="1" applyFont="1" applyFill="1" applyBorder="1" applyAlignment="1">
      <alignment horizontal="center" vertical="center" wrapText="1"/>
    </xf>
    <xf numFmtId="14" fontId="23" fillId="0" borderId="37" xfId="14" applyNumberFormat="1" applyFont="1" applyFill="1" applyBorder="1" applyAlignment="1">
      <alignment vertical="center" wrapText="1"/>
    </xf>
    <xf numFmtId="0" fontId="18" fillId="0" borderId="37" xfId="14" applyNumberFormat="1" applyFont="1" applyFill="1" applyBorder="1" applyAlignment="1">
      <alignment horizontal="center" vertical="center" wrapText="1"/>
    </xf>
    <xf numFmtId="2" fontId="16" fillId="0" borderId="37" xfId="3" applyNumberFormat="1" applyFont="1" applyFill="1" applyBorder="1" applyAlignment="1">
      <alignment vertical="center" wrapText="1"/>
    </xf>
    <xf numFmtId="2" fontId="16" fillId="0" borderId="37" xfId="3" applyNumberFormat="1" applyFont="1" applyFill="1" applyBorder="1" applyAlignment="1">
      <alignment horizontal="center" vertical="center" wrapText="1"/>
    </xf>
    <xf numFmtId="168" fontId="32" fillId="0" borderId="37" xfId="1" applyNumberFormat="1" applyFont="1" applyFill="1" applyBorder="1" applyAlignment="1">
      <alignment horizontal="center" vertical="center" wrapText="1"/>
    </xf>
    <xf numFmtId="0" fontId="27" fillId="0" borderId="37" xfId="0" applyFont="1" applyFill="1" applyBorder="1" applyAlignment="1">
      <alignment horizontal="center" vertical="center" wrapText="1"/>
    </xf>
    <xf numFmtId="0" fontId="10" fillId="0" borderId="0" xfId="14" applyNumberFormat="1" applyFont="1" applyFill="1" applyBorder="1" applyAlignment="1">
      <alignment horizontal="center" vertical="center" textRotation="90" wrapText="1"/>
    </xf>
    <xf numFmtId="0" fontId="16" fillId="0" borderId="0" xfId="14" applyFont="1" applyFill="1" applyBorder="1" applyAlignment="1">
      <alignment horizontal="center" vertical="center" wrapText="1"/>
    </xf>
    <xf numFmtId="0" fontId="43" fillId="0" borderId="0" xfId="14" applyNumberFormat="1"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4" fillId="0" borderId="0" xfId="14" applyNumberFormat="1" applyFont="1" applyFill="1" applyBorder="1" applyAlignment="1">
      <alignment horizontal="center" vertical="center" wrapText="1"/>
    </xf>
    <xf numFmtId="0" fontId="20" fillId="0" borderId="0" xfId="14" applyNumberFormat="1" applyFont="1" applyFill="1" applyBorder="1" applyAlignment="1">
      <alignment horizontal="center" vertical="center"/>
    </xf>
    <xf numFmtId="0" fontId="18" fillId="0" borderId="0" xfId="14" applyNumberFormat="1" applyFont="1" applyFill="1" applyBorder="1" applyAlignment="1">
      <alignment horizontal="center" vertical="center" wrapText="1"/>
    </xf>
    <xf numFmtId="14" fontId="23" fillId="0" borderId="0" xfId="14" applyNumberFormat="1" applyFont="1" applyFill="1" applyBorder="1" applyAlignment="1">
      <alignment vertical="center" wrapText="1"/>
    </xf>
    <xf numFmtId="4" fontId="24" fillId="0" borderId="0" xfId="14" applyNumberFormat="1" applyFont="1" applyFill="1" applyBorder="1" applyAlignment="1"/>
    <xf numFmtId="0" fontId="24" fillId="0" borderId="0" xfId="14" applyNumberFormat="1" applyFont="1" applyFill="1" applyBorder="1" applyAlignment="1"/>
    <xf numFmtId="9" fontId="24" fillId="0" borderId="0" xfId="14" applyNumberFormat="1" applyFont="1" applyFill="1" applyBorder="1" applyAlignment="1"/>
    <xf numFmtId="0" fontId="24" fillId="0" borderId="0" xfId="14" applyNumberFormat="1" applyFont="1" applyFill="1" applyAlignment="1"/>
    <xf numFmtId="0" fontId="27" fillId="0" borderId="0" xfId="14" applyNumberFormat="1" applyFont="1" applyFill="1" applyAlignment="1"/>
    <xf numFmtId="0" fontId="29" fillId="0" borderId="0" xfId="14" applyNumberFormat="1" applyFont="1" applyFill="1" applyAlignment="1">
      <alignment horizontal="center" vertical="center"/>
    </xf>
    <xf numFmtId="0" fontId="24" fillId="0" borderId="0" xfId="14" applyNumberFormat="1" applyFont="1" applyFill="1" applyAlignment="1">
      <alignment horizontal="center" vertical="center"/>
    </xf>
    <xf numFmtId="0" fontId="24" fillId="0" borderId="0" xfId="14" applyNumberFormat="1" applyFont="1" applyFill="1" applyBorder="1" applyAlignment="1">
      <alignment horizontal="center" vertical="center"/>
    </xf>
    <xf numFmtId="9" fontId="24" fillId="0" borderId="0" xfId="14" applyNumberFormat="1" applyFont="1" applyFill="1" applyAlignment="1"/>
    <xf numFmtId="0" fontId="20" fillId="0" borderId="0" xfId="14" applyNumberFormat="1" applyFont="1" applyFill="1" applyAlignment="1"/>
    <xf numFmtId="0" fontId="21" fillId="0" borderId="0" xfId="14" applyNumberFormat="1" applyFont="1" applyFill="1" applyAlignment="1">
      <alignment horizontal="center" vertical="center"/>
    </xf>
    <xf numFmtId="0" fontId="22" fillId="0" borderId="0" xfId="14" applyNumberFormat="1" applyFont="1" applyFill="1" applyAlignment="1">
      <alignment horizontal="center" vertical="center"/>
    </xf>
    <xf numFmtId="0" fontId="27" fillId="0" borderId="37" xfId="14" applyNumberFormat="1" applyFont="1" applyFill="1" applyBorder="1" applyAlignment="1">
      <alignment horizontal="left" vertical="center" wrapText="1"/>
    </xf>
    <xf numFmtId="0" fontId="27" fillId="0" borderId="14" xfId="14" applyNumberFormat="1" applyFont="1" applyFill="1" applyBorder="1" applyAlignment="1">
      <alignment horizontal="center" vertical="center" wrapText="1"/>
    </xf>
    <xf numFmtId="0" fontId="23" fillId="0" borderId="37" xfId="14" applyNumberFormat="1" applyFont="1" applyFill="1" applyBorder="1" applyAlignment="1">
      <alignment horizontal="center" vertical="center" wrapText="1"/>
    </xf>
    <xf numFmtId="0" fontId="23" fillId="0" borderId="37" xfId="14" applyNumberFormat="1" applyFont="1" applyFill="1" applyBorder="1" applyAlignment="1">
      <alignment horizontal="center" vertical="center"/>
    </xf>
    <xf numFmtId="0" fontId="12" fillId="0" borderId="11" xfId="6" applyNumberFormat="1" applyFont="1" applyFill="1" applyBorder="1" applyAlignment="1">
      <alignment vertical="center"/>
    </xf>
    <xf numFmtId="0" fontId="30" fillId="0" borderId="11" xfId="6" applyNumberFormat="1" applyFont="1" applyFill="1" applyBorder="1" applyAlignment="1">
      <alignment horizontal="center" vertical="center" wrapText="1"/>
    </xf>
    <xf numFmtId="0" fontId="16" fillId="0" borderId="0" xfId="6" applyNumberFormat="1" applyFont="1" applyFill="1" applyAlignment="1">
      <alignment horizontal="center" vertical="center"/>
    </xf>
    <xf numFmtId="0" fontId="27" fillId="0" borderId="0" xfId="6" applyNumberFormat="1" applyFont="1" applyFill="1" applyAlignment="1">
      <alignment horizontal="center" vertical="center"/>
    </xf>
    <xf numFmtId="0" fontId="23" fillId="0" borderId="0" xfId="6" applyNumberFormat="1" applyFont="1" applyFill="1" applyBorder="1" applyAlignment="1">
      <alignment vertical="center" wrapText="1"/>
    </xf>
    <xf numFmtId="0" fontId="27" fillId="0" borderId="14" xfId="0" applyFont="1" applyFill="1" applyBorder="1" applyAlignment="1">
      <alignment horizontal="center" vertical="center" wrapText="1"/>
    </xf>
    <xf numFmtId="14" fontId="23" fillId="0" borderId="14" xfId="14" applyNumberFormat="1" applyFont="1" applyFill="1" applyBorder="1" applyAlignment="1">
      <alignment vertical="center" wrapText="1"/>
    </xf>
    <xf numFmtId="0" fontId="18" fillId="0" borderId="14" xfId="14" applyNumberFormat="1" applyFont="1" applyFill="1" applyBorder="1" applyAlignment="1">
      <alignment horizontal="center" vertical="center" wrapText="1"/>
    </xf>
    <xf numFmtId="0" fontId="36" fillId="0" borderId="33" xfId="0" applyFont="1" applyFill="1" applyBorder="1" applyAlignment="1">
      <alignment horizontal="left" vertical="top" wrapText="1"/>
    </xf>
    <xf numFmtId="9" fontId="57" fillId="0" borderId="24" xfId="0" applyNumberFormat="1" applyFont="1" applyFill="1" applyBorder="1" applyAlignment="1">
      <alignment horizontal="center" vertical="center" wrapText="1"/>
    </xf>
    <xf numFmtId="0" fontId="36" fillId="0" borderId="37" xfId="0" applyFont="1" applyFill="1" applyBorder="1" applyAlignment="1">
      <alignment horizontal="center" vertical="center"/>
    </xf>
    <xf numFmtId="0" fontId="36" fillId="0" borderId="37" xfId="0" applyFont="1" applyFill="1" applyBorder="1" applyAlignment="1">
      <alignment vertical="center" wrapText="1"/>
    </xf>
    <xf numFmtId="0" fontId="36" fillId="0" borderId="37" xfId="0" applyFont="1" applyFill="1" applyBorder="1" applyAlignment="1">
      <alignment horizontal="left" vertical="top" wrapText="1"/>
    </xf>
    <xf numFmtId="9" fontId="53" fillId="0" borderId="37" xfId="0" applyNumberFormat="1" applyFont="1" applyFill="1" applyBorder="1" applyAlignment="1">
      <alignment horizontal="center" vertical="center"/>
    </xf>
    <xf numFmtId="0" fontId="36" fillId="0" borderId="37" xfId="0" applyFont="1" applyFill="1" applyBorder="1" applyAlignment="1">
      <alignment horizontal="center" vertical="center" wrapText="1"/>
    </xf>
    <xf numFmtId="0" fontId="37" fillId="0" borderId="37" xfId="5" applyFont="1" applyFill="1" applyBorder="1" applyAlignment="1">
      <alignment horizontal="left" vertical="center" wrapText="1"/>
    </xf>
    <xf numFmtId="0" fontId="3" fillId="0" borderId="37" xfId="14" applyNumberFormat="1" applyFont="1" applyFill="1" applyBorder="1" applyAlignment="1">
      <alignment horizontal="center" vertical="center" wrapText="1"/>
    </xf>
    <xf numFmtId="0" fontId="3" fillId="0" borderId="37" xfId="14" applyNumberFormat="1" applyFont="1" applyFill="1" applyBorder="1" applyAlignment="1">
      <alignment horizontal="justify" vertical="center" wrapText="1"/>
    </xf>
    <xf numFmtId="0" fontId="34" fillId="0" borderId="23"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 fillId="0" borderId="37" xfId="5" applyFont="1" applyFill="1" applyBorder="1" applyAlignment="1">
      <alignment horizontal="left" wrapText="1"/>
    </xf>
    <xf numFmtId="0" fontId="3" fillId="0" borderId="37" xfId="5" applyFont="1" applyFill="1" applyBorder="1" applyAlignment="1">
      <alignment horizontal="left" vertical="top" wrapText="1"/>
    </xf>
    <xf numFmtId="0" fontId="70" fillId="0" borderId="0" xfId="6" applyNumberFormat="1" applyFont="1" applyFill="1" applyAlignment="1"/>
    <xf numFmtId="0" fontId="2" fillId="0" borderId="18" xfId="0" applyFont="1" applyBorder="1" applyAlignment="1">
      <alignment horizontal="center" vertical="center" wrapText="1"/>
    </xf>
    <xf numFmtId="9" fontId="18" fillId="0" borderId="37" xfId="4" applyFont="1" applyFill="1" applyBorder="1" applyAlignment="1">
      <alignment horizontal="center" vertical="center" wrapText="1"/>
    </xf>
    <xf numFmtId="0" fontId="34" fillId="0" borderId="29" xfId="0" applyFont="1" applyFill="1" applyBorder="1" applyAlignment="1">
      <alignment horizontal="left" vertical="center" wrapText="1"/>
    </xf>
    <xf numFmtId="0" fontId="34" fillId="0" borderId="45" xfId="0" applyFont="1" applyFill="1" applyBorder="1" applyAlignment="1">
      <alignment horizontal="center" vertical="center" wrapText="1"/>
    </xf>
    <xf numFmtId="0" fontId="15" fillId="0" borderId="20" xfId="6" applyNumberFormat="1" applyFont="1" applyFill="1" applyBorder="1" applyAlignment="1">
      <alignment vertical="center" wrapText="1"/>
    </xf>
    <xf numFmtId="0" fontId="58" fillId="0" borderId="23" xfId="0" applyFont="1" applyFill="1" applyBorder="1" applyAlignment="1">
      <alignment vertical="center" wrapText="1"/>
    </xf>
    <xf numFmtId="9" fontId="27" fillId="0" borderId="20" xfId="6" applyNumberFormat="1" applyFont="1" applyFill="1" applyBorder="1" applyAlignment="1">
      <alignment vertical="center" wrapText="1"/>
    </xf>
    <xf numFmtId="0" fontId="27" fillId="0" borderId="14" xfId="6" applyNumberFormat="1" applyFont="1" applyFill="1" applyBorder="1" applyAlignment="1">
      <alignment vertical="center" wrapText="1"/>
    </xf>
    <xf numFmtId="0" fontId="58" fillId="0" borderId="37" xfId="0" applyFont="1" applyFill="1" applyBorder="1" applyAlignment="1">
      <alignment vertical="center" wrapText="1"/>
    </xf>
    <xf numFmtId="0" fontId="0" fillId="0" borderId="48" xfId="0" applyBorder="1" applyAlignment="1">
      <alignment horizontal="center" vertical="center"/>
    </xf>
    <xf numFmtId="0" fontId="0" fillId="0" borderId="48" xfId="0" applyBorder="1" applyAlignment="1">
      <alignment horizontal="center" vertical="center" wrapText="1"/>
    </xf>
    <xf numFmtId="0" fontId="2" fillId="0" borderId="18" xfId="0" applyFont="1" applyBorder="1" applyAlignment="1">
      <alignment horizontal="center" vertical="center"/>
    </xf>
    <xf numFmtId="0" fontId="0" fillId="0" borderId="37" xfId="0" applyFill="1" applyBorder="1" applyAlignment="1">
      <alignment horizontal="center" vertical="center"/>
    </xf>
    <xf numFmtId="0" fontId="0" fillId="0" borderId="37" xfId="0" applyFill="1" applyBorder="1" applyAlignment="1">
      <alignment horizontal="center" vertical="center" wrapText="1"/>
    </xf>
    <xf numFmtId="9" fontId="0" fillId="0" borderId="37" xfId="4" applyFont="1" applyFill="1" applyBorder="1" applyAlignment="1">
      <alignment horizontal="center" vertical="center"/>
    </xf>
    <xf numFmtId="0" fontId="44" fillId="4" borderId="37" xfId="0" applyFont="1" applyFill="1" applyBorder="1" applyAlignment="1">
      <alignment horizontal="center" vertical="center" wrapText="1"/>
    </xf>
    <xf numFmtId="0" fontId="44" fillId="4" borderId="37" xfId="0" applyFont="1" applyFill="1" applyBorder="1" applyAlignment="1">
      <alignment horizontal="center" vertical="center"/>
    </xf>
    <xf numFmtId="9" fontId="44" fillId="4" borderId="37" xfId="0" applyNumberFormat="1" applyFont="1" applyFill="1" applyBorder="1" applyAlignment="1">
      <alignment horizontal="center" vertical="center"/>
    </xf>
    <xf numFmtId="0" fontId="31" fillId="0" borderId="37" xfId="0" applyFont="1" applyFill="1" applyBorder="1" applyAlignment="1">
      <alignment horizontal="center" vertical="center" wrapText="1"/>
    </xf>
    <xf numFmtId="0" fontId="36" fillId="0" borderId="20" xfId="6" applyNumberFormat="1" applyFont="1" applyFill="1" applyBorder="1" applyAlignment="1" applyProtection="1">
      <alignment vertical="center" wrapText="1"/>
      <protection locked="0"/>
    </xf>
    <xf numFmtId="0" fontId="36" fillId="0" borderId="37" xfId="6" applyNumberFormat="1" applyFont="1" applyFill="1" applyBorder="1" applyAlignment="1" applyProtection="1">
      <alignment vertical="center" wrapText="1"/>
      <protection locked="0"/>
    </xf>
    <xf numFmtId="4" fontId="23" fillId="0" borderId="23" xfId="0" applyNumberFormat="1" applyFont="1" applyFill="1" applyBorder="1" applyAlignment="1">
      <alignment vertical="center" wrapText="1"/>
    </xf>
    <xf numFmtId="167" fontId="16" fillId="0" borderId="20" xfId="3" applyNumberFormat="1" applyFont="1" applyFill="1" applyBorder="1" applyAlignment="1">
      <alignment vertical="center" wrapText="1"/>
    </xf>
    <xf numFmtId="4" fontId="23" fillId="0" borderId="37" xfId="0" applyNumberFormat="1" applyFont="1" applyFill="1" applyBorder="1" applyAlignment="1">
      <alignment vertical="center" wrapText="1"/>
    </xf>
    <xf numFmtId="0" fontId="27" fillId="0" borderId="37" xfId="6" applyNumberFormat="1" applyFont="1" applyFill="1" applyBorder="1" applyAlignment="1">
      <alignment horizontal="center" vertical="center"/>
    </xf>
    <xf numFmtId="0" fontId="12" fillId="0" borderId="37" xfId="6" applyNumberFormat="1" applyFont="1" applyFill="1" applyBorder="1" applyAlignment="1">
      <alignment vertical="center" wrapText="1"/>
    </xf>
    <xf numFmtId="0" fontId="15" fillId="0" borderId="37" xfId="14" applyNumberFormat="1" applyFont="1" applyFill="1" applyBorder="1" applyAlignment="1">
      <alignment vertical="center" wrapText="1"/>
    </xf>
    <xf numFmtId="0" fontId="12" fillId="0" borderId="33"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53" fillId="0" borderId="22" xfId="0" applyFont="1" applyFill="1" applyBorder="1" applyAlignment="1">
      <alignment horizontal="left" vertical="center" wrapText="1"/>
    </xf>
    <xf numFmtId="0" fontId="49" fillId="0" borderId="22" xfId="0" applyFont="1" applyFill="1" applyBorder="1" applyAlignment="1">
      <alignment horizontal="left" vertical="center" wrapText="1"/>
    </xf>
    <xf numFmtId="0" fontId="49" fillId="0" borderId="29" xfId="0" applyFont="1" applyFill="1" applyBorder="1" applyAlignment="1">
      <alignment horizontal="left" vertical="center" wrapText="1"/>
    </xf>
    <xf numFmtId="0" fontId="49" fillId="0" borderId="22" xfId="0" applyFont="1" applyFill="1" applyBorder="1" applyAlignment="1">
      <alignment horizontal="left" wrapText="1"/>
    </xf>
    <xf numFmtId="0" fontId="49" fillId="0" borderId="29" xfId="0" applyFont="1" applyFill="1" applyBorder="1" applyAlignment="1">
      <alignment horizontal="left" wrapText="1"/>
    </xf>
    <xf numFmtId="0" fontId="53" fillId="0" borderId="11" xfId="6" applyNumberFormat="1" applyFont="1" applyFill="1" applyBorder="1" applyAlignment="1">
      <alignment horizontal="left" vertical="top" wrapText="1"/>
    </xf>
    <xf numFmtId="0" fontId="53" fillId="0" borderId="37" xfId="0" applyFont="1" applyFill="1" applyBorder="1" applyAlignment="1">
      <alignment horizontal="left" vertical="top" wrapText="1"/>
    </xf>
    <xf numFmtId="9" fontId="53" fillId="0" borderId="37" xfId="0" applyNumberFormat="1" applyFont="1" applyFill="1" applyBorder="1" applyAlignment="1">
      <alignment horizontal="left" vertical="top" wrapText="1"/>
    </xf>
    <xf numFmtId="9" fontId="53" fillId="0" borderId="33" xfId="0" applyNumberFormat="1" applyFont="1" applyFill="1" applyBorder="1" applyAlignment="1">
      <alignment horizontal="left" vertical="top" wrapText="1"/>
    </xf>
    <xf numFmtId="0" fontId="53" fillId="0" borderId="29" xfId="0" applyFont="1" applyFill="1" applyBorder="1" applyAlignment="1">
      <alignment horizontal="left" vertical="top" wrapText="1"/>
    </xf>
    <xf numFmtId="0" fontId="59" fillId="0" borderId="22" xfId="0" applyFont="1" applyFill="1" applyBorder="1" applyAlignment="1">
      <alignment horizontal="center" vertical="center" wrapText="1"/>
    </xf>
    <xf numFmtId="0"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9" fontId="50" fillId="0" borderId="41" xfId="0" applyNumberFormat="1" applyFont="1" applyFill="1" applyBorder="1" applyAlignment="1">
      <alignment horizontal="justify" vertical="justify" wrapText="1"/>
    </xf>
    <xf numFmtId="0" fontId="35" fillId="0" borderId="22" xfId="0" applyFont="1" applyFill="1" applyBorder="1" applyAlignment="1">
      <alignment horizontal="left" vertical="center" wrapText="1"/>
    </xf>
    <xf numFmtId="0" fontId="35" fillId="0" borderId="37" xfId="0" applyFont="1" applyFill="1" applyBorder="1" applyAlignment="1">
      <alignment horizontal="justify" vertical="center" wrapText="1"/>
    </xf>
    <xf numFmtId="0" fontId="67" fillId="0" borderId="37" xfId="0" applyFont="1" applyFill="1" applyBorder="1" applyAlignment="1">
      <alignment horizontal="justify" vertical="center" wrapText="1"/>
    </xf>
    <xf numFmtId="0" fontId="3" fillId="0" borderId="20" xfId="6" applyNumberFormat="1" applyFont="1" applyFill="1" applyBorder="1" applyAlignment="1">
      <alignment vertical="center" wrapText="1"/>
    </xf>
    <xf numFmtId="0" fontId="3" fillId="0" borderId="37" xfId="5" applyFill="1" applyBorder="1" applyAlignment="1">
      <alignment horizontal="left" vertical="center" wrapText="1"/>
    </xf>
    <xf numFmtId="9" fontId="15" fillId="0" borderId="37" xfId="5" applyNumberFormat="1" applyFont="1" applyFill="1" applyBorder="1" applyAlignment="1">
      <alignment horizontal="center" vertical="center" wrapText="1"/>
    </xf>
    <xf numFmtId="9" fontId="3" fillId="0" borderId="37" xfId="5" applyNumberFormat="1" applyFill="1" applyBorder="1" applyAlignment="1">
      <alignment horizontal="center" vertical="center" wrapText="1"/>
    </xf>
    <xf numFmtId="0" fontId="3" fillId="0" borderId="37" xfId="5" applyFill="1" applyBorder="1" applyAlignment="1">
      <alignment horizontal="center" vertical="center" wrapText="1"/>
    </xf>
    <xf numFmtId="0" fontId="3" fillId="0" borderId="24" xfId="0" applyFont="1" applyFill="1" applyBorder="1" applyAlignment="1">
      <alignment horizontal="left" vertical="center" wrapText="1"/>
    </xf>
    <xf numFmtId="0" fontId="68" fillId="0" borderId="22" xfId="0" applyFont="1" applyFill="1" applyBorder="1" applyAlignment="1">
      <alignment horizontal="center" vertical="center" wrapText="1"/>
    </xf>
    <xf numFmtId="0" fontId="18" fillId="0" borderId="22" xfId="0" applyFont="1" applyFill="1" applyBorder="1" applyAlignment="1">
      <alignment horizontal="left" vertical="center" wrapText="1"/>
    </xf>
    <xf numFmtId="0" fontId="15" fillId="0" borderId="37" xfId="5" applyFont="1" applyFill="1" applyBorder="1" applyAlignment="1">
      <alignment horizontal="left" vertical="top" wrapText="1"/>
    </xf>
    <xf numFmtId="0" fontId="3" fillId="0" borderId="42" xfId="0" applyFont="1" applyFill="1" applyBorder="1" applyAlignment="1">
      <alignment horizontal="left" vertical="center" wrapText="1"/>
    </xf>
    <xf numFmtId="9" fontId="15" fillId="0" borderId="42" xfId="0" applyNumberFormat="1" applyFont="1" applyFill="1" applyBorder="1" applyAlignment="1">
      <alignment horizontal="center" vertical="center" wrapText="1"/>
    </xf>
    <xf numFmtId="0" fontId="0" fillId="0" borderId="0" xfId="0" applyFill="1" applyAlignment="1">
      <alignment horizontal="justify" vertical="center" wrapText="1"/>
    </xf>
    <xf numFmtId="0" fontId="0" fillId="0" borderId="0" xfId="0" applyFill="1" applyAlignment="1">
      <alignment wrapText="1"/>
    </xf>
    <xf numFmtId="0" fontId="18" fillId="0" borderId="44" xfId="0" applyFont="1" applyFill="1" applyBorder="1" applyAlignment="1">
      <alignment vertical="center" wrapText="1"/>
    </xf>
    <xf numFmtId="0" fontId="18" fillId="0" borderId="37" xfId="0" applyFont="1" applyFill="1" applyBorder="1" applyAlignment="1">
      <alignment vertical="top" wrapText="1"/>
    </xf>
    <xf numFmtId="0" fontId="72" fillId="0" borderId="37" xfId="0" applyFont="1" applyFill="1" applyBorder="1" applyAlignment="1">
      <alignment horizontal="left" vertical="center" wrapText="1"/>
    </xf>
    <xf numFmtId="0" fontId="46" fillId="0" borderId="44" xfId="0" applyFont="1" applyFill="1" applyBorder="1" applyAlignment="1">
      <alignment vertical="top" wrapText="1"/>
    </xf>
    <xf numFmtId="0" fontId="0" fillId="0" borderId="44" xfId="0" applyFont="1" applyFill="1" applyBorder="1" applyAlignment="1">
      <alignment wrapText="1"/>
    </xf>
    <xf numFmtId="9" fontId="3" fillId="0" borderId="37" xfId="5" applyNumberFormat="1" applyFill="1" applyBorder="1" applyAlignment="1">
      <alignment horizontal="left" vertical="center" wrapText="1"/>
    </xf>
    <xf numFmtId="0" fontId="73" fillId="0" borderId="29" xfId="0" applyFont="1" applyFill="1" applyBorder="1" applyAlignment="1">
      <alignment horizontal="left" vertical="center" wrapText="1" shrinkToFit="1"/>
    </xf>
    <xf numFmtId="0" fontId="73" fillId="0" borderId="22" xfId="0" applyFont="1" applyFill="1" applyBorder="1" applyAlignment="1">
      <alignment horizontal="left" vertical="center" wrapText="1" shrinkToFit="1"/>
    </xf>
    <xf numFmtId="0" fontId="35" fillId="0" borderId="22" xfId="0" applyFont="1" applyFill="1" applyBorder="1" applyAlignment="1">
      <alignment horizontal="left" vertical="center" wrapText="1" shrinkToFit="1"/>
    </xf>
    <xf numFmtId="0" fontId="55" fillId="0" borderId="22" xfId="0" applyFont="1" applyFill="1" applyBorder="1" applyAlignment="1">
      <alignment horizontal="center" vertical="center" wrapText="1" shrinkToFit="1"/>
    </xf>
    <xf numFmtId="0" fontId="73" fillId="0" borderId="0" xfId="0" applyFont="1" applyFill="1" applyAlignment="1">
      <alignment horizontal="justify" vertical="center" wrapText="1"/>
    </xf>
    <xf numFmtId="0" fontId="36" fillId="0" borderId="24" xfId="0" applyFont="1" applyFill="1" applyBorder="1" applyAlignment="1">
      <alignment horizontal="center" vertical="center"/>
    </xf>
    <xf numFmtId="0" fontId="75" fillId="0" borderId="46" xfId="0" applyFont="1" applyFill="1" applyBorder="1" applyAlignment="1">
      <alignment horizontal="left" vertical="center" wrapText="1"/>
    </xf>
    <xf numFmtId="0" fontId="3" fillId="0" borderId="20" xfId="5" applyFont="1" applyFill="1" applyBorder="1" applyAlignment="1">
      <alignment horizontal="center" vertical="center" wrapText="1"/>
    </xf>
    <xf numFmtId="0" fontId="3" fillId="0" borderId="42" xfId="5" applyFont="1" applyFill="1" applyBorder="1" applyAlignment="1">
      <alignment horizontal="center" vertical="center" wrapText="1"/>
    </xf>
    <xf numFmtId="0" fontId="15" fillId="0" borderId="37" xfId="5" applyFont="1" applyFill="1" applyBorder="1" applyAlignment="1">
      <alignment horizontal="center" vertical="center" wrapText="1"/>
    </xf>
    <xf numFmtId="0" fontId="81" fillId="0" borderId="22" xfId="15" applyFont="1" applyFill="1" applyBorder="1" applyAlignment="1">
      <alignment wrapText="1"/>
    </xf>
    <xf numFmtId="0" fontId="39" fillId="0" borderId="11" xfId="0" applyFont="1" applyFill="1" applyBorder="1"/>
    <xf numFmtId="0" fontId="39" fillId="0" borderId="37" xfId="0" applyFont="1" applyFill="1" applyBorder="1"/>
    <xf numFmtId="0" fontId="39" fillId="0" borderId="0" xfId="0" applyFont="1" applyFill="1" applyAlignment="1">
      <alignment horizontal="center" vertical="center"/>
    </xf>
    <xf numFmtId="0" fontId="18" fillId="0" borderId="24" xfId="0" applyFont="1" applyFill="1" applyBorder="1" applyAlignment="1">
      <alignment horizontal="center" vertical="center"/>
    </xf>
    <xf numFmtId="9" fontId="12" fillId="0" borderId="22" xfId="0" applyNumberFormat="1" applyFont="1" applyFill="1" applyBorder="1" applyAlignment="1">
      <alignment horizontal="center" vertical="center" wrapText="1"/>
    </xf>
    <xf numFmtId="0" fontId="12" fillId="0" borderId="43"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38" fillId="4" borderId="37" xfId="6" applyNumberFormat="1" applyFont="1" applyFill="1" applyBorder="1" applyAlignment="1">
      <alignment horizontal="center" vertical="center" wrapText="1"/>
    </xf>
    <xf numFmtId="9" fontId="0" fillId="0" borderId="37" xfId="0" applyNumberFormat="1" applyBorder="1" applyAlignment="1">
      <alignment horizontal="center"/>
    </xf>
    <xf numFmtId="0" fontId="15" fillId="0" borderId="0" xfId="5" applyFont="1" applyAlignment="1">
      <alignment horizontal="center"/>
    </xf>
    <xf numFmtId="0" fontId="15" fillId="0" borderId="0" xfId="5" applyFont="1" applyAlignment="1"/>
    <xf numFmtId="9" fontId="0" fillId="0" borderId="37" xfId="0" applyNumberFormat="1" applyBorder="1"/>
    <xf numFmtId="0" fontId="31" fillId="3" borderId="37" xfId="0" applyFont="1" applyFill="1" applyBorder="1" applyAlignment="1">
      <alignment horizontal="center" vertical="center" wrapText="1"/>
    </xf>
    <xf numFmtId="0" fontId="67" fillId="0" borderId="37" xfId="0" applyFont="1" applyBorder="1" applyAlignment="1">
      <alignment vertical="center" wrapText="1"/>
    </xf>
    <xf numFmtId="0" fontId="76" fillId="0" borderId="37" xfId="0" applyFont="1" applyBorder="1" applyAlignment="1">
      <alignment vertical="center" wrapText="1"/>
    </xf>
    <xf numFmtId="0" fontId="73" fillId="0" borderId="37" xfId="0" applyFont="1" applyBorder="1" applyAlignment="1">
      <alignment horizontal="justify" vertical="center"/>
    </xf>
    <xf numFmtId="0" fontId="82" fillId="0" borderId="37" xfId="0" applyFont="1" applyBorder="1" applyAlignment="1">
      <alignment horizontal="justify" vertical="center"/>
    </xf>
    <xf numFmtId="0" fontId="0" fillId="0" borderId="37" xfId="0" applyBorder="1" applyAlignment="1">
      <alignment vertical="center"/>
    </xf>
    <xf numFmtId="0" fontId="0" fillId="0" borderId="37" xfId="0" applyBorder="1" applyAlignment="1">
      <alignment horizontal="center"/>
    </xf>
    <xf numFmtId="41" fontId="3" fillId="0" borderId="37" xfId="2" applyFont="1" applyFill="1" applyBorder="1" applyAlignment="1">
      <alignment vertical="center" wrapText="1"/>
    </xf>
    <xf numFmtId="167" fontId="27" fillId="0" borderId="37" xfId="3" applyNumberFormat="1" applyFont="1" applyFill="1" applyBorder="1" applyAlignment="1"/>
    <xf numFmtId="167" fontId="16" fillId="0" borderId="37" xfId="3" applyNumberFormat="1" applyFont="1" applyFill="1" applyBorder="1" applyAlignment="1">
      <alignment vertical="center" wrapText="1"/>
    </xf>
    <xf numFmtId="167" fontId="16" fillId="0" borderId="37" xfId="3" applyNumberFormat="1" applyFont="1" applyFill="1" applyBorder="1" applyAlignment="1">
      <alignment horizontal="right" vertical="center" wrapText="1"/>
    </xf>
    <xf numFmtId="0" fontId="16" fillId="0" borderId="37" xfId="14" applyNumberFormat="1" applyFont="1" applyFill="1" applyBorder="1" applyAlignment="1">
      <alignment horizontal="right" vertical="center" wrapText="1"/>
    </xf>
    <xf numFmtId="0" fontId="16" fillId="0" borderId="14" xfId="14" applyNumberFormat="1" applyFont="1" applyFill="1" applyBorder="1" applyAlignment="1">
      <alignment horizontal="right" vertical="center" wrapText="1"/>
    </xf>
    <xf numFmtId="0" fontId="27" fillId="0" borderId="37" xfId="14" applyNumberFormat="1" applyFont="1" applyFill="1" applyBorder="1" applyAlignment="1">
      <alignment horizontal="right"/>
    </xf>
    <xf numFmtId="167" fontId="24" fillId="0" borderId="0" xfId="14" applyNumberFormat="1" applyFont="1" applyFill="1" applyBorder="1" applyAlignment="1">
      <alignment horizontal="right"/>
    </xf>
    <xf numFmtId="3" fontId="12" fillId="0" borderId="37" xfId="6" applyNumberFormat="1" applyFont="1" applyFill="1" applyBorder="1" applyAlignment="1"/>
    <xf numFmtId="3" fontId="16" fillId="0" borderId="11" xfId="6" applyNumberFormat="1" applyFont="1" applyFill="1" applyBorder="1" applyAlignment="1">
      <alignment vertical="center" wrapText="1"/>
    </xf>
    <xf numFmtId="3" fontId="3" fillId="0" borderId="22" xfId="0" applyNumberFormat="1" applyFont="1" applyFill="1" applyBorder="1" applyAlignment="1">
      <alignment vertical="center" wrapText="1"/>
    </xf>
    <xf numFmtId="4" fontId="3" fillId="0" borderId="22" xfId="0" applyNumberFormat="1" applyFont="1" applyFill="1" applyBorder="1" applyAlignment="1">
      <alignment vertical="center" wrapText="1"/>
    </xf>
    <xf numFmtId="3" fontId="3" fillId="0" borderId="36" xfId="0" applyNumberFormat="1" applyFont="1" applyFill="1" applyBorder="1" applyAlignment="1">
      <alignment vertical="center" wrapText="1"/>
    </xf>
    <xf numFmtId="168" fontId="18" fillId="0" borderId="11" xfId="1" applyNumberFormat="1" applyFont="1" applyFill="1" applyBorder="1" applyAlignment="1">
      <alignment vertical="center" wrapText="1"/>
    </xf>
    <xf numFmtId="168" fontId="18" fillId="0" borderId="37" xfId="1" applyNumberFormat="1" applyFont="1" applyFill="1" applyBorder="1" applyAlignment="1">
      <alignment vertical="center" wrapText="1"/>
    </xf>
    <xf numFmtId="168" fontId="18" fillId="0" borderId="0" xfId="1" applyNumberFormat="1" applyFont="1" applyFill="1" applyBorder="1" applyAlignment="1">
      <alignment vertical="center" wrapText="1"/>
    </xf>
    <xf numFmtId="168" fontId="0" fillId="0" borderId="37" xfId="1" applyNumberFormat="1" applyFont="1" applyBorder="1"/>
    <xf numFmtId="168" fontId="50" fillId="0" borderId="37" xfId="1" applyNumberFormat="1" applyFont="1" applyBorder="1" applyAlignment="1"/>
    <xf numFmtId="168" fontId="0" fillId="0" borderId="37" xfId="0" applyNumberFormat="1" applyBorder="1"/>
    <xf numFmtId="0" fontId="11" fillId="3" borderId="0" xfId="0" applyFont="1" applyFill="1"/>
    <xf numFmtId="0" fontId="27" fillId="0" borderId="20" xfId="6" applyNumberFormat="1" applyFont="1" applyFill="1" applyBorder="1" applyAlignment="1">
      <alignment vertical="center" wrapText="1"/>
    </xf>
    <xf numFmtId="9" fontId="86" fillId="0" borderId="37" xfId="4" applyFont="1" applyFill="1" applyBorder="1" applyAlignment="1">
      <alignment horizontal="center" vertical="center" wrapText="1"/>
    </xf>
    <xf numFmtId="9" fontId="46" fillId="0" borderId="37" xfId="4" applyFont="1" applyFill="1" applyBorder="1" applyAlignment="1">
      <alignment horizontal="center" vertical="center" wrapText="1"/>
    </xf>
    <xf numFmtId="9" fontId="12" fillId="0" borderId="24" xfId="0" applyNumberFormat="1" applyFont="1" applyFill="1" applyBorder="1" applyAlignment="1">
      <alignment horizontal="center" vertical="center" wrapText="1"/>
    </xf>
    <xf numFmtId="9" fontId="12" fillId="0" borderId="23" xfId="0" applyNumberFormat="1" applyFont="1" applyFill="1" applyBorder="1" applyAlignment="1">
      <alignment horizontal="center" vertical="center" wrapText="1"/>
    </xf>
    <xf numFmtId="9" fontId="12" fillId="0" borderId="29" xfId="0" applyNumberFormat="1" applyFont="1" applyFill="1" applyBorder="1" applyAlignment="1">
      <alignment horizontal="center" vertical="center" wrapText="1"/>
    </xf>
    <xf numFmtId="9" fontId="18" fillId="0" borderId="0" xfId="6" applyNumberFormat="1" applyFont="1" applyFill="1" applyBorder="1" applyAlignment="1">
      <alignment horizontal="center" vertical="center" wrapText="1"/>
    </xf>
    <xf numFmtId="168" fontId="18" fillId="0" borderId="24" xfId="1" applyNumberFormat="1" applyFont="1" applyFill="1" applyBorder="1" applyAlignment="1">
      <alignment horizontal="center" vertical="center"/>
    </xf>
    <xf numFmtId="0" fontId="50" fillId="0" borderId="22" xfId="0" applyFont="1" applyFill="1" applyBorder="1" applyAlignment="1">
      <alignment horizontal="center" vertical="center" wrapText="1"/>
    </xf>
    <xf numFmtId="0" fontId="18" fillId="0" borderId="29" xfId="0" applyFont="1" applyFill="1" applyBorder="1" applyAlignment="1">
      <alignment wrapText="1"/>
    </xf>
    <xf numFmtId="9" fontId="36" fillId="0" borderId="37" xfId="0" applyNumberFormat="1" applyFont="1" applyFill="1" applyBorder="1" applyAlignment="1">
      <alignment horizontal="center" vertical="center"/>
    </xf>
    <xf numFmtId="0" fontId="85" fillId="0" borderId="24" xfId="0" applyFont="1" applyFill="1" applyBorder="1" applyAlignment="1">
      <alignment horizontal="center" vertical="center" wrapText="1"/>
    </xf>
    <xf numFmtId="9" fontId="12" fillId="0" borderId="37" xfId="4" applyFont="1" applyFill="1" applyBorder="1" applyAlignment="1">
      <alignment horizontal="center" vertical="center" wrapText="1"/>
    </xf>
    <xf numFmtId="0" fontId="85" fillId="0" borderId="22" xfId="0" applyFont="1" applyFill="1" applyBorder="1" applyAlignment="1">
      <alignment horizontal="center" vertical="center" wrapText="1"/>
    </xf>
    <xf numFmtId="9" fontId="10" fillId="0" borderId="33" xfId="0" applyNumberFormat="1" applyFont="1" applyFill="1" applyBorder="1" applyAlignment="1">
      <alignment horizontal="center" vertical="center"/>
    </xf>
    <xf numFmtId="9" fontId="0" fillId="0" borderId="0" xfId="0" applyNumberFormat="1"/>
    <xf numFmtId="0" fontId="0" fillId="0" borderId="0" xfId="0" applyFill="1" applyAlignment="1">
      <alignment vertical="center" wrapText="1"/>
    </xf>
    <xf numFmtId="9" fontId="28" fillId="0" borderId="29" xfId="0" applyNumberFormat="1" applyFont="1" applyFill="1" applyBorder="1" applyAlignment="1">
      <alignment horizontal="center" vertical="center"/>
    </xf>
    <xf numFmtId="0" fontId="3" fillId="0" borderId="37" xfId="5" applyFont="1" applyFill="1" applyBorder="1" applyAlignment="1">
      <alignment horizontal="left" vertical="center" wrapText="1"/>
    </xf>
    <xf numFmtId="9" fontId="12" fillId="0" borderId="37" xfId="0" applyNumberFormat="1" applyFont="1" applyFill="1" applyBorder="1" applyAlignment="1">
      <alignment horizontal="center" vertical="center" wrapText="1"/>
    </xf>
    <xf numFmtId="9" fontId="83" fillId="0" borderId="0" xfId="0" applyNumberFormat="1" applyFont="1" applyAlignment="1">
      <alignment horizontal="center" vertical="center"/>
    </xf>
    <xf numFmtId="9" fontId="27" fillId="0" borderId="37" xfId="6" applyNumberFormat="1" applyFont="1" applyFill="1" applyBorder="1" applyAlignment="1">
      <alignment horizontal="center" vertical="center"/>
    </xf>
    <xf numFmtId="0" fontId="15" fillId="0" borderId="37" xfId="6" applyNumberFormat="1" applyFont="1" applyFill="1" applyBorder="1" applyAlignment="1">
      <alignment horizontal="center" vertical="center" wrapText="1"/>
    </xf>
    <xf numFmtId="0" fontId="15" fillId="0" borderId="20" xfId="6" applyNumberFormat="1" applyFont="1" applyFill="1" applyBorder="1" applyAlignment="1">
      <alignment horizontal="center" vertical="center" wrapText="1"/>
    </xf>
    <xf numFmtId="0" fontId="3" fillId="0" borderId="37" xfId="6" applyNumberFormat="1" applyFont="1" applyFill="1" applyBorder="1" applyAlignment="1">
      <alignment horizontal="center" vertical="center" wrapText="1"/>
    </xf>
    <xf numFmtId="0" fontId="3" fillId="0" borderId="20" xfId="6" applyNumberFormat="1" applyFont="1" applyFill="1" applyBorder="1" applyAlignment="1">
      <alignment horizontal="center" vertical="center" wrapText="1"/>
    </xf>
    <xf numFmtId="0" fontId="3" fillId="0" borderId="37" xfId="6" applyNumberFormat="1" applyFont="1" applyFill="1" applyBorder="1" applyAlignment="1">
      <alignment horizontal="left" vertical="center" wrapText="1"/>
    </xf>
    <xf numFmtId="0" fontId="3" fillId="0" borderId="21" xfId="6" applyNumberFormat="1" applyFont="1" applyFill="1" applyBorder="1" applyAlignment="1">
      <alignment horizontal="left" vertical="center" wrapText="1"/>
    </xf>
    <xf numFmtId="0" fontId="15" fillId="0" borderId="14" xfId="0" applyFont="1" applyFill="1" applyBorder="1" applyAlignment="1">
      <alignment horizontal="center" vertical="center" wrapText="1"/>
    </xf>
    <xf numFmtId="168" fontId="9" fillId="0" borderId="37" xfId="1" applyNumberFormat="1" applyFont="1" applyFill="1" applyBorder="1" applyAlignment="1">
      <alignment horizontal="center" vertical="center" wrapText="1"/>
    </xf>
    <xf numFmtId="0" fontId="9" fillId="0" borderId="37"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27" fillId="0" borderId="2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0" fontId="12" fillId="0" borderId="37" xfId="6" applyNumberFormat="1" applyFont="1" applyFill="1" applyBorder="1" applyAlignment="1">
      <alignment horizontal="center" vertical="center" wrapText="1"/>
    </xf>
    <xf numFmtId="0" fontId="16" fillId="0" borderId="37" xfId="14" applyNumberFormat="1" applyFont="1" applyFill="1" applyBorder="1" applyAlignment="1">
      <alignment horizontal="center" vertical="center" wrapText="1"/>
    </xf>
    <xf numFmtId="0" fontId="27" fillId="0" borderId="37" xfId="14" applyNumberFormat="1" applyFont="1" applyFill="1" applyBorder="1" applyAlignment="1">
      <alignment horizontal="center" vertical="center" wrapText="1"/>
    </xf>
    <xf numFmtId="0" fontId="16" fillId="0" borderId="14" xfId="14" applyFont="1" applyFill="1" applyBorder="1" applyAlignment="1">
      <alignment horizontal="center" vertical="center" wrapText="1"/>
    </xf>
    <xf numFmtId="0" fontId="16" fillId="0" borderId="37" xfId="14" applyFont="1" applyFill="1" applyBorder="1" applyAlignment="1">
      <alignment horizontal="center" vertical="center" wrapText="1"/>
    </xf>
    <xf numFmtId="0" fontId="18" fillId="0" borderId="37" xfId="6" applyNumberFormat="1" applyFont="1" applyFill="1" applyBorder="1" applyAlignment="1">
      <alignment horizontal="center" vertical="center" wrapText="1"/>
    </xf>
    <xf numFmtId="0" fontId="15" fillId="0" borderId="11" xfId="6" applyNumberFormat="1" applyFont="1" applyFill="1" applyBorder="1" applyAlignment="1">
      <alignment horizontal="center" vertical="center" wrapText="1"/>
    </xf>
    <xf numFmtId="0" fontId="27" fillId="0" borderId="37" xfId="6" applyNumberFormat="1" applyFont="1" applyFill="1" applyBorder="1" applyAlignment="1">
      <alignment horizontal="center" vertical="center" wrapText="1"/>
    </xf>
    <xf numFmtId="0" fontId="15" fillId="0" borderId="0" xfId="5" applyFont="1" applyAlignment="1">
      <alignment horizontal="center"/>
    </xf>
    <xf numFmtId="168" fontId="3" fillId="0" borderId="20" xfId="1" applyNumberFormat="1" applyFont="1" applyFill="1" applyBorder="1" applyAlignment="1">
      <alignment horizontal="center" vertical="center" wrapText="1"/>
    </xf>
    <xf numFmtId="168" fontId="3" fillId="0" borderId="21" xfId="1" applyNumberFormat="1" applyFont="1" applyFill="1" applyBorder="1" applyAlignment="1">
      <alignment horizontal="center" vertical="center" wrapText="1"/>
    </xf>
    <xf numFmtId="168" fontId="3" fillId="0" borderId="14" xfId="1" applyNumberFormat="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27" xfId="0" applyFont="1" applyFill="1" applyBorder="1" applyAlignment="1">
      <alignment horizontal="center" vertical="center"/>
    </xf>
    <xf numFmtId="0" fontId="3" fillId="0" borderId="1" xfId="5" applyFill="1" applyBorder="1" applyAlignment="1">
      <alignment horizontal="center"/>
    </xf>
    <xf numFmtId="0" fontId="3" fillId="0" borderId="6" xfId="5" applyFill="1" applyBorder="1" applyAlignment="1">
      <alignment horizontal="center"/>
    </xf>
    <xf numFmtId="0" fontId="6" fillId="0" borderId="4" xfId="6" applyNumberFormat="1" applyFont="1" applyFill="1" applyBorder="1" applyAlignment="1">
      <alignment horizontal="center" vertical="center"/>
    </xf>
    <xf numFmtId="0" fontId="6" fillId="0" borderId="5" xfId="6" applyNumberFormat="1" applyFont="1" applyFill="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0" fontId="9" fillId="0" borderId="37" xfId="6" applyNumberFormat="1" applyFont="1" applyFill="1" applyBorder="1" applyAlignment="1">
      <alignment horizontal="center" vertical="center" wrapText="1"/>
    </xf>
    <xf numFmtId="0" fontId="15" fillId="0" borderId="37" xfId="6" applyNumberFormat="1" applyFont="1" applyFill="1" applyBorder="1" applyAlignment="1">
      <alignment horizontal="center" vertical="center" wrapText="1"/>
    </xf>
    <xf numFmtId="0" fontId="40" fillId="3" borderId="37" xfId="5" applyFont="1" applyFill="1" applyBorder="1" applyAlignment="1">
      <alignment horizontal="center" vertical="center" wrapText="1"/>
    </xf>
    <xf numFmtId="0" fontId="13" fillId="0" borderId="37" xfId="6" applyNumberFormat="1" applyFont="1" applyFill="1" applyBorder="1" applyAlignment="1">
      <alignment horizontal="center" vertical="center" textRotation="90" wrapText="1"/>
    </xf>
    <xf numFmtId="0" fontId="13" fillId="0" borderId="15" xfId="6" applyNumberFormat="1" applyFont="1" applyFill="1" applyBorder="1" applyAlignment="1">
      <alignment horizontal="center" vertical="center" textRotation="90" wrapText="1"/>
    </xf>
    <xf numFmtId="0" fontId="14" fillId="0" borderId="20" xfId="6" applyNumberFormat="1" applyFont="1" applyFill="1" applyBorder="1" applyAlignment="1">
      <alignment horizontal="center" vertical="center" textRotation="90" wrapText="1"/>
    </xf>
    <xf numFmtId="0" fontId="14" fillId="0" borderId="21" xfId="6" applyNumberFormat="1" applyFont="1" applyFill="1" applyBorder="1" applyAlignment="1">
      <alignment horizontal="center" vertical="center" textRotation="90" wrapText="1"/>
    </xf>
    <xf numFmtId="0" fontId="14" fillId="0" borderId="14" xfId="6" applyNumberFormat="1" applyFont="1" applyFill="1" applyBorder="1" applyAlignment="1">
      <alignment horizontal="center" vertical="center" textRotation="90" wrapText="1"/>
    </xf>
    <xf numFmtId="0" fontId="15" fillId="0" borderId="20" xfId="6" applyNumberFormat="1" applyFont="1" applyFill="1" applyBorder="1" applyAlignment="1">
      <alignment horizontal="center" vertical="center" wrapText="1"/>
    </xf>
    <xf numFmtId="0" fontId="15" fillId="0" borderId="21" xfId="6" applyNumberFormat="1" applyFont="1" applyFill="1" applyBorder="1" applyAlignment="1">
      <alignment horizontal="center" vertical="center" wrapText="1"/>
    </xf>
    <xf numFmtId="0" fontId="15" fillId="0" borderId="14" xfId="6" applyNumberFormat="1"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3" fillId="0" borderId="37" xfId="6" applyNumberFormat="1" applyFont="1" applyFill="1" applyBorder="1" applyAlignment="1">
      <alignment horizontal="center" vertical="center" wrapText="1"/>
    </xf>
    <xf numFmtId="0" fontId="3" fillId="0" borderId="20" xfId="6" applyNumberFormat="1" applyFont="1" applyFill="1" applyBorder="1" applyAlignment="1">
      <alignment horizontal="center" vertical="center" wrapText="1"/>
    </xf>
    <xf numFmtId="0" fontId="3" fillId="0" borderId="14" xfId="6" applyNumberFormat="1" applyFont="1" applyFill="1" applyBorder="1" applyAlignment="1">
      <alignment horizontal="center" vertical="center" wrapText="1"/>
    </xf>
    <xf numFmtId="0" fontId="3" fillId="0" borderId="37" xfId="6" applyNumberFormat="1" applyFont="1" applyFill="1" applyBorder="1" applyAlignment="1">
      <alignment horizontal="left" vertical="center" wrapText="1"/>
    </xf>
    <xf numFmtId="0" fontId="14" fillId="0" borderId="37" xfId="6" applyNumberFormat="1" applyFont="1" applyFill="1" applyBorder="1" applyAlignment="1">
      <alignment horizontal="center" vertical="center" textRotation="90" wrapText="1"/>
    </xf>
    <xf numFmtId="0" fontId="27" fillId="0" borderId="20" xfId="6" applyNumberFormat="1" applyFont="1" applyFill="1" applyBorder="1" applyAlignment="1">
      <alignment horizontal="left" vertical="center" wrapText="1"/>
    </xf>
    <xf numFmtId="0" fontId="27" fillId="0" borderId="14" xfId="6" applyNumberFormat="1" applyFont="1" applyFill="1" applyBorder="1" applyAlignment="1">
      <alignment horizontal="left" vertical="center" wrapText="1"/>
    </xf>
    <xf numFmtId="168" fontId="9" fillId="0" borderId="37" xfId="1" applyNumberFormat="1" applyFont="1" applyFill="1" applyBorder="1" applyAlignment="1">
      <alignment horizontal="center" vertical="center" wrapText="1"/>
    </xf>
    <xf numFmtId="0" fontId="3" fillId="0" borderId="21" xfId="6" applyNumberFormat="1" applyFont="1" applyFill="1" applyBorder="1" applyAlignment="1">
      <alignment horizontal="left" vertical="center" wrapText="1"/>
    </xf>
    <xf numFmtId="0" fontId="14" fillId="0" borderId="34" xfId="6" applyNumberFormat="1" applyFont="1" applyFill="1" applyBorder="1" applyAlignment="1">
      <alignment horizontal="center" vertical="center" textRotation="90" wrapText="1"/>
    </xf>
    <xf numFmtId="0" fontId="14" fillId="0" borderId="13" xfId="6" applyNumberFormat="1" applyFont="1" applyFill="1" applyBorder="1" applyAlignment="1">
      <alignment horizontal="center" vertical="center" textRotation="90" wrapText="1"/>
    </xf>
    <xf numFmtId="0" fontId="19" fillId="0" borderId="20" xfId="6" applyNumberFormat="1" applyFont="1" applyFill="1" applyBorder="1" applyAlignment="1">
      <alignment horizontal="center" vertical="center" textRotation="90" wrapText="1"/>
    </xf>
    <xf numFmtId="0" fontId="19" fillId="0" borderId="21" xfId="6" applyNumberFormat="1" applyFont="1" applyFill="1" applyBorder="1" applyAlignment="1">
      <alignment horizontal="center" vertical="center" textRotation="90" wrapText="1"/>
    </xf>
    <xf numFmtId="0" fontId="19" fillId="0" borderId="14" xfId="6" applyNumberFormat="1" applyFont="1" applyFill="1" applyBorder="1" applyAlignment="1">
      <alignment horizontal="center" vertical="center" textRotation="90"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9" fillId="0" borderId="37" xfId="6" applyNumberFormat="1" applyFont="1" applyFill="1" applyBorder="1" applyAlignment="1">
      <alignment horizontal="center" vertical="center" textRotation="90" wrapText="1"/>
    </xf>
    <xf numFmtId="0" fontId="21" fillId="0" borderId="20" xfId="6" applyNumberFormat="1" applyFont="1" applyFill="1" applyBorder="1" applyAlignment="1">
      <alignment horizontal="center" vertical="center" wrapText="1"/>
    </xf>
    <xf numFmtId="0" fontId="21" fillId="0" borderId="21" xfId="6" applyNumberFormat="1" applyFont="1" applyFill="1" applyBorder="1" applyAlignment="1">
      <alignment horizontal="center" vertical="center" wrapText="1"/>
    </xf>
    <xf numFmtId="0" fontId="21" fillId="0" borderId="14" xfId="6" applyNumberFormat="1" applyFont="1" applyFill="1" applyBorder="1" applyAlignment="1">
      <alignment horizontal="center" vertical="center" wrapText="1"/>
    </xf>
    <xf numFmtId="0" fontId="16" fillId="0" borderId="20" xfId="6" applyNumberFormat="1" applyFont="1" applyFill="1" applyBorder="1" applyAlignment="1">
      <alignment horizontal="center" vertical="center" wrapText="1"/>
    </xf>
    <xf numFmtId="0" fontId="16" fillId="0" borderId="14" xfId="6" applyNumberFormat="1" applyFont="1" applyFill="1" applyBorder="1" applyAlignment="1">
      <alignment horizontal="center" vertical="center" wrapText="1"/>
    </xf>
    <xf numFmtId="0" fontId="26" fillId="0" borderId="21" xfId="6" applyNumberFormat="1" applyFont="1" applyFill="1" applyBorder="1" applyAlignment="1">
      <alignment horizontal="center" vertical="center" textRotation="90" wrapText="1"/>
    </xf>
    <xf numFmtId="0" fontId="26" fillId="0" borderId="14" xfId="6" applyNumberFormat="1" applyFont="1" applyFill="1" applyBorder="1" applyAlignment="1">
      <alignment horizontal="center" vertical="center" textRotation="90" wrapText="1"/>
    </xf>
    <xf numFmtId="0" fontId="12" fillId="0" borderId="20" xfId="6" applyNumberFormat="1" applyFont="1" applyFill="1" applyBorder="1" applyAlignment="1">
      <alignment horizontal="center" vertical="center" wrapText="1"/>
    </xf>
    <xf numFmtId="0" fontId="12" fillId="0" borderId="21" xfId="6" applyNumberFormat="1" applyFont="1" applyFill="1" applyBorder="1" applyAlignment="1">
      <alignment horizontal="center" vertical="center" wrapText="1"/>
    </xf>
    <xf numFmtId="0" fontId="12" fillId="0" borderId="14" xfId="6" applyNumberFormat="1" applyFont="1" applyFill="1" applyBorder="1" applyAlignment="1">
      <alignment horizontal="center" vertical="center" wrapText="1"/>
    </xf>
    <xf numFmtId="0" fontId="27" fillId="0" borderId="20" xfId="6" applyNumberFormat="1" applyFont="1" applyFill="1" applyBorder="1" applyAlignment="1">
      <alignment horizontal="center" vertical="center" wrapText="1"/>
    </xf>
    <xf numFmtId="0" fontId="27" fillId="0" borderId="21"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168" fontId="27" fillId="0" borderId="20" xfId="1" applyNumberFormat="1" applyFont="1" applyFill="1" applyBorder="1" applyAlignment="1">
      <alignment horizontal="center" vertical="center" wrapText="1"/>
    </xf>
    <xf numFmtId="168" fontId="27" fillId="0" borderId="21" xfId="1" applyNumberFormat="1" applyFont="1" applyFill="1" applyBorder="1" applyAlignment="1">
      <alignment horizontal="center" vertical="center" wrapText="1"/>
    </xf>
    <xf numFmtId="168" fontId="27" fillId="0" borderId="14" xfId="1" applyNumberFormat="1" applyFont="1" applyFill="1" applyBorder="1" applyAlignment="1">
      <alignment horizontal="center" vertical="center" wrapText="1"/>
    </xf>
    <xf numFmtId="0" fontId="26" fillId="0" borderId="20" xfId="6" applyNumberFormat="1" applyFont="1" applyFill="1" applyBorder="1" applyAlignment="1">
      <alignment horizontal="center" vertical="center" textRotation="90" wrapText="1"/>
    </xf>
    <xf numFmtId="0" fontId="30" fillId="0" borderId="20" xfId="6" applyNumberFormat="1" applyFont="1" applyFill="1" applyBorder="1" applyAlignment="1">
      <alignment horizontal="center" vertical="center" wrapText="1"/>
    </xf>
    <xf numFmtId="0" fontId="30" fillId="0" borderId="14" xfId="6" applyNumberFormat="1" applyFont="1" applyFill="1" applyBorder="1" applyAlignment="1">
      <alignment horizontal="center" vertical="center" wrapText="1"/>
    </xf>
    <xf numFmtId="0" fontId="16" fillId="0" borderId="2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8" fillId="0" borderId="37" xfId="6" applyNumberFormat="1" applyFont="1" applyFill="1" applyBorder="1" applyAlignment="1">
      <alignment horizontal="center" vertical="center" textRotation="90" wrapText="1"/>
    </xf>
    <xf numFmtId="0" fontId="12" fillId="0" borderId="37" xfId="6" applyNumberFormat="1" applyFont="1" applyFill="1" applyBorder="1" applyAlignment="1">
      <alignment horizontal="center" vertical="center" wrapText="1"/>
    </xf>
    <xf numFmtId="167" fontId="16" fillId="0" borderId="20" xfId="3" applyNumberFormat="1" applyFont="1" applyFill="1" applyBorder="1" applyAlignment="1">
      <alignment horizontal="center" vertical="center" wrapText="1"/>
    </xf>
    <xf numFmtId="167" fontId="16" fillId="0" borderId="14" xfId="3" applyNumberFormat="1" applyFont="1" applyFill="1" applyBorder="1" applyAlignment="1">
      <alignment horizontal="center" vertical="center" wrapText="1"/>
    </xf>
    <xf numFmtId="0" fontId="28" fillId="0" borderId="20" xfId="6" applyNumberFormat="1" applyFont="1" applyFill="1" applyBorder="1" applyAlignment="1">
      <alignment horizontal="center" vertical="center" textRotation="90" wrapText="1"/>
    </xf>
    <xf numFmtId="0" fontId="28" fillId="0" borderId="21" xfId="6" applyNumberFormat="1" applyFont="1" applyFill="1" applyBorder="1" applyAlignment="1">
      <alignment horizontal="center" vertical="center" textRotation="90" wrapText="1"/>
    </xf>
    <xf numFmtId="0" fontId="28" fillId="0" borderId="14" xfId="6" applyNumberFormat="1" applyFont="1" applyFill="1" applyBorder="1" applyAlignment="1">
      <alignment horizontal="center" vertical="center" textRotation="90" wrapText="1"/>
    </xf>
    <xf numFmtId="3" fontId="23" fillId="0" borderId="20" xfId="0" applyNumberFormat="1" applyFont="1" applyFill="1" applyBorder="1" applyAlignment="1">
      <alignment horizontal="right" vertical="center" wrapText="1"/>
    </xf>
    <xf numFmtId="3" fontId="23" fillId="0" borderId="35" xfId="0" applyNumberFormat="1" applyFont="1" applyFill="1" applyBorder="1" applyAlignment="1">
      <alignment horizontal="right" vertical="center" wrapText="1"/>
    </xf>
    <xf numFmtId="0" fontId="9" fillId="0" borderId="11" xfId="6" applyNumberFormat="1" applyFont="1" applyFill="1" applyBorder="1" applyAlignment="1">
      <alignment horizontal="center" vertical="center" wrapText="1"/>
    </xf>
    <xf numFmtId="0" fontId="6" fillId="0" borderId="7" xfId="5" applyFont="1" applyFill="1" applyBorder="1" applyAlignment="1">
      <alignment horizontal="center" vertical="center" wrapText="1"/>
    </xf>
    <xf numFmtId="0" fontId="6" fillId="0" borderId="8" xfId="5" applyFont="1" applyFill="1" applyBorder="1" applyAlignment="1">
      <alignment horizontal="center" vertical="center" wrapText="1"/>
    </xf>
    <xf numFmtId="0" fontId="26" fillId="0" borderId="11" xfId="6" applyNumberFormat="1" applyFont="1" applyFill="1" applyBorder="1" applyAlignment="1">
      <alignment horizontal="center" vertical="center" textRotation="90" wrapText="1"/>
    </xf>
    <xf numFmtId="0" fontId="10" fillId="2" borderId="11" xfId="5" applyFont="1" applyFill="1" applyBorder="1" applyAlignment="1">
      <alignment horizontal="center" vertical="center" wrapText="1"/>
    </xf>
    <xf numFmtId="168" fontId="9" fillId="0" borderId="11" xfId="1" applyNumberFormat="1" applyFont="1" applyFill="1" applyBorder="1" applyAlignment="1">
      <alignment horizontal="center" vertical="center" wrapText="1"/>
    </xf>
    <xf numFmtId="0" fontId="25" fillId="0" borderId="20" xfId="6" applyNumberFormat="1" applyFont="1" applyFill="1" applyBorder="1" applyAlignment="1">
      <alignment horizontal="center" vertical="center" textRotation="90" wrapText="1"/>
    </xf>
    <xf numFmtId="0" fontId="25" fillId="0" borderId="21" xfId="6" applyNumberFormat="1" applyFont="1" applyFill="1" applyBorder="1" applyAlignment="1">
      <alignment horizontal="center" vertical="center" textRotation="90" wrapText="1"/>
    </xf>
    <xf numFmtId="0" fontId="25" fillId="0" borderId="14" xfId="6" applyNumberFormat="1" applyFont="1" applyFill="1" applyBorder="1" applyAlignment="1">
      <alignment horizontal="center" vertical="center" textRotation="90" wrapText="1"/>
    </xf>
    <xf numFmtId="0" fontId="16"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xf>
    <xf numFmtId="2" fontId="16" fillId="0" borderId="20" xfId="3" applyNumberFormat="1" applyFont="1" applyFill="1" applyBorder="1" applyAlignment="1">
      <alignment horizontal="center" vertical="center" wrapText="1"/>
    </xf>
    <xf numFmtId="2" fontId="16" fillId="0" borderId="21" xfId="3" applyNumberFormat="1" applyFont="1" applyFill="1" applyBorder="1" applyAlignment="1">
      <alignment horizontal="center" vertical="center" wrapText="1"/>
    </xf>
    <xf numFmtId="2" fontId="16" fillId="0" borderId="14" xfId="3" applyNumberFormat="1" applyFont="1" applyFill="1" applyBorder="1" applyAlignment="1">
      <alignment horizontal="center" vertical="center" wrapText="1"/>
    </xf>
    <xf numFmtId="0" fontId="9" fillId="0" borderId="37" xfId="14" applyNumberFormat="1" applyFont="1" applyFill="1" applyBorder="1" applyAlignment="1">
      <alignment horizontal="center" vertical="center" wrapText="1"/>
    </xf>
    <xf numFmtId="0" fontId="10" fillId="2" borderId="37" xfId="5" applyFont="1" applyFill="1" applyBorder="1" applyAlignment="1">
      <alignment horizontal="center" vertical="center" wrapText="1"/>
    </xf>
    <xf numFmtId="0" fontId="28" fillId="0" borderId="37" xfId="14" applyNumberFormat="1" applyFont="1" applyFill="1" applyBorder="1" applyAlignment="1">
      <alignment horizontal="center" vertical="center" textRotation="90" wrapText="1"/>
    </xf>
    <xf numFmtId="0" fontId="16" fillId="0" borderId="37" xfId="14" applyNumberFormat="1" applyFont="1" applyFill="1" applyBorder="1" applyAlignment="1">
      <alignment horizontal="center" vertical="center" wrapText="1"/>
    </xf>
    <xf numFmtId="0" fontId="27" fillId="0" borderId="37" xfId="14" applyNumberFormat="1" applyFont="1" applyFill="1" applyBorder="1" applyAlignment="1">
      <alignment horizontal="center" vertical="center" wrapText="1"/>
    </xf>
    <xf numFmtId="0" fontId="28" fillId="0" borderId="37" xfId="14" applyNumberFormat="1" applyFont="1" applyFill="1" applyBorder="1" applyAlignment="1">
      <alignment horizontal="center" vertical="center" wrapText="1"/>
    </xf>
    <xf numFmtId="0" fontId="16" fillId="0" borderId="14" xfId="14" applyFont="1" applyFill="1" applyBorder="1" applyAlignment="1">
      <alignment horizontal="center" vertical="center" wrapText="1"/>
    </xf>
    <xf numFmtId="0" fontId="16" fillId="0" borderId="37" xfId="14" applyFont="1" applyFill="1" applyBorder="1" applyAlignment="1">
      <alignment horizontal="center" vertical="center" wrapText="1"/>
    </xf>
    <xf numFmtId="0" fontId="6" fillId="0" borderId="37" xfId="14" applyNumberFormat="1" applyFont="1" applyFill="1" applyBorder="1" applyAlignment="1">
      <alignment horizontal="center" vertical="center"/>
    </xf>
    <xf numFmtId="0" fontId="6" fillId="0" borderId="37" xfId="5" applyFont="1" applyBorder="1" applyAlignment="1">
      <alignment horizontal="center" vertical="center" wrapText="1"/>
    </xf>
    <xf numFmtId="0" fontId="27" fillId="0" borderId="14" xfId="14" applyFont="1" applyFill="1" applyBorder="1" applyAlignment="1">
      <alignment horizontal="center" vertical="center" wrapText="1"/>
    </xf>
    <xf numFmtId="0" fontId="27" fillId="0" borderId="37" xfId="14" applyFont="1" applyFill="1" applyBorder="1" applyAlignment="1">
      <alignment horizontal="center" vertical="center" wrapText="1"/>
    </xf>
    <xf numFmtId="0" fontId="24" fillId="0" borderId="37" xfId="14" applyNumberFormat="1" applyFont="1" applyFill="1" applyBorder="1" applyAlignment="1">
      <alignment horizontal="center" vertical="center" wrapText="1"/>
    </xf>
    <xf numFmtId="167" fontId="18" fillId="0" borderId="37" xfId="3" applyNumberFormat="1" applyFont="1" applyFill="1" applyBorder="1" applyAlignment="1">
      <alignment horizontal="center" vertical="center" wrapText="1"/>
    </xf>
    <xf numFmtId="3" fontId="35" fillId="0" borderId="37" xfId="0" applyNumberFormat="1" applyFont="1" applyFill="1" applyBorder="1" applyAlignment="1">
      <alignment horizontal="center" vertical="center" wrapText="1"/>
    </xf>
    <xf numFmtId="3" fontId="3" fillId="0" borderId="20" xfId="0" applyNumberFormat="1" applyFont="1" applyFill="1" applyBorder="1" applyAlignment="1">
      <alignment vertical="center" wrapText="1"/>
    </xf>
    <xf numFmtId="3" fontId="3" fillId="0" borderId="21" xfId="0" applyNumberFormat="1" applyFont="1" applyFill="1" applyBorder="1" applyAlignment="1">
      <alignment vertical="center" wrapText="1"/>
    </xf>
    <xf numFmtId="3" fontId="3" fillId="0" borderId="14" xfId="0" applyNumberFormat="1" applyFont="1" applyFill="1" applyBorder="1" applyAlignment="1">
      <alignment vertical="center" wrapText="1"/>
    </xf>
    <xf numFmtId="3" fontId="3" fillId="0" borderId="20" xfId="0" applyNumberFormat="1" applyFont="1" applyFill="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25" xfId="0" applyNumberFormat="1" applyFont="1" applyFill="1" applyBorder="1" applyAlignment="1">
      <alignment vertical="center" wrapText="1"/>
    </xf>
    <xf numFmtId="3" fontId="3" fillId="0" borderId="25"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0" fontId="32" fillId="0" borderId="11" xfId="6" applyNumberFormat="1" applyFont="1" applyFill="1" applyBorder="1" applyAlignment="1">
      <alignment horizontal="center" vertical="center" textRotation="90" wrapText="1"/>
    </xf>
    <xf numFmtId="0" fontId="32" fillId="0" borderId="37" xfId="6" applyNumberFormat="1" applyFont="1" applyFill="1" applyBorder="1" applyAlignment="1">
      <alignment horizontal="center" vertical="center" textRotation="90" wrapText="1"/>
    </xf>
    <xf numFmtId="0" fontId="33" fillId="0" borderId="11" xfId="6" applyNumberFormat="1" applyFont="1" applyFill="1" applyBorder="1" applyAlignment="1">
      <alignment horizontal="center" vertical="center" textRotation="90" wrapText="1"/>
    </xf>
    <xf numFmtId="0" fontId="33" fillId="0" borderId="37" xfId="6" applyNumberFormat="1" applyFont="1" applyFill="1" applyBorder="1" applyAlignment="1">
      <alignment horizontal="center" vertical="center" textRotation="90" wrapText="1"/>
    </xf>
    <xf numFmtId="0" fontId="39" fillId="0" borderId="20"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14" xfId="0" applyFont="1" applyFill="1" applyBorder="1" applyAlignment="1">
      <alignment horizontal="center" vertical="center"/>
    </xf>
    <xf numFmtId="0" fontId="28" fillId="0" borderId="20" xfId="6" applyNumberFormat="1" applyFont="1" applyFill="1" applyBorder="1" applyAlignment="1">
      <alignment horizontal="center" vertical="center" wrapText="1"/>
    </xf>
    <xf numFmtId="0" fontId="28" fillId="0" borderId="21" xfId="6" applyNumberFormat="1" applyFont="1" applyFill="1" applyBorder="1" applyAlignment="1">
      <alignment horizontal="center" vertical="center" wrapText="1"/>
    </xf>
    <xf numFmtId="0" fontId="28" fillId="0" borderId="14" xfId="6" applyNumberFormat="1" applyFont="1" applyFill="1" applyBorder="1" applyAlignment="1">
      <alignment horizontal="center" vertical="center" wrapText="1"/>
    </xf>
    <xf numFmtId="0" fontId="33" fillId="0" borderId="20" xfId="6" applyNumberFormat="1" applyFont="1" applyFill="1" applyBorder="1" applyAlignment="1">
      <alignment horizontal="center" vertical="center" textRotation="90" wrapText="1"/>
    </xf>
    <xf numFmtId="0" fontId="33" fillId="0" borderId="21" xfId="6" applyNumberFormat="1" applyFont="1" applyFill="1" applyBorder="1" applyAlignment="1">
      <alignment horizontal="center" vertical="center" textRotation="90" wrapText="1"/>
    </xf>
    <xf numFmtId="0" fontId="33" fillId="0" borderId="14" xfId="6" applyNumberFormat="1" applyFont="1" applyFill="1" applyBorder="1" applyAlignment="1">
      <alignment horizontal="center" vertical="center" textRotation="90" wrapText="1"/>
    </xf>
    <xf numFmtId="0" fontId="15" fillId="0" borderId="11" xfId="6" applyNumberFormat="1" applyFont="1" applyFill="1" applyBorder="1" applyAlignment="1">
      <alignment horizontal="center" vertical="center" wrapText="1"/>
    </xf>
    <xf numFmtId="0" fontId="18" fillId="0" borderId="37" xfId="6" applyNumberFormat="1" applyFont="1" applyFill="1" applyBorder="1" applyAlignment="1">
      <alignment horizontal="center" vertical="center" wrapText="1"/>
    </xf>
    <xf numFmtId="0" fontId="27" fillId="0" borderId="37" xfId="6" applyNumberFormat="1" applyFont="1" applyFill="1" applyBorder="1" applyAlignment="1">
      <alignment horizontal="center" vertical="center" wrapText="1"/>
    </xf>
    <xf numFmtId="0" fontId="14" fillId="0" borderId="11" xfId="6" applyNumberFormat="1" applyFont="1" applyFill="1" applyBorder="1" applyAlignment="1">
      <alignment horizontal="center" vertical="center" textRotation="90" wrapText="1"/>
    </xf>
    <xf numFmtId="0" fontId="6" fillId="0" borderId="11" xfId="6" applyNumberFormat="1" applyFont="1" applyFill="1" applyBorder="1" applyAlignment="1">
      <alignment horizontal="center" vertical="center"/>
    </xf>
    <xf numFmtId="0" fontId="6" fillId="0" borderId="11" xfId="5" applyFont="1" applyBorder="1" applyAlignment="1">
      <alignment horizontal="center" vertical="center" wrapText="1"/>
    </xf>
    <xf numFmtId="0" fontId="18" fillId="0" borderId="20" xfId="6" applyNumberFormat="1" applyFont="1" applyFill="1" applyBorder="1" applyAlignment="1">
      <alignment horizontal="center" vertical="center" wrapText="1"/>
    </xf>
    <xf numFmtId="0" fontId="18" fillId="0" borderId="14" xfId="6" applyNumberFormat="1" applyFont="1" applyFill="1" applyBorder="1" applyAlignment="1">
      <alignment horizontal="center" vertical="center" wrapText="1"/>
    </xf>
    <xf numFmtId="0" fontId="45" fillId="0" borderId="37" xfId="6" applyNumberFormat="1" applyFont="1" applyFill="1" applyBorder="1" applyAlignment="1">
      <alignment horizontal="center" vertical="center" textRotation="90" wrapText="1"/>
    </xf>
    <xf numFmtId="0" fontId="0" fillId="0" borderId="15" xfId="0" applyBorder="1" applyAlignment="1">
      <alignment horizontal="center"/>
    </xf>
    <xf numFmtId="0" fontId="0" fillId="0" borderId="49" xfId="0" applyBorder="1" applyAlignment="1">
      <alignment horizontal="center"/>
    </xf>
    <xf numFmtId="0" fontId="0" fillId="0" borderId="42" xfId="0" applyBorder="1" applyAlignment="1">
      <alignment horizontal="center"/>
    </xf>
    <xf numFmtId="0" fontId="0" fillId="0" borderId="37" xfId="0" applyBorder="1" applyAlignment="1">
      <alignment horizontal="center"/>
    </xf>
    <xf numFmtId="0" fontId="51" fillId="4" borderId="31" xfId="0" applyFont="1" applyFill="1" applyBorder="1" applyAlignment="1">
      <alignment horizontal="center"/>
    </xf>
    <xf numFmtId="0" fontId="51" fillId="4" borderId="28" xfId="0" applyFont="1" applyFill="1" applyBorder="1" applyAlignment="1">
      <alignment horizontal="center"/>
    </xf>
    <xf numFmtId="0" fontId="51" fillId="4" borderId="29" xfId="0" applyFont="1" applyFill="1" applyBorder="1" applyAlignment="1">
      <alignment horizontal="center"/>
    </xf>
    <xf numFmtId="0" fontId="2"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44" fillId="4" borderId="11" xfId="0" applyFont="1" applyFill="1" applyBorder="1" applyAlignment="1">
      <alignment horizontal="center" vertical="center"/>
    </xf>
    <xf numFmtId="0" fontId="44" fillId="4" borderId="37" xfId="0" applyFont="1" applyFill="1" applyBorder="1" applyAlignment="1">
      <alignment horizontal="center" vertical="center"/>
    </xf>
    <xf numFmtId="0" fontId="44" fillId="4" borderId="37" xfId="0" applyFont="1" applyFill="1" applyBorder="1" applyAlignment="1">
      <alignment horizontal="center" vertical="center" wrapText="1"/>
    </xf>
    <xf numFmtId="0" fontId="0" fillId="0" borderId="0" xfId="0" applyFill="1"/>
    <xf numFmtId="0" fontId="4" fillId="0" borderId="2"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7" fillId="0" borderId="2" xfId="5" applyFont="1" applyFill="1" applyBorder="1" applyAlignment="1">
      <alignment horizontal="center" vertical="center" wrapText="1"/>
    </xf>
    <xf numFmtId="0" fontId="7" fillId="0" borderId="0"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48" fillId="0" borderId="26" xfId="0" applyFont="1" applyFill="1" applyBorder="1" applyAlignment="1">
      <alignment horizontal="center" vertical="center"/>
    </xf>
    <xf numFmtId="0" fontId="48" fillId="0" borderId="27" xfId="0" applyFont="1" applyFill="1" applyBorder="1" applyAlignment="1">
      <alignment horizontal="center" vertical="center"/>
    </xf>
    <xf numFmtId="0" fontId="3" fillId="0" borderId="32" xfId="0" applyFont="1" applyFill="1" applyBorder="1" applyAlignment="1">
      <alignment horizontal="center" vertical="center" wrapText="1"/>
    </xf>
    <xf numFmtId="0" fontId="36" fillId="0" borderId="0" xfId="5" applyFont="1" applyFill="1"/>
    <xf numFmtId="0" fontId="3" fillId="0" borderId="0" xfId="5" applyFill="1"/>
    <xf numFmtId="0" fontId="49" fillId="0" borderId="20" xfId="0" applyFont="1" applyFill="1" applyBorder="1" applyAlignment="1">
      <alignment horizontal="center" vertical="center" wrapText="1"/>
    </xf>
    <xf numFmtId="0" fontId="49" fillId="0" borderId="14" xfId="0" applyFont="1" applyFill="1" applyBorder="1" applyAlignment="1">
      <alignment horizontal="center" vertical="center" wrapText="1"/>
    </xf>
    <xf numFmtId="0" fontId="49" fillId="0" borderId="39" xfId="0" applyFont="1" applyFill="1" applyBorder="1" applyAlignment="1">
      <alignment horizontal="center" vertical="center" wrapText="1"/>
    </xf>
    <xf numFmtId="0" fontId="0" fillId="0" borderId="15" xfId="0" applyFill="1" applyBorder="1" applyAlignment="1">
      <alignment horizontal="center" vertical="center"/>
    </xf>
    <xf numFmtId="9" fontId="84" fillId="0" borderId="37" xfId="4" applyFont="1" applyFill="1" applyBorder="1" applyAlignment="1">
      <alignment horizontal="center" vertical="center" wrapText="1"/>
    </xf>
    <xf numFmtId="0" fontId="3" fillId="0" borderId="37" xfId="5" applyFill="1" applyBorder="1" applyAlignment="1">
      <alignment horizontal="center"/>
    </xf>
    <xf numFmtId="0" fontId="4" fillId="0" borderId="37" xfId="5" applyFont="1" applyFill="1" applyBorder="1" applyAlignment="1">
      <alignment horizontal="center" vertical="center" wrapText="1"/>
    </xf>
    <xf numFmtId="0" fontId="7" fillId="0" borderId="37" xfId="5" applyFont="1" applyFill="1" applyBorder="1" applyAlignment="1">
      <alignment horizontal="center" vertical="center" wrapText="1"/>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46" fillId="0" borderId="0" xfId="0" applyFont="1" applyFill="1" applyBorder="1" applyAlignment="1">
      <alignment horizontal="center" vertical="center" wrapText="1"/>
    </xf>
    <xf numFmtId="0" fontId="62" fillId="0" borderId="0" xfId="0" applyFont="1" applyFill="1" applyAlignment="1">
      <alignment vertical="center"/>
    </xf>
    <xf numFmtId="0" fontId="35" fillId="0" borderId="0" xfId="0" applyFont="1" applyFill="1" applyAlignment="1">
      <alignment vertical="center"/>
    </xf>
    <xf numFmtId="0" fontId="3" fillId="0" borderId="11" xfId="5" applyFill="1" applyBorder="1" applyAlignment="1">
      <alignment horizontal="center"/>
    </xf>
    <xf numFmtId="0" fontId="4" fillId="0" borderId="11" xfId="5" applyFont="1" applyFill="1" applyBorder="1" applyAlignment="1">
      <alignment horizontal="center" vertical="center" wrapText="1"/>
    </xf>
    <xf numFmtId="0" fontId="7" fillId="0" borderId="11" xfId="5" applyFont="1" applyFill="1" applyBorder="1" applyAlignment="1">
      <alignment horizontal="center" vertical="center" wrapText="1"/>
    </xf>
    <xf numFmtId="0" fontId="2" fillId="0" borderId="11" xfId="0" applyFont="1" applyFill="1" applyBorder="1" applyAlignment="1">
      <alignment horizontal="center" vertical="center"/>
    </xf>
    <xf numFmtId="9" fontId="90" fillId="0" borderId="22" xfId="0" applyNumberFormat="1" applyFont="1" applyFill="1" applyBorder="1" applyAlignment="1">
      <alignment horizontal="center" vertical="center" wrapText="1"/>
    </xf>
    <xf numFmtId="9" fontId="90" fillId="0" borderId="24" xfId="0" applyNumberFormat="1" applyFont="1" applyFill="1" applyBorder="1" applyAlignment="1">
      <alignment horizontal="center" vertical="center" wrapText="1"/>
    </xf>
    <xf numFmtId="0" fontId="0" fillId="0" borderId="0" xfId="0" applyFill="1" applyBorder="1"/>
    <xf numFmtId="0" fontId="36" fillId="0" borderId="0" xfId="0" applyFont="1" applyFill="1" applyBorder="1" applyAlignment="1">
      <alignment vertical="center" wrapText="1"/>
    </xf>
    <xf numFmtId="9" fontId="52" fillId="0" borderId="0" xfId="0" applyNumberFormat="1" applyFont="1" applyFill="1" applyBorder="1" applyAlignment="1">
      <alignment vertical="center" wrapText="1"/>
    </xf>
  </cellXfs>
  <cellStyles count="16">
    <cellStyle name="Estilo 1" xfId="9"/>
    <cellStyle name="Excel Built-in Normal" xfId="6"/>
    <cellStyle name="Excel Built-in Normal 2" xfId="14"/>
    <cellStyle name="Hipervínculo" xfId="15" builtinId="8"/>
    <cellStyle name="Millares" xfId="1" builtinId="3"/>
    <cellStyle name="Millares [0]" xfId="2" builtinId="6"/>
    <cellStyle name="Millares [0] 2" xfId="12"/>
    <cellStyle name="Millares 2" xfId="11"/>
    <cellStyle name="Moneda" xfId="3" builtinId="4"/>
    <cellStyle name="Moneda [0]" xfId="10" builtinId="7"/>
    <cellStyle name="Moneda [0] 2" xfId="13"/>
    <cellStyle name="Normal" xfId="0" builtinId="0"/>
    <cellStyle name="Normal 2" xfId="5"/>
    <cellStyle name="Normal 2 2" xfId="8"/>
    <cellStyle name="Porcentaje" xfId="4" builtinId="5"/>
    <cellStyle name="Porcentaje 2" xfId="7"/>
  </cellStyles>
  <dxfs count="49">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FFFF66"/>
      <color rgb="FF66FF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chemeClr val="accent6">
                <a:lumMod val="5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1-98AE-4D61-9A9F-F4339B06C054}"/>
              </c:ext>
            </c:extLst>
          </c:dPt>
          <c:dPt>
            <c:idx val="1"/>
            <c:invertIfNegative val="0"/>
            <c:bubble3D val="0"/>
            <c:extLst xmlns:c16r2="http://schemas.microsoft.com/office/drawing/2015/06/chart">
              <c:ext xmlns:c16="http://schemas.microsoft.com/office/drawing/2014/chart" uri="{C3380CC4-5D6E-409C-BE32-E72D297353CC}">
                <c16:uniqueId val="{00000003-98AE-4D61-9A9F-F4339B06C054}"/>
              </c:ext>
            </c:extLst>
          </c:dPt>
          <c:dPt>
            <c:idx val="2"/>
            <c:invertIfNegative val="0"/>
            <c:bubble3D val="0"/>
            <c:extLst xmlns:c16r2="http://schemas.microsoft.com/office/drawing/2015/06/chart">
              <c:ext xmlns:c16="http://schemas.microsoft.com/office/drawing/2014/chart" uri="{C3380CC4-5D6E-409C-BE32-E72D297353CC}">
                <c16:uniqueId val="{00000005-98AE-4D61-9A9F-F4339B06C054}"/>
              </c:ext>
            </c:extLst>
          </c:dPt>
          <c:dPt>
            <c:idx val="3"/>
            <c:invertIfNegative val="0"/>
            <c:bubble3D val="0"/>
            <c:extLst xmlns:c16r2="http://schemas.microsoft.com/office/drawing/2015/06/char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AE-4D61-9A9F-F4339B06C054}"/>
                </c:ext>
                <c:ext xmlns:c15="http://schemas.microsoft.com/office/drawing/2012/chart" uri="{CE6537A1-D6FC-4f65-9D91-7224C49458BB}">
                  <c15:layout/>
                </c:ext>
              </c:extLst>
            </c:dLbl>
            <c:dLbl>
              <c:idx val="1"/>
              <c:layout>
                <c:manualLayout>
                  <c:x val="2.1592442645074175E-2"/>
                  <c:y val="-2.4279207057665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AE-4D61-9A9F-F4339B06C054}"/>
                </c:ext>
                <c:ext xmlns:c15="http://schemas.microsoft.com/office/drawing/2012/chart" uri="{CE6537A1-D6FC-4f65-9D91-7224C49458BB}">
                  <c15:layout/>
                </c:ext>
              </c:extLst>
            </c:dLbl>
            <c:dLbl>
              <c:idx val="2"/>
              <c:layout>
                <c:manualLayout>
                  <c:x val="1.6194331983805668E-2"/>
                  <c:y val="-2.0232672548055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AE-4D61-9A9F-F4339B06C054}"/>
                </c:ext>
                <c:ext xmlns:c15="http://schemas.microsoft.com/office/drawing/2012/chart" uri="{CE6537A1-D6FC-4f65-9D91-7224C49458BB}">
                  <c15:layout/>
                </c:ext>
              </c:extLst>
            </c:dLbl>
            <c:dLbl>
              <c:idx val="3"/>
              <c:layout>
                <c:manualLayout>
                  <c:x val="1.6194331983805568E-2"/>
                  <c:y val="-4.0465345096110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AE-4D61-9A9F-F4339B06C054}"/>
                </c:ext>
                <c:ext xmlns:c15="http://schemas.microsoft.com/office/drawing/2012/chart" uri="{CE6537A1-D6FC-4f65-9D91-7224C49458BB}">
                  <c15:layout/>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0.89448275862068971</c:v>
                </c:pt>
                <c:pt idx="1">
                  <c:v>0.9141999999999999</c:v>
                </c:pt>
                <c:pt idx="2">
                  <c:v>0.98</c:v>
                </c:pt>
                <c:pt idx="3">
                  <c:v>0.87777777777777777</c:v>
                </c:pt>
              </c:numCache>
            </c:numRef>
          </c:val>
          <c:extLst xmlns:c16r2="http://schemas.microsoft.com/office/drawing/2015/06/char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400418256"/>
        <c:axId val="243276192"/>
        <c:axId val="0"/>
      </c:bar3DChart>
      <c:catAx>
        <c:axId val="400418256"/>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43276192"/>
        <c:crosses val="autoZero"/>
        <c:auto val="1"/>
        <c:lblAlgn val="ctr"/>
        <c:lblOffset val="100"/>
        <c:noMultiLvlLbl val="0"/>
      </c:catAx>
      <c:valAx>
        <c:axId val="24327619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400418256"/>
        <c:crosses val="autoZero"/>
        <c:crossBetween val="between"/>
      </c:valAx>
    </c:plotArea>
    <c:plotVisOnly val="1"/>
    <c:dispBlanksAs val="gap"/>
    <c:showDLblsOverMax val="0"/>
  </c:chart>
  <c:spPr>
    <a:solidFill>
      <a:schemeClr val="bg2">
        <a:lumMod val="90000"/>
      </a:schemeClr>
    </a:solidFill>
    <a:ln w="12700" cap="flat" cmpd="sng" algn="ctr">
      <a:solidFill>
        <a:schemeClr val="accent1"/>
      </a:solidFill>
      <a:prstDash val="solid"/>
      <a:miter lim="800000"/>
    </a:ln>
    <a:effectLst/>
  </c:spPr>
  <c:txPr>
    <a:bodyPr/>
    <a:lstStyle/>
    <a:p>
      <a:pPr>
        <a:defRPr sz="1200">
          <a:solidFill>
            <a:schemeClr val="dk1"/>
          </a:solidFill>
          <a:latin typeface="+mn-lt"/>
          <a:ea typeface="+mn-ea"/>
          <a:cs typeface="+mn-cs"/>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685800</xdr:colOff>
      <xdr:row>11</xdr:row>
      <xdr:rowOff>80962</xdr:rowOff>
    </xdr:from>
    <xdr:to>
      <xdr:col>3</xdr:col>
      <xdr:colOff>314325</xdr:colOff>
      <xdr:row>30</xdr:row>
      <xdr:rowOff>142875</xdr:rowOff>
    </xdr:to>
    <xdr:graphicFrame macro="">
      <xdr:nvGraphicFramePr>
        <xdr:cNvPr id="2" name="2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199086</xdr:colOff>
      <xdr:row>0</xdr:row>
      <xdr:rowOff>21463</xdr:rowOff>
    </xdr:from>
    <xdr:to>
      <xdr:col>1</xdr:col>
      <xdr:colOff>864791</xdr:colOff>
      <xdr:row>3</xdr:row>
      <xdr:rowOff>131541</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411" y="21463"/>
          <a:ext cx="665705" cy="6815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174402</xdr:colOff>
      <xdr:row>1</xdr:row>
      <xdr:rowOff>147437</xdr:rowOff>
    </xdr:from>
    <xdr:to>
      <xdr:col>1</xdr:col>
      <xdr:colOff>845578</xdr:colOff>
      <xdr:row>3</xdr:row>
      <xdr:rowOff>391167</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02" y="335254"/>
          <a:ext cx="671176" cy="619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62802</xdr:colOff>
      <xdr:row>0</xdr:row>
      <xdr:rowOff>83736</xdr:rowOff>
    </xdr:from>
    <xdr:to>
      <xdr:col>1</xdr:col>
      <xdr:colOff>684823</xdr:colOff>
      <xdr:row>3</xdr:row>
      <xdr:rowOff>107870</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83736"/>
          <a:ext cx="622021" cy="5956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1</xdr:col>
      <xdr:colOff>684050</xdr:colOff>
      <xdr:row>3</xdr:row>
      <xdr:rowOff>170090</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27933"/>
          <a:ext cx="638693" cy="6018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isticas/PLAN%20ACCION/2020_2021/PLAN%20ACCION_2021/PLANES%20OPERATIVOS%20UNIDADES/SEGUNDO%20SEGUIMIENTO/1._EJECUCION_MAURICIO_27_AGOSTO_2021_segundo_SEGUIMIENTO_TRIMESTRAL__PLAN_ACCION%20a%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XCELENCIA ACADÉMICA"/>
      <sheetName val="COMPROMISO SOCIAL"/>
      <sheetName val="COMPROMISO AMBIENTAL"/>
      <sheetName val="EJE 4 EYTA"/>
      <sheetName val="RESUMEN"/>
    </sheetNames>
    <sheetDataSet>
      <sheetData sheetId="0"/>
      <sheetData sheetId="1"/>
      <sheetData sheetId="2"/>
      <sheetData sheetId="3"/>
      <sheetData sheetId="4">
        <row r="45">
          <cell r="M45">
            <v>11295</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drive.google.com/file/d/1CDx2x20z--8Kn9ougZMZPObOKXWMH5Gt/view?usp=sharing" TargetMode="External"/><Relationship Id="rId7" Type="http://schemas.openxmlformats.org/officeDocument/2006/relationships/hyperlink" Target="https://drive.google.com/file/d/1WcgEyeffRFeYZYzWq-tE2xYBg_9MSHh-/view?usp=sharing" TargetMode="External"/><Relationship Id="rId2" Type="http://schemas.openxmlformats.org/officeDocument/2006/relationships/hyperlink" Target="https://drive.google.com/drive/folders/1Hqwo1-yQSGG68RE-eWksmDVQ7I07363-?usp=sharing" TargetMode="External"/><Relationship Id="rId1" Type="http://schemas.openxmlformats.org/officeDocument/2006/relationships/hyperlink" Target="https://drive.google.com/file/d/10m6qriSxHv9XXGOddDzKL90T4dTd_qwG/view?usp=sharing" TargetMode="External"/><Relationship Id="rId6" Type="http://schemas.openxmlformats.org/officeDocument/2006/relationships/hyperlink" Target="https://drive.google.com/file/d/1U-gpgukP2JNJA5TLc-4L00hJAUlGkDkk/view?usp=sharing" TargetMode="External"/><Relationship Id="rId5" Type="http://schemas.openxmlformats.org/officeDocument/2006/relationships/hyperlink" Target="https://drive.google.com/file/d/1Sa08QO35BMcJd9mH8yk9UhtdPDhFGl0F/view?usp=sharing" TargetMode="External"/><Relationship Id="rId4" Type="http://schemas.openxmlformats.org/officeDocument/2006/relationships/hyperlink" Target="https://drive.google.com/file/d/1Vw6kBqb-1-voNTnJkkvaWVWOafiLfhNp/view?usp=sharing"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acebook.com/1048940458469081/photos/a.1048940525135741/4207359112627184/"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administrativos.ut.edu.co/images/VICEADMINISTRATIVA/Div_relaciones_laborales/Informes/planes/2020/PLAN_ANUAL_DE_VACANTES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view="pageBreakPreview" zoomScaleNormal="100" zoomScaleSheetLayoutView="100" workbookViewId="0">
      <selection activeCell="A36" sqref="A36"/>
    </sheetView>
  </sheetViews>
  <sheetFormatPr baseColWidth="10" defaultColWidth="11.42578125" defaultRowHeight="12.75"/>
  <cols>
    <col min="1" max="1" width="45.7109375" style="28" bestFit="1" customWidth="1"/>
    <col min="2" max="2" width="19.140625" style="28" bestFit="1" customWidth="1"/>
    <col min="3" max="3" width="14.28515625" style="28" bestFit="1" customWidth="1"/>
    <col min="4" max="4" width="17.7109375" style="28" customWidth="1"/>
    <col min="5" max="5" width="7.42578125" style="28" customWidth="1"/>
    <col min="6" max="16384" width="11.42578125" style="28"/>
  </cols>
  <sheetData>
    <row r="1" spans="1:4">
      <c r="A1" s="376" t="s">
        <v>136</v>
      </c>
      <c r="B1" s="376"/>
      <c r="C1" s="376"/>
      <c r="D1" s="376"/>
    </row>
    <row r="2" spans="1:4">
      <c r="A2" s="376" t="s">
        <v>733</v>
      </c>
      <c r="B2" s="376"/>
      <c r="C2" s="376"/>
      <c r="D2" s="376"/>
    </row>
    <row r="4" spans="1:4" ht="15">
      <c r="A4" s="37" t="s">
        <v>115</v>
      </c>
      <c r="B4" s="38" t="s">
        <v>137</v>
      </c>
      <c r="C4" s="37" t="s">
        <v>21</v>
      </c>
      <c r="D4" s="37" t="s">
        <v>138</v>
      </c>
    </row>
    <row r="5" spans="1:4">
      <c r="A5" s="29" t="s">
        <v>23</v>
      </c>
      <c r="B5" s="27" t="s">
        <v>139</v>
      </c>
      <c r="C5" s="30">
        <f>AVERAGE('EXCELENCIA ACADÉMICA'!S7:S64)</f>
        <v>0.89448275862068971</v>
      </c>
      <c r="D5" s="234">
        <f t="shared" ref="D5:D9" si="0">IF(C5&lt;=33%,1,IF(C5&lt;76%,3,IF(C5&lt;100%,4,IF(C5=101%,5))))</f>
        <v>4</v>
      </c>
    </row>
    <row r="6" spans="1:4">
      <c r="A6" s="29" t="s">
        <v>54</v>
      </c>
      <c r="B6" s="27" t="s">
        <v>140</v>
      </c>
      <c r="C6" s="30">
        <f>AVERAGE('COMPROMISO SOCIAL'!S7:S11,'COMPROMISO SOCIAL'!S14:S58)</f>
        <v>0.9141999999999999</v>
      </c>
      <c r="D6" s="234">
        <f t="shared" si="0"/>
        <v>4</v>
      </c>
    </row>
    <row r="7" spans="1:4" ht="15">
      <c r="A7" s="29" t="s">
        <v>85</v>
      </c>
      <c r="B7" s="27" t="s">
        <v>141</v>
      </c>
      <c r="C7" s="31">
        <f>AVERAGE('COMPROMISO AMBIENTAL'!S7:S21)</f>
        <v>0.98</v>
      </c>
      <c r="D7" s="234">
        <f t="shared" si="0"/>
        <v>4</v>
      </c>
    </row>
    <row r="8" spans="1:4">
      <c r="A8" s="29" t="s">
        <v>142</v>
      </c>
      <c r="B8" s="27" t="s">
        <v>143</v>
      </c>
      <c r="C8" s="30">
        <f>AVERAGE('EJE 4 EYTA'!S7:S42)</f>
        <v>0.87777777777777777</v>
      </c>
      <c r="D8" s="234">
        <f t="shared" si="0"/>
        <v>4</v>
      </c>
    </row>
    <row r="9" spans="1:4">
      <c r="A9" s="32"/>
      <c r="B9" s="33" t="s">
        <v>144</v>
      </c>
      <c r="C9" s="34">
        <f>AVERAGE(C5:C8)</f>
        <v>0.91661513409961681</v>
      </c>
      <c r="D9" s="234">
        <f t="shared" si="0"/>
        <v>4</v>
      </c>
    </row>
    <row r="10" spans="1:4">
      <c r="A10" s="35" t="s">
        <v>145</v>
      </c>
      <c r="B10" s="32"/>
      <c r="C10" s="36"/>
    </row>
    <row r="34" spans="1:1">
      <c r="A34" s="2" t="s">
        <v>714</v>
      </c>
    </row>
    <row r="35" spans="1:1">
      <c r="A35" s="28" t="s">
        <v>899</v>
      </c>
    </row>
    <row r="36" spans="1:1">
      <c r="A36" s="26" t="s">
        <v>977</v>
      </c>
    </row>
    <row r="37" spans="1:1">
      <c r="A37" s="1" t="s">
        <v>1104</v>
      </c>
    </row>
    <row r="39" spans="1:1">
      <c r="A39" s="215" t="s">
        <v>832</v>
      </c>
    </row>
  </sheetData>
  <mergeCells count="2">
    <mergeCell ref="A1:D1"/>
    <mergeCell ref="A2:D2"/>
  </mergeCells>
  <conditionalFormatting sqref="D6:D9">
    <cfRule type="cellIs" dxfId="48" priority="8" stopIfTrue="1" operator="between">
      <formula>3</formula>
      <formula>4</formula>
    </cfRule>
  </conditionalFormatting>
  <conditionalFormatting sqref="D6:D9">
    <cfRule type="cellIs" dxfId="47" priority="5" stopIfTrue="1" operator="greaterThan">
      <formula>3</formula>
    </cfRule>
    <cfRule type="cellIs" dxfId="46" priority="6" stopIfTrue="1" operator="between">
      <formula>1</formula>
      <formula>1</formula>
    </cfRule>
    <cfRule type="cellIs" dxfId="45" priority="7" stopIfTrue="1" operator="between">
      <formula>3</formula>
      <formula>3</formula>
    </cfRule>
  </conditionalFormatting>
  <conditionalFormatting sqref="D5">
    <cfRule type="cellIs" dxfId="44" priority="4" stopIfTrue="1" operator="between">
      <formula>3</formula>
      <formula>4</formula>
    </cfRule>
  </conditionalFormatting>
  <conditionalFormatting sqref="D5">
    <cfRule type="cellIs" dxfId="43" priority="1" stopIfTrue="1" operator="greaterThan">
      <formula>3</formula>
    </cfRule>
    <cfRule type="cellIs" dxfId="42" priority="2" stopIfTrue="1" operator="between">
      <formula>1</formula>
      <formula>1</formula>
    </cfRule>
    <cfRule type="cellIs" dxfId="41"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A26" sqref="A26"/>
    </sheetView>
  </sheetViews>
  <sheetFormatPr baseColWidth="10" defaultRowHeight="15"/>
  <cols>
    <col min="1" max="1" width="3.140625" customWidth="1"/>
    <col min="2" max="2" width="7.7109375" customWidth="1"/>
    <col min="3" max="3" width="16.5703125" customWidth="1"/>
    <col min="4" max="4" width="13.5703125" customWidth="1"/>
    <col min="5" max="5" width="12.7109375" customWidth="1"/>
    <col min="6" max="6" width="15.42578125" customWidth="1"/>
    <col min="7" max="7" width="11.42578125" customWidth="1"/>
    <col min="8" max="8" width="6.28515625" customWidth="1"/>
    <col min="9" max="9" width="10.7109375" hidden="1" customWidth="1"/>
    <col min="10" max="10" width="29.42578125" hidden="1" customWidth="1"/>
    <col min="11" max="11" width="23.140625" customWidth="1"/>
    <col min="12" max="15" width="16.85546875" bestFit="1" customWidth="1"/>
    <col min="16" max="17" width="18.85546875" bestFit="1" customWidth="1"/>
  </cols>
  <sheetData>
    <row r="1" spans="2:17" ht="15.75" thickBot="1">
      <c r="B1" s="24" t="s">
        <v>715</v>
      </c>
      <c r="C1" s="24"/>
    </row>
    <row r="2" spans="2:17" ht="15.75" thickBot="1">
      <c r="B2" s="530" t="s">
        <v>115</v>
      </c>
      <c r="C2" s="529" t="s">
        <v>116</v>
      </c>
      <c r="D2" s="529" t="s">
        <v>117</v>
      </c>
      <c r="E2" s="529" t="s">
        <v>118</v>
      </c>
      <c r="F2" s="529" t="s">
        <v>119</v>
      </c>
      <c r="G2" s="529" t="s">
        <v>9</v>
      </c>
      <c r="H2" s="529" t="s">
        <v>120</v>
      </c>
      <c r="I2" s="526" t="s">
        <v>114</v>
      </c>
      <c r="J2" s="527"/>
      <c r="K2" s="528" t="s">
        <v>111</v>
      </c>
      <c r="L2" s="523" t="s">
        <v>284</v>
      </c>
      <c r="M2" s="524"/>
      <c r="N2" s="524"/>
      <c r="O2" s="524"/>
      <c r="P2" s="524"/>
      <c r="Q2" s="525"/>
    </row>
    <row r="3" spans="2:17" ht="15.75" thickBot="1">
      <c r="B3" s="530"/>
      <c r="C3" s="529"/>
      <c r="D3" s="529"/>
      <c r="E3" s="529"/>
      <c r="F3" s="529"/>
      <c r="G3" s="529"/>
      <c r="H3" s="529"/>
      <c r="I3" s="216" t="s">
        <v>121</v>
      </c>
      <c r="J3" s="51" t="s">
        <v>122</v>
      </c>
      <c r="K3" s="528"/>
      <c r="L3" s="69" t="s">
        <v>711</v>
      </c>
      <c r="M3" s="69" t="s">
        <v>281</v>
      </c>
      <c r="N3" s="69" t="s">
        <v>283</v>
      </c>
      <c r="O3" s="69" t="s">
        <v>894</v>
      </c>
      <c r="P3" s="69" t="s">
        <v>285</v>
      </c>
      <c r="Q3" s="69" t="s">
        <v>135</v>
      </c>
    </row>
    <row r="4" spans="2:17" ht="48">
      <c r="B4" s="228">
        <v>1</v>
      </c>
      <c r="C4" s="229" t="s">
        <v>123</v>
      </c>
      <c r="D4" s="228">
        <v>8</v>
      </c>
      <c r="E4" s="228">
        <v>17</v>
      </c>
      <c r="F4" s="228">
        <v>41</v>
      </c>
      <c r="G4" s="228">
        <v>57</v>
      </c>
      <c r="H4" s="230">
        <f>+G4/$G$8</f>
        <v>0.36305732484076431</v>
      </c>
      <c r="I4" s="225" t="s">
        <v>124</v>
      </c>
      <c r="J4" s="52" t="s">
        <v>125</v>
      </c>
      <c r="K4" s="66">
        <f>+'EXCELENCIA ACADÉMICA'!M65</f>
        <v>5244</v>
      </c>
      <c r="L4" s="327">
        <f>450+97+70+900+70+1+189+286+100+7+130+30+350+165+42+120</f>
        <v>3007</v>
      </c>
      <c r="M4" s="327">
        <f>100+200+27+150+346+490+400+1.5+200+10</f>
        <v>1924.5</v>
      </c>
      <c r="N4" s="68"/>
      <c r="O4" s="68"/>
      <c r="P4" s="327">
        <f>300+12</f>
        <v>312</v>
      </c>
      <c r="Q4" s="329">
        <f>+L4+M4+N4+O4+P4</f>
        <v>5243.5</v>
      </c>
    </row>
    <row r="5" spans="2:17" ht="60">
      <c r="B5" s="228">
        <v>2</v>
      </c>
      <c r="C5" s="229" t="s">
        <v>126</v>
      </c>
      <c r="D5" s="228">
        <v>3</v>
      </c>
      <c r="E5" s="228">
        <v>12</v>
      </c>
      <c r="F5" s="228">
        <v>33</v>
      </c>
      <c r="G5" s="228">
        <v>52</v>
      </c>
      <c r="H5" s="230">
        <f>+G5/$G$8</f>
        <v>0.33121019108280253</v>
      </c>
      <c r="I5" s="226" t="s">
        <v>127</v>
      </c>
      <c r="J5" s="52" t="s">
        <v>128</v>
      </c>
      <c r="K5" s="67">
        <f>+'COMPROMISO SOCIAL'!M59</f>
        <v>5817</v>
      </c>
      <c r="L5" s="327">
        <f>15+5+29+10+699+3+111+80+65+231+40+130+10+33+50+15+100+44+682+29+45+24+30+15+30+60+60+50+20+15+40+3+30+50</f>
        <v>2853</v>
      </c>
      <c r="M5" s="327">
        <f>40+20+150+1+110+112+60+50+150+5+10+17+318+15+260+25+50+65+26+96</f>
        <v>1580</v>
      </c>
      <c r="N5" s="68"/>
      <c r="O5" s="68"/>
      <c r="P5" s="327">
        <f>60+1+134+100+3+18+60+279+80+40+61+20+525</f>
        <v>1381</v>
      </c>
      <c r="Q5" s="329">
        <f>+L5+M5+N5+O5+P5</f>
        <v>5814</v>
      </c>
    </row>
    <row r="6" spans="2:17" ht="48">
      <c r="B6" s="228">
        <v>3</v>
      </c>
      <c r="C6" s="229" t="s">
        <v>129</v>
      </c>
      <c r="D6" s="228">
        <v>2</v>
      </c>
      <c r="E6" s="228">
        <v>6</v>
      </c>
      <c r="F6" s="228">
        <v>10</v>
      </c>
      <c r="G6" s="228">
        <v>15</v>
      </c>
      <c r="H6" s="230">
        <f>+G6/$G$8</f>
        <v>9.5541401273885357E-2</v>
      </c>
      <c r="I6" s="225" t="s">
        <v>130</v>
      </c>
      <c r="J6" s="52" t="s">
        <v>131</v>
      </c>
      <c r="K6" s="67">
        <f>+'COMPROMISO AMBIENTAL'!M22</f>
        <v>125</v>
      </c>
      <c r="L6" s="68"/>
      <c r="M6" s="327">
        <v>5</v>
      </c>
      <c r="N6" s="68"/>
      <c r="O6" s="68"/>
      <c r="P6" s="327">
        <v>120</v>
      </c>
      <c r="Q6" s="329">
        <f>+L6+M6+N6+O6+P6</f>
        <v>125</v>
      </c>
    </row>
    <row r="7" spans="2:17" ht="84.75" thickBot="1">
      <c r="B7" s="228">
        <v>4</v>
      </c>
      <c r="C7" s="229" t="s">
        <v>132</v>
      </c>
      <c r="D7" s="228">
        <v>3</v>
      </c>
      <c r="E7" s="228">
        <v>6</v>
      </c>
      <c r="F7" s="228">
        <v>19</v>
      </c>
      <c r="G7" s="228">
        <v>33</v>
      </c>
      <c r="H7" s="230">
        <f>+G7/$G$8</f>
        <v>0.21019108280254778</v>
      </c>
      <c r="I7" s="226" t="s">
        <v>133</v>
      </c>
      <c r="J7" s="52" t="s">
        <v>134</v>
      </c>
      <c r="K7" s="67">
        <f>+'[1]EJE 4 EYTA'!M45</f>
        <v>11295</v>
      </c>
      <c r="L7" s="327">
        <f>100+750+265+82+82+300+32+20+40+92+821+9+222+1+210+18</f>
        <v>3044</v>
      </c>
      <c r="M7" s="327">
        <f>35+4+200+4+228+22+38+250+15</f>
        <v>796</v>
      </c>
      <c r="N7" s="328">
        <f>5387+500</f>
        <v>5887</v>
      </c>
      <c r="O7" s="328">
        <f>13+155</f>
        <v>168</v>
      </c>
      <c r="P7" s="327">
        <f>5+125+770+500</f>
        <v>1400</v>
      </c>
      <c r="Q7" s="329">
        <f>+L7+M7+N7+O7+P7</f>
        <v>11295</v>
      </c>
    </row>
    <row r="8" spans="2:17" ht="15.75" thickBot="1">
      <c r="B8" s="231" t="s">
        <v>135</v>
      </c>
      <c r="C8" s="232">
        <v>4</v>
      </c>
      <c r="D8" s="232">
        <f>SUM(D4:D7)</f>
        <v>16</v>
      </c>
      <c r="E8" s="232">
        <f>SUM(E4:E7)</f>
        <v>41</v>
      </c>
      <c r="F8" s="232">
        <f>SUM(F4:F7)</f>
        <v>103</v>
      </c>
      <c r="G8" s="232">
        <f>SUM(G4:G7)</f>
        <v>157</v>
      </c>
      <c r="H8" s="233">
        <f>SUM(H4:H7)</f>
        <v>1</v>
      </c>
      <c r="I8" s="227">
        <v>10</v>
      </c>
      <c r="J8" s="53" t="s">
        <v>122</v>
      </c>
      <c r="K8" s="70">
        <f t="shared" ref="K8:L8" si="0">SUM(K4:K7)</f>
        <v>22481</v>
      </c>
      <c r="L8" s="70">
        <f t="shared" si="0"/>
        <v>8904</v>
      </c>
      <c r="M8" s="70">
        <f>SUM(M4:M7)</f>
        <v>4305.5</v>
      </c>
      <c r="N8" s="70">
        <f>SUM(N4:N7)</f>
        <v>5887</v>
      </c>
      <c r="O8" s="70">
        <f>SUM(O4:O7)</f>
        <v>168</v>
      </c>
      <c r="P8" s="70">
        <f>SUM(P4:P7)</f>
        <v>3213</v>
      </c>
      <c r="Q8" s="70">
        <f>SUM(Q4:Q7)</f>
        <v>22477.5</v>
      </c>
    </row>
    <row r="9" spans="2:17" hidden="1">
      <c r="C9" s="41"/>
      <c r="D9" s="43"/>
      <c r="E9" s="25"/>
      <c r="F9" s="25"/>
      <c r="G9" s="25"/>
      <c r="H9" s="25"/>
      <c r="I9" s="25"/>
      <c r="J9" s="25"/>
    </row>
    <row r="10" spans="2:17" hidden="1">
      <c r="B10" s="44" t="s">
        <v>139</v>
      </c>
      <c r="C10" s="45">
        <v>4</v>
      </c>
      <c r="D10" s="42">
        <v>12</v>
      </c>
      <c r="G10" s="42"/>
    </row>
    <row r="11" spans="2:17" hidden="1">
      <c r="B11" s="44" t="s">
        <v>140</v>
      </c>
      <c r="C11" s="46">
        <v>3</v>
      </c>
      <c r="D11" s="42">
        <v>8</v>
      </c>
    </row>
    <row r="12" spans="2:17" hidden="1">
      <c r="B12" s="44" t="s">
        <v>141</v>
      </c>
      <c r="C12" s="46">
        <v>0</v>
      </c>
      <c r="D12" s="42">
        <v>2</v>
      </c>
    </row>
    <row r="13" spans="2:17" hidden="1">
      <c r="B13" s="44" t="s">
        <v>143</v>
      </c>
      <c r="C13" s="46">
        <v>7</v>
      </c>
      <c r="D13" s="42">
        <v>11</v>
      </c>
    </row>
    <row r="14" spans="2:17" hidden="1">
      <c r="B14" s="47" t="s">
        <v>135</v>
      </c>
      <c r="C14" s="46">
        <f>SUM(C10:C13)</f>
        <v>14</v>
      </c>
      <c r="D14" s="46">
        <f>SUM(D10:D13)</f>
        <v>33</v>
      </c>
      <c r="E14">
        <f>+C14+D14</f>
        <v>47</v>
      </c>
    </row>
    <row r="15" spans="2:17" hidden="1">
      <c r="E15">
        <f>+G8-E14</f>
        <v>110</v>
      </c>
    </row>
    <row r="16" spans="2:17">
      <c r="C16" s="522" t="s">
        <v>713</v>
      </c>
      <c r="D16" s="522"/>
      <c r="E16" s="522"/>
      <c r="F16" s="522"/>
      <c r="G16" s="522"/>
      <c r="H16" s="148"/>
      <c r="I16" s="148"/>
      <c r="J16" s="148"/>
      <c r="K16" s="160">
        <v>123432</v>
      </c>
    </row>
    <row r="17" spans="1:11">
      <c r="C17" s="519" t="s">
        <v>895</v>
      </c>
      <c r="D17" s="520"/>
      <c r="E17" s="520"/>
      <c r="F17" s="520"/>
      <c r="G17" s="521"/>
      <c r="H17" s="148"/>
      <c r="I17" s="148"/>
      <c r="J17" s="148"/>
      <c r="K17" s="160">
        <v>0</v>
      </c>
    </row>
    <row r="18" spans="1:11">
      <c r="C18" s="519" t="s">
        <v>896</v>
      </c>
      <c r="D18" s="520"/>
      <c r="E18" s="520"/>
      <c r="F18" s="520"/>
      <c r="G18" s="521"/>
      <c r="K18" s="160">
        <v>10304</v>
      </c>
    </row>
    <row r="19" spans="1:11">
      <c r="B19" s="2"/>
      <c r="C19" s="519" t="s">
        <v>897</v>
      </c>
      <c r="D19" s="520"/>
      <c r="E19" s="520"/>
      <c r="F19" s="520"/>
      <c r="G19" s="521"/>
      <c r="K19" s="160">
        <f>1614+936</f>
        <v>2550</v>
      </c>
    </row>
    <row r="20" spans="1:11">
      <c r="B20" s="2"/>
      <c r="C20" s="522" t="s">
        <v>898</v>
      </c>
      <c r="D20" s="522"/>
      <c r="E20" s="522"/>
      <c r="F20" s="522"/>
      <c r="G20" s="522"/>
      <c r="K20" s="160">
        <f>+K8+K16+K17+K18+K19</f>
        <v>158767</v>
      </c>
    </row>
    <row r="21" spans="1:11">
      <c r="B21" s="2"/>
    </row>
    <row r="22" spans="1:11">
      <c r="B22" s="2"/>
    </row>
    <row r="23" spans="1:11">
      <c r="A23" s="2" t="s">
        <v>714</v>
      </c>
      <c r="B23" s="2"/>
    </row>
    <row r="24" spans="1:11">
      <c r="A24" s="28" t="s">
        <v>899</v>
      </c>
      <c r="B24" s="2"/>
    </row>
    <row r="25" spans="1:11">
      <c r="A25" s="1" t="s">
        <v>1104</v>
      </c>
      <c r="B25" s="2"/>
    </row>
    <row r="26" spans="1:11">
      <c r="A26" s="330"/>
      <c r="B26" s="2"/>
    </row>
    <row r="27" spans="1:11">
      <c r="A27" s="1"/>
      <c r="B27" s="2"/>
    </row>
    <row r="28" spans="1:11">
      <c r="A28" s="215" t="s">
        <v>832</v>
      </c>
      <c r="B28" s="2"/>
      <c r="E28" s="2"/>
    </row>
    <row r="29" spans="1:11">
      <c r="E29" s="215"/>
    </row>
  </sheetData>
  <mergeCells count="15">
    <mergeCell ref="B2:B3"/>
    <mergeCell ref="C2:C3"/>
    <mergeCell ref="D2:D3"/>
    <mergeCell ref="E2:E3"/>
    <mergeCell ref="F2:F3"/>
    <mergeCell ref="L2:Q2"/>
    <mergeCell ref="I2:J2"/>
    <mergeCell ref="K2:K3"/>
    <mergeCell ref="G2:G3"/>
    <mergeCell ref="H2:H3"/>
    <mergeCell ref="C18:G18"/>
    <mergeCell ref="C19:G19"/>
    <mergeCell ref="C20:G20"/>
    <mergeCell ref="C16:G16"/>
    <mergeCell ref="C17:G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opLeftCell="L1" zoomScale="66" zoomScaleNormal="66" zoomScaleSheetLayoutView="80" workbookViewId="0">
      <pane ySplit="6" topLeftCell="A7" activePane="bottomLeft" state="frozen"/>
      <selection pane="bottomLeft" activeCell="U1" sqref="U1:U1048576"/>
    </sheetView>
  </sheetViews>
  <sheetFormatPr baseColWidth="10" defaultColWidth="11.42578125" defaultRowHeight="23.25"/>
  <cols>
    <col min="1" max="1" width="4.7109375" style="26" bestFit="1" customWidth="1"/>
    <col min="2" max="2" width="16.140625" style="2" customWidth="1"/>
    <col min="3" max="3" width="21.5703125" style="2" customWidth="1"/>
    <col min="4" max="4" width="21.42578125" style="3" customWidth="1"/>
    <col min="5" max="5" width="21" style="4" customWidth="1"/>
    <col min="6" max="6" width="18.5703125" style="5" customWidth="1"/>
    <col min="7" max="7" width="34.42578125" style="5" customWidth="1"/>
    <col min="8" max="8" width="5.42578125" style="5" customWidth="1"/>
    <col min="9" max="9" width="21.42578125" style="5" customWidth="1"/>
    <col min="10" max="10" width="31" style="2" customWidth="1"/>
    <col min="11" max="11" width="14" style="2" customWidth="1"/>
    <col min="12" max="12" width="16.85546875" style="2" customWidth="1"/>
    <col min="13" max="13" width="24.7109375" style="60" customWidth="1"/>
    <col min="14" max="14" width="21.140625" style="2" customWidth="1"/>
    <col min="15" max="15" width="11.85546875" style="2" customWidth="1"/>
    <col min="16" max="16" width="9.28515625" style="2" customWidth="1"/>
    <col min="17" max="17" width="69.42578125" style="2" customWidth="1"/>
    <col min="18" max="18" width="70.85546875" style="2" customWidth="1"/>
    <col min="19" max="19" width="11.85546875" style="2" customWidth="1"/>
    <col min="20" max="20" width="13.28515625" style="2" customWidth="1"/>
    <col min="21" max="50" width="11.42578125" style="1" customWidth="1"/>
    <col min="51" max="16384" width="11.42578125" style="1"/>
  </cols>
  <sheetData>
    <row r="1" spans="1:20" customFormat="1" ht="15">
      <c r="A1" s="531"/>
      <c r="B1" s="382"/>
      <c r="C1" s="532" t="s">
        <v>0</v>
      </c>
      <c r="D1" s="533"/>
      <c r="E1" s="533"/>
      <c r="F1" s="533"/>
      <c r="G1" s="533"/>
      <c r="H1" s="533"/>
      <c r="I1" s="533"/>
      <c r="J1" s="533"/>
      <c r="K1" s="533"/>
      <c r="L1" s="533"/>
      <c r="M1" s="533"/>
      <c r="N1" s="533"/>
      <c r="O1" s="533"/>
      <c r="P1" s="533"/>
      <c r="Q1" s="533"/>
      <c r="R1" s="534"/>
      <c r="S1" s="384" t="s">
        <v>1</v>
      </c>
      <c r="T1" s="385"/>
    </row>
    <row r="2" spans="1:20" customFormat="1" ht="15">
      <c r="A2" s="531"/>
      <c r="B2" s="383"/>
      <c r="C2" s="532"/>
      <c r="D2" s="533"/>
      <c r="E2" s="533"/>
      <c r="F2" s="533"/>
      <c r="G2" s="533"/>
      <c r="H2" s="533"/>
      <c r="I2" s="533"/>
      <c r="J2" s="533"/>
      <c r="K2" s="533"/>
      <c r="L2" s="533"/>
      <c r="M2" s="533"/>
      <c r="N2" s="533"/>
      <c r="O2" s="533"/>
      <c r="P2" s="533"/>
      <c r="Q2" s="533"/>
      <c r="R2" s="534"/>
      <c r="S2" s="386" t="s">
        <v>2</v>
      </c>
      <c r="T2" s="387"/>
    </row>
    <row r="3" spans="1:20" customFormat="1" ht="15">
      <c r="A3" s="531"/>
      <c r="B3" s="383"/>
      <c r="C3" s="535" t="s">
        <v>625</v>
      </c>
      <c r="D3" s="536"/>
      <c r="E3" s="536"/>
      <c r="F3" s="536"/>
      <c r="G3" s="536"/>
      <c r="H3" s="536"/>
      <c r="I3" s="536"/>
      <c r="J3" s="536"/>
      <c r="K3" s="536"/>
      <c r="L3" s="536"/>
      <c r="M3" s="536"/>
      <c r="N3" s="536"/>
      <c r="O3" s="536"/>
      <c r="P3" s="536"/>
      <c r="Q3" s="536"/>
      <c r="R3" s="537"/>
      <c r="S3" s="386" t="s">
        <v>307</v>
      </c>
      <c r="T3" s="387"/>
    </row>
    <row r="4" spans="1:20" customFormat="1" ht="59.25" customHeight="1" thickBot="1">
      <c r="A4" s="531"/>
      <c r="B4" s="383"/>
      <c r="C4" s="535"/>
      <c r="D4" s="536"/>
      <c r="E4" s="536"/>
      <c r="F4" s="536"/>
      <c r="G4" s="536"/>
      <c r="H4" s="536"/>
      <c r="I4" s="536"/>
      <c r="J4" s="536"/>
      <c r="K4" s="536"/>
      <c r="L4" s="536"/>
      <c r="M4" s="536"/>
      <c r="N4" s="536"/>
      <c r="O4" s="536"/>
      <c r="P4" s="536"/>
      <c r="Q4" s="536"/>
      <c r="R4" s="537"/>
      <c r="S4" s="388" t="s">
        <v>308</v>
      </c>
      <c r="T4" s="389"/>
    </row>
    <row r="5" spans="1:20" ht="15.75" customHeight="1">
      <c r="A5" s="538" t="s">
        <v>3</v>
      </c>
      <c r="B5" s="390" t="s">
        <v>4</v>
      </c>
      <c r="C5" s="390" t="s">
        <v>5</v>
      </c>
      <c r="D5" s="390" t="s">
        <v>6</v>
      </c>
      <c r="E5" s="391" t="s">
        <v>7</v>
      </c>
      <c r="F5" s="391" t="s">
        <v>8</v>
      </c>
      <c r="G5" s="391" t="s">
        <v>9</v>
      </c>
      <c r="H5" s="391" t="s">
        <v>409</v>
      </c>
      <c r="I5" s="391" t="s">
        <v>156</v>
      </c>
      <c r="J5" s="391" t="s">
        <v>11</v>
      </c>
      <c r="K5" s="391" t="s">
        <v>12</v>
      </c>
      <c r="L5" s="391" t="s">
        <v>13</v>
      </c>
      <c r="M5" s="411" t="s">
        <v>146</v>
      </c>
      <c r="N5" s="390" t="s">
        <v>15</v>
      </c>
      <c r="O5" s="390" t="s">
        <v>16</v>
      </c>
      <c r="P5" s="392" t="s">
        <v>17</v>
      </c>
      <c r="Q5" s="392"/>
      <c r="R5" s="392"/>
      <c r="S5" s="392"/>
      <c r="T5" s="392"/>
    </row>
    <row r="6" spans="1:20" ht="30">
      <c r="A6" s="539"/>
      <c r="B6" s="390"/>
      <c r="C6" s="390"/>
      <c r="D6" s="390"/>
      <c r="E6" s="391"/>
      <c r="F6" s="391"/>
      <c r="G6" s="391"/>
      <c r="H6" s="391"/>
      <c r="I6" s="391"/>
      <c r="J6" s="391"/>
      <c r="K6" s="391"/>
      <c r="L6" s="391"/>
      <c r="M6" s="411"/>
      <c r="N6" s="390"/>
      <c r="O6" s="390"/>
      <c r="P6" s="368" t="s">
        <v>18</v>
      </c>
      <c r="Q6" s="368" t="s">
        <v>19</v>
      </c>
      <c r="R6" s="368" t="s">
        <v>20</v>
      </c>
      <c r="S6" s="368" t="s">
        <v>21</v>
      </c>
      <c r="T6" s="108" t="s">
        <v>22</v>
      </c>
    </row>
    <row r="7" spans="1:20" ht="273" customHeight="1">
      <c r="A7" s="256">
        <v>1</v>
      </c>
      <c r="B7" s="393" t="s">
        <v>23</v>
      </c>
      <c r="C7" s="395" t="s">
        <v>24</v>
      </c>
      <c r="D7" s="353" t="s">
        <v>25</v>
      </c>
      <c r="E7" s="353" t="s">
        <v>26</v>
      </c>
      <c r="F7" s="355" t="s">
        <v>484</v>
      </c>
      <c r="G7" s="355" t="s">
        <v>485</v>
      </c>
      <c r="H7" s="355" t="s">
        <v>1094</v>
      </c>
      <c r="I7" s="355" t="s">
        <v>573</v>
      </c>
      <c r="J7" s="355" t="s">
        <v>311</v>
      </c>
      <c r="K7" s="109">
        <v>44228</v>
      </c>
      <c r="L7" s="109">
        <v>44560</v>
      </c>
      <c r="M7" s="110"/>
      <c r="N7" s="111"/>
      <c r="O7" s="112"/>
      <c r="P7" s="355">
        <v>3</v>
      </c>
      <c r="Q7" s="357" t="s">
        <v>993</v>
      </c>
      <c r="R7" s="355" t="s">
        <v>773</v>
      </c>
      <c r="S7" s="114">
        <v>1</v>
      </c>
      <c r="T7" s="234" t="b">
        <f t="shared" ref="T7:T64" si="0">IF(S7&lt;=33%,1,IF(S7&lt;76%,3,IF(S7&lt;100%,4,IF(S7=101%,5))))</f>
        <v>0</v>
      </c>
    </row>
    <row r="8" spans="1:20" ht="174" customHeight="1">
      <c r="A8" s="257">
        <v>2</v>
      </c>
      <c r="B8" s="393"/>
      <c r="C8" s="396"/>
      <c r="D8" s="391" t="s">
        <v>27</v>
      </c>
      <c r="E8" s="398" t="s">
        <v>486</v>
      </c>
      <c r="F8" s="401" t="s">
        <v>487</v>
      </c>
      <c r="G8" s="112" t="s">
        <v>488</v>
      </c>
      <c r="H8" s="355">
        <v>1</v>
      </c>
      <c r="I8" s="355" t="s">
        <v>489</v>
      </c>
      <c r="J8" s="355" t="s">
        <v>577</v>
      </c>
      <c r="K8" s="109">
        <v>44228</v>
      </c>
      <c r="L8" s="109">
        <v>44560</v>
      </c>
      <c r="M8" s="110"/>
      <c r="N8" s="115"/>
      <c r="O8" s="112"/>
      <c r="P8" s="116"/>
      <c r="Q8" s="117" t="s">
        <v>995</v>
      </c>
      <c r="R8" s="357" t="s">
        <v>994</v>
      </c>
      <c r="S8" s="114">
        <v>0.75</v>
      </c>
      <c r="T8" s="234">
        <f t="shared" si="0"/>
        <v>3</v>
      </c>
    </row>
    <row r="9" spans="1:20" ht="174" customHeight="1">
      <c r="A9" s="257"/>
      <c r="B9" s="393"/>
      <c r="C9" s="396"/>
      <c r="D9" s="391"/>
      <c r="E9" s="399"/>
      <c r="F9" s="402"/>
      <c r="G9" s="112" t="s">
        <v>900</v>
      </c>
      <c r="H9" s="355">
        <v>6</v>
      </c>
      <c r="I9" s="355" t="s">
        <v>901</v>
      </c>
      <c r="J9" s="355" t="s">
        <v>902</v>
      </c>
      <c r="K9" s="109">
        <v>44494</v>
      </c>
      <c r="L9" s="109">
        <v>44530</v>
      </c>
      <c r="M9" s="110"/>
      <c r="N9" s="115"/>
      <c r="O9" s="112"/>
      <c r="P9" s="116">
        <v>5</v>
      </c>
      <c r="Q9" s="357" t="s">
        <v>1065</v>
      </c>
      <c r="R9" s="357" t="s">
        <v>1064</v>
      </c>
      <c r="S9" s="217">
        <v>0.85</v>
      </c>
      <c r="T9" s="102">
        <f t="shared" si="0"/>
        <v>4</v>
      </c>
    </row>
    <row r="10" spans="1:20" ht="304.5" customHeight="1">
      <c r="A10" s="257">
        <v>3</v>
      </c>
      <c r="B10" s="393"/>
      <c r="C10" s="396"/>
      <c r="D10" s="391"/>
      <c r="E10" s="400"/>
      <c r="F10" s="403"/>
      <c r="G10" s="112" t="s">
        <v>490</v>
      </c>
      <c r="H10" s="355">
        <v>6</v>
      </c>
      <c r="I10" s="355" t="s">
        <v>309</v>
      </c>
      <c r="J10" s="355" t="s">
        <v>577</v>
      </c>
      <c r="K10" s="109">
        <v>44228</v>
      </c>
      <c r="L10" s="109">
        <v>44560</v>
      </c>
      <c r="M10" s="110"/>
      <c r="N10" s="115"/>
      <c r="O10" s="112"/>
      <c r="P10" s="116">
        <v>6</v>
      </c>
      <c r="Q10" s="117" t="s">
        <v>1100</v>
      </c>
      <c r="R10" s="357" t="s">
        <v>943</v>
      </c>
      <c r="S10" s="114">
        <v>1</v>
      </c>
      <c r="T10" s="234" t="b">
        <f t="shared" si="0"/>
        <v>0</v>
      </c>
    </row>
    <row r="11" spans="1:20" ht="178.5" customHeight="1">
      <c r="A11" s="257">
        <v>4</v>
      </c>
      <c r="B11" s="393"/>
      <c r="C11" s="396"/>
      <c r="D11" s="391"/>
      <c r="E11" s="391" t="s">
        <v>491</v>
      </c>
      <c r="F11" s="404" t="s">
        <v>310</v>
      </c>
      <c r="G11" s="112" t="s">
        <v>251</v>
      </c>
      <c r="H11" s="355">
        <v>3</v>
      </c>
      <c r="I11" s="355" t="s">
        <v>286</v>
      </c>
      <c r="J11" s="355" t="s">
        <v>298</v>
      </c>
      <c r="K11" s="109">
        <v>44494</v>
      </c>
      <c r="L11" s="109">
        <v>44530</v>
      </c>
      <c r="M11" s="110">
        <v>547</v>
      </c>
      <c r="N11" s="112">
        <v>48</v>
      </c>
      <c r="O11" s="112" t="s">
        <v>711</v>
      </c>
      <c r="P11" s="355">
        <v>3</v>
      </c>
      <c r="Q11" s="115" t="s">
        <v>1101</v>
      </c>
      <c r="R11" s="113" t="s">
        <v>957</v>
      </c>
      <c r="S11" s="114">
        <v>1</v>
      </c>
      <c r="T11" s="234" t="b">
        <f t="shared" si="0"/>
        <v>0</v>
      </c>
    </row>
    <row r="12" spans="1:20" ht="122.25" customHeight="1">
      <c r="A12" s="257">
        <v>5</v>
      </c>
      <c r="B12" s="393"/>
      <c r="C12" s="396"/>
      <c r="D12" s="391"/>
      <c r="E12" s="391"/>
      <c r="F12" s="404"/>
      <c r="G12" s="112" t="s">
        <v>574</v>
      </c>
      <c r="H12" s="355">
        <v>5</v>
      </c>
      <c r="I12" s="355" t="s">
        <v>575</v>
      </c>
      <c r="J12" s="355" t="s">
        <v>298</v>
      </c>
      <c r="K12" s="109">
        <v>44228</v>
      </c>
      <c r="L12" s="109">
        <v>44560</v>
      </c>
      <c r="M12" s="110"/>
      <c r="N12" s="115"/>
      <c r="O12" s="112"/>
      <c r="P12" s="355">
        <v>5</v>
      </c>
      <c r="Q12" s="115" t="s">
        <v>961</v>
      </c>
      <c r="R12" s="290" t="s">
        <v>774</v>
      </c>
      <c r="S12" s="114">
        <f>+P12/H12</f>
        <v>1</v>
      </c>
      <c r="T12" s="102" t="b">
        <f t="shared" si="0"/>
        <v>0</v>
      </c>
    </row>
    <row r="13" spans="1:20" ht="211.5" customHeight="1">
      <c r="A13" s="256">
        <v>6</v>
      </c>
      <c r="B13" s="393"/>
      <c r="C13" s="397"/>
      <c r="D13" s="391"/>
      <c r="E13" s="391"/>
      <c r="F13" s="404"/>
      <c r="G13" s="112" t="s">
        <v>492</v>
      </c>
      <c r="H13" s="355">
        <v>200</v>
      </c>
      <c r="I13" s="355" t="s">
        <v>576</v>
      </c>
      <c r="J13" s="355" t="s">
        <v>299</v>
      </c>
      <c r="K13" s="109">
        <v>44228</v>
      </c>
      <c r="L13" s="109">
        <v>44560</v>
      </c>
      <c r="M13" s="110">
        <f>100+70</f>
        <v>170</v>
      </c>
      <c r="N13" s="311">
        <v>8</v>
      </c>
      <c r="O13" s="112" t="s">
        <v>281</v>
      </c>
      <c r="P13" s="355">
        <f>262+15+1</f>
        <v>278</v>
      </c>
      <c r="Q13" s="115" t="s">
        <v>1029</v>
      </c>
      <c r="R13" s="112" t="s">
        <v>775</v>
      </c>
      <c r="S13" s="114">
        <v>1</v>
      </c>
      <c r="T13" s="234" t="b">
        <f t="shared" si="0"/>
        <v>0</v>
      </c>
    </row>
    <row r="14" spans="1:20" ht="95.25" customHeight="1">
      <c r="A14" s="257">
        <v>7</v>
      </c>
      <c r="B14" s="393"/>
      <c r="C14" s="395" t="s">
        <v>28</v>
      </c>
      <c r="D14" s="425" t="s">
        <v>493</v>
      </c>
      <c r="E14" s="354" t="s">
        <v>617</v>
      </c>
      <c r="F14" s="358" t="s">
        <v>619</v>
      </c>
      <c r="G14" s="357" t="s">
        <v>618</v>
      </c>
      <c r="H14" s="355">
        <v>1</v>
      </c>
      <c r="I14" s="355" t="s">
        <v>564</v>
      </c>
      <c r="J14" s="355" t="s">
        <v>621</v>
      </c>
      <c r="K14" s="109">
        <v>44228</v>
      </c>
      <c r="L14" s="109">
        <v>44560</v>
      </c>
      <c r="M14" s="110">
        <f>1100+70+27+1+189+286</f>
        <v>1673</v>
      </c>
      <c r="N14" s="112">
        <f>62+5</f>
        <v>67</v>
      </c>
      <c r="O14" s="112" t="s">
        <v>712</v>
      </c>
      <c r="P14" s="355"/>
      <c r="Q14" s="115" t="s">
        <v>950</v>
      </c>
      <c r="R14" s="112" t="s">
        <v>742</v>
      </c>
      <c r="S14" s="114">
        <v>0.2</v>
      </c>
      <c r="T14" s="102">
        <f t="shared" si="0"/>
        <v>1</v>
      </c>
    </row>
    <row r="15" spans="1:20" ht="136.5" customHeight="1" thickBot="1">
      <c r="A15" s="257">
        <v>8</v>
      </c>
      <c r="B15" s="393"/>
      <c r="C15" s="396"/>
      <c r="D15" s="426"/>
      <c r="E15" s="398" t="s">
        <v>494</v>
      </c>
      <c r="F15" s="405" t="s">
        <v>495</v>
      </c>
      <c r="G15" s="112" t="s">
        <v>496</v>
      </c>
      <c r="H15" s="355">
        <v>1</v>
      </c>
      <c r="I15" s="355" t="s">
        <v>497</v>
      </c>
      <c r="J15" s="355" t="s">
        <v>579</v>
      </c>
      <c r="K15" s="109">
        <v>44228</v>
      </c>
      <c r="L15" s="109">
        <v>44560</v>
      </c>
      <c r="M15" s="110"/>
      <c r="N15" s="355"/>
      <c r="O15" s="112"/>
      <c r="P15" s="355"/>
      <c r="Q15" s="115" t="s">
        <v>951</v>
      </c>
      <c r="R15" s="214" t="s">
        <v>942</v>
      </c>
      <c r="S15" s="114">
        <v>0.25</v>
      </c>
      <c r="T15" s="102">
        <f t="shared" si="0"/>
        <v>1</v>
      </c>
    </row>
    <row r="16" spans="1:20" ht="262.5" customHeight="1" thickBot="1">
      <c r="A16" s="257">
        <v>9</v>
      </c>
      <c r="B16" s="393"/>
      <c r="C16" s="396"/>
      <c r="D16" s="426"/>
      <c r="E16" s="400"/>
      <c r="F16" s="406"/>
      <c r="G16" s="112" t="s">
        <v>498</v>
      </c>
      <c r="H16" s="355">
        <v>10</v>
      </c>
      <c r="I16" s="355" t="s">
        <v>499</v>
      </c>
      <c r="J16" s="355" t="s">
        <v>580</v>
      </c>
      <c r="K16" s="109">
        <v>44228</v>
      </c>
      <c r="L16" s="109">
        <v>44560</v>
      </c>
      <c r="M16" s="61"/>
      <c r="N16" s="355"/>
      <c r="O16" s="112"/>
      <c r="P16" s="355">
        <v>13</v>
      </c>
      <c r="Q16" s="115" t="s">
        <v>1028</v>
      </c>
      <c r="R16" s="258" t="s">
        <v>776</v>
      </c>
      <c r="S16" s="332">
        <v>1</v>
      </c>
      <c r="T16" s="234" t="b">
        <f t="shared" si="0"/>
        <v>0</v>
      </c>
    </row>
    <row r="17" spans="1:20" ht="111.75" customHeight="1">
      <c r="A17" s="257">
        <v>10</v>
      </c>
      <c r="B17" s="393"/>
      <c r="C17" s="396"/>
      <c r="D17" s="426"/>
      <c r="E17" s="398" t="s">
        <v>500</v>
      </c>
      <c r="F17" s="405" t="s">
        <v>501</v>
      </c>
      <c r="G17" s="112" t="s">
        <v>502</v>
      </c>
      <c r="H17" s="355" t="s">
        <v>503</v>
      </c>
      <c r="I17" s="355" t="s">
        <v>504</v>
      </c>
      <c r="J17" s="355" t="s">
        <v>581</v>
      </c>
      <c r="K17" s="109">
        <v>44228</v>
      </c>
      <c r="L17" s="109">
        <v>44560</v>
      </c>
      <c r="M17" s="71"/>
      <c r="N17" s="355"/>
      <c r="O17" s="112"/>
      <c r="P17" s="355">
        <v>1</v>
      </c>
      <c r="Q17" s="115" t="s">
        <v>996</v>
      </c>
      <c r="R17" s="214" t="s">
        <v>888</v>
      </c>
      <c r="S17" s="114">
        <v>1</v>
      </c>
      <c r="T17" s="102" t="b">
        <f t="shared" si="0"/>
        <v>0</v>
      </c>
    </row>
    <row r="18" spans="1:20" ht="114.75" customHeight="1">
      <c r="A18" s="256">
        <v>11</v>
      </c>
      <c r="B18" s="393"/>
      <c r="C18" s="396"/>
      <c r="D18" s="427"/>
      <c r="E18" s="400"/>
      <c r="F18" s="406"/>
      <c r="G18" s="112" t="s">
        <v>505</v>
      </c>
      <c r="H18" s="355">
        <v>10</v>
      </c>
      <c r="I18" s="355" t="s">
        <v>506</v>
      </c>
      <c r="J18" s="355" t="s">
        <v>582</v>
      </c>
      <c r="K18" s="109">
        <v>44228</v>
      </c>
      <c r="L18" s="109">
        <v>44560</v>
      </c>
      <c r="M18" s="118"/>
      <c r="N18" s="355"/>
      <c r="O18" s="112"/>
      <c r="P18" s="355">
        <f>18+9+1</f>
        <v>28</v>
      </c>
      <c r="Q18" s="115" t="s">
        <v>963</v>
      </c>
      <c r="R18" s="214" t="s">
        <v>944</v>
      </c>
      <c r="S18" s="114">
        <v>1</v>
      </c>
      <c r="T18" s="234" t="b">
        <f t="shared" si="0"/>
        <v>0</v>
      </c>
    </row>
    <row r="19" spans="1:20" ht="140.25" customHeight="1">
      <c r="A19" s="257">
        <v>12</v>
      </c>
      <c r="B19" s="393"/>
      <c r="C19" s="396"/>
      <c r="D19" s="398" t="s">
        <v>507</v>
      </c>
      <c r="E19" s="353" t="s">
        <v>586</v>
      </c>
      <c r="F19" s="355" t="s">
        <v>508</v>
      </c>
      <c r="G19" s="112" t="s">
        <v>509</v>
      </c>
      <c r="H19" s="355">
        <v>1</v>
      </c>
      <c r="I19" s="355" t="s">
        <v>510</v>
      </c>
      <c r="J19" s="355" t="s">
        <v>583</v>
      </c>
      <c r="K19" s="109">
        <v>44228</v>
      </c>
      <c r="L19" s="109">
        <v>44560</v>
      </c>
      <c r="M19" s="110"/>
      <c r="N19" s="115"/>
      <c r="O19" s="112"/>
      <c r="P19" s="355">
        <v>1</v>
      </c>
      <c r="Q19" s="115" t="s">
        <v>997</v>
      </c>
      <c r="R19" s="112" t="s">
        <v>936</v>
      </c>
      <c r="S19" s="114">
        <v>1</v>
      </c>
      <c r="T19" s="102" t="b">
        <f t="shared" si="0"/>
        <v>0</v>
      </c>
    </row>
    <row r="20" spans="1:20" ht="174" customHeight="1">
      <c r="A20" s="257">
        <v>13</v>
      </c>
      <c r="B20" s="393"/>
      <c r="C20" s="396"/>
      <c r="D20" s="399"/>
      <c r="E20" s="353" t="s">
        <v>587</v>
      </c>
      <c r="F20" s="112" t="s">
        <v>511</v>
      </c>
      <c r="G20" s="112" t="s">
        <v>578</v>
      </c>
      <c r="H20" s="355">
        <v>5</v>
      </c>
      <c r="I20" s="355" t="s">
        <v>512</v>
      </c>
      <c r="J20" s="355" t="s">
        <v>585</v>
      </c>
      <c r="K20" s="109">
        <v>44228</v>
      </c>
      <c r="L20" s="109">
        <v>44560</v>
      </c>
      <c r="M20" s="61">
        <f>550+7+346</f>
        <v>903</v>
      </c>
      <c r="N20" s="112">
        <f>294+164</f>
        <v>458</v>
      </c>
      <c r="O20" s="112" t="s">
        <v>712</v>
      </c>
      <c r="P20" s="355">
        <v>8</v>
      </c>
      <c r="Q20" s="112" t="s">
        <v>945</v>
      </c>
      <c r="R20" s="112" t="s">
        <v>743</v>
      </c>
      <c r="S20" s="114">
        <v>1</v>
      </c>
      <c r="T20" s="234" t="b">
        <f t="shared" si="0"/>
        <v>0</v>
      </c>
    </row>
    <row r="21" spans="1:20" ht="96" customHeight="1">
      <c r="A21" s="257">
        <v>14</v>
      </c>
      <c r="B21" s="393"/>
      <c r="C21" s="396"/>
      <c r="D21" s="399"/>
      <c r="E21" s="353" t="s">
        <v>192</v>
      </c>
      <c r="F21" s="112" t="s">
        <v>147</v>
      </c>
      <c r="G21" s="112" t="s">
        <v>513</v>
      </c>
      <c r="H21" s="355">
        <v>1</v>
      </c>
      <c r="I21" s="355" t="s">
        <v>514</v>
      </c>
      <c r="J21" s="355" t="s">
        <v>300</v>
      </c>
      <c r="K21" s="109">
        <v>44228</v>
      </c>
      <c r="L21" s="109">
        <v>44560</v>
      </c>
      <c r="M21" s="110"/>
      <c r="N21" s="355"/>
      <c r="O21" s="112"/>
      <c r="P21" s="355">
        <v>1</v>
      </c>
      <c r="Q21" s="115" t="s">
        <v>1102</v>
      </c>
      <c r="R21" s="214" t="s">
        <v>741</v>
      </c>
      <c r="S21" s="114">
        <v>1</v>
      </c>
      <c r="T21" s="102" t="b">
        <f t="shared" si="0"/>
        <v>0</v>
      </c>
    </row>
    <row r="22" spans="1:20" ht="194.25" customHeight="1">
      <c r="A22" s="257">
        <v>15</v>
      </c>
      <c r="B22" s="393"/>
      <c r="C22" s="396"/>
      <c r="D22" s="399"/>
      <c r="E22" s="398" t="s">
        <v>193</v>
      </c>
      <c r="F22" s="112" t="s">
        <v>588</v>
      </c>
      <c r="G22" s="112" t="s">
        <v>590</v>
      </c>
      <c r="H22" s="355">
        <v>1</v>
      </c>
      <c r="I22" s="355" t="s">
        <v>591</v>
      </c>
      <c r="J22" s="355" t="s">
        <v>589</v>
      </c>
      <c r="K22" s="109">
        <v>44228</v>
      </c>
      <c r="L22" s="109">
        <v>44560</v>
      </c>
      <c r="M22" s="110"/>
      <c r="N22" s="355"/>
      <c r="O22" s="112"/>
      <c r="P22" s="355">
        <v>1</v>
      </c>
      <c r="Q22" s="115" t="s">
        <v>1066</v>
      </c>
      <c r="R22" s="214" t="s">
        <v>1030</v>
      </c>
      <c r="S22" s="114">
        <v>1</v>
      </c>
      <c r="T22" s="102" t="b">
        <f t="shared" si="0"/>
        <v>0</v>
      </c>
    </row>
    <row r="23" spans="1:20" ht="108" customHeight="1">
      <c r="A23" s="256">
        <v>16</v>
      </c>
      <c r="B23" s="393"/>
      <c r="C23" s="396"/>
      <c r="D23" s="400"/>
      <c r="E23" s="400"/>
      <c r="F23" s="112" t="s">
        <v>515</v>
      </c>
      <c r="G23" s="112" t="s">
        <v>516</v>
      </c>
      <c r="H23" s="355">
        <v>3</v>
      </c>
      <c r="I23" s="355" t="s">
        <v>517</v>
      </c>
      <c r="J23" s="355" t="s">
        <v>438</v>
      </c>
      <c r="K23" s="109">
        <v>44228</v>
      </c>
      <c r="L23" s="109">
        <v>44560</v>
      </c>
      <c r="M23" s="110">
        <f>130+30</f>
        <v>160</v>
      </c>
      <c r="N23" s="355">
        <v>0</v>
      </c>
      <c r="O23" s="112" t="s">
        <v>711</v>
      </c>
      <c r="P23" s="355">
        <v>3</v>
      </c>
      <c r="Q23" s="112" t="s">
        <v>1031</v>
      </c>
      <c r="R23" s="241" t="s">
        <v>958</v>
      </c>
      <c r="S23" s="114">
        <f>+P23/H23</f>
        <v>1</v>
      </c>
      <c r="T23" s="102" t="b">
        <f t="shared" si="0"/>
        <v>0</v>
      </c>
    </row>
    <row r="24" spans="1:20" ht="296.25" customHeight="1">
      <c r="A24" s="257">
        <v>17</v>
      </c>
      <c r="B24" s="393"/>
      <c r="C24" s="396"/>
      <c r="D24" s="428" t="s">
        <v>518</v>
      </c>
      <c r="E24" s="398" t="s">
        <v>519</v>
      </c>
      <c r="F24" s="409" t="s">
        <v>834</v>
      </c>
      <c r="G24" s="112" t="s">
        <v>520</v>
      </c>
      <c r="H24" s="355">
        <v>5</v>
      </c>
      <c r="I24" s="355" t="s">
        <v>521</v>
      </c>
      <c r="J24" s="355" t="s">
        <v>592</v>
      </c>
      <c r="K24" s="109">
        <v>44228</v>
      </c>
      <c r="L24" s="109">
        <v>44560</v>
      </c>
      <c r="M24" s="110"/>
      <c r="N24" s="355"/>
      <c r="O24" s="112"/>
      <c r="P24" s="355">
        <f>8+2+1</f>
        <v>11</v>
      </c>
      <c r="Q24" s="112" t="s">
        <v>962</v>
      </c>
      <c r="R24" s="259" t="s">
        <v>1002</v>
      </c>
      <c r="S24" s="114">
        <v>1</v>
      </c>
      <c r="T24" s="234" t="b">
        <f t="shared" si="0"/>
        <v>0</v>
      </c>
    </row>
    <row r="25" spans="1:20" ht="405.75" customHeight="1">
      <c r="A25" s="257">
        <v>18</v>
      </c>
      <c r="B25" s="393"/>
      <c r="C25" s="396"/>
      <c r="D25" s="429"/>
      <c r="E25" s="400"/>
      <c r="F25" s="410"/>
      <c r="G25" s="112" t="s">
        <v>252</v>
      </c>
      <c r="H25" s="355">
        <v>12</v>
      </c>
      <c r="I25" s="355" t="s">
        <v>253</v>
      </c>
      <c r="J25" s="355" t="s">
        <v>593</v>
      </c>
      <c r="K25" s="109">
        <v>44228</v>
      </c>
      <c r="L25" s="109">
        <v>44560</v>
      </c>
      <c r="M25" s="110"/>
      <c r="N25" s="355"/>
      <c r="O25" s="112"/>
      <c r="P25" s="355">
        <f>16+1</f>
        <v>17</v>
      </c>
      <c r="Q25" s="260" t="s">
        <v>1032</v>
      </c>
      <c r="R25" s="261" t="s">
        <v>739</v>
      </c>
      <c r="S25" s="114">
        <v>1</v>
      </c>
      <c r="T25" s="234" t="b">
        <f t="shared" si="0"/>
        <v>0</v>
      </c>
    </row>
    <row r="26" spans="1:20" ht="179.25" customHeight="1">
      <c r="A26" s="257">
        <v>19</v>
      </c>
      <c r="B26" s="393"/>
      <c r="C26" s="396"/>
      <c r="D26" s="353" t="s">
        <v>522</v>
      </c>
      <c r="E26" s="120" t="s">
        <v>313</v>
      </c>
      <c r="F26" s="122" t="s">
        <v>523</v>
      </c>
      <c r="G26" s="122" t="s">
        <v>594</v>
      </c>
      <c r="H26" s="121">
        <v>200</v>
      </c>
      <c r="I26" s="123" t="s">
        <v>595</v>
      </c>
      <c r="J26" s="123" t="s">
        <v>596</v>
      </c>
      <c r="K26" s="109">
        <v>44228</v>
      </c>
      <c r="L26" s="109">
        <v>44560</v>
      </c>
      <c r="M26" s="110"/>
      <c r="N26" s="355"/>
      <c r="O26" s="112"/>
      <c r="P26" s="355">
        <v>139</v>
      </c>
      <c r="Q26" s="208" t="s">
        <v>1026</v>
      </c>
      <c r="R26" s="241" t="s">
        <v>739</v>
      </c>
      <c r="S26" s="114">
        <v>0.7</v>
      </c>
      <c r="T26" s="234">
        <f t="shared" si="0"/>
        <v>3</v>
      </c>
    </row>
    <row r="27" spans="1:20" ht="89.25" customHeight="1">
      <c r="A27" s="257">
        <v>20</v>
      </c>
      <c r="B27" s="393"/>
      <c r="C27" s="397"/>
      <c r="D27" s="354" t="s">
        <v>312</v>
      </c>
      <c r="E27" s="354" t="s">
        <v>524</v>
      </c>
      <c r="F27" s="356" t="s">
        <v>525</v>
      </c>
      <c r="G27" s="262" t="s">
        <v>526</v>
      </c>
      <c r="H27" s="356">
        <v>1</v>
      </c>
      <c r="I27" s="356" t="s">
        <v>527</v>
      </c>
      <c r="J27" s="356" t="s">
        <v>584</v>
      </c>
      <c r="K27" s="109">
        <v>44228</v>
      </c>
      <c r="L27" s="109">
        <v>44560</v>
      </c>
      <c r="M27" s="110"/>
      <c r="N27" s="355"/>
      <c r="O27" s="112"/>
      <c r="P27" s="124"/>
      <c r="Q27" s="115" t="s">
        <v>835</v>
      </c>
      <c r="R27" s="214" t="s">
        <v>741</v>
      </c>
      <c r="S27" s="114">
        <v>0.25</v>
      </c>
      <c r="T27" s="102">
        <f t="shared" si="0"/>
        <v>1</v>
      </c>
    </row>
    <row r="28" spans="1:20" ht="130.5" customHeight="1">
      <c r="A28" s="256">
        <v>21</v>
      </c>
      <c r="B28" s="393"/>
      <c r="C28" s="396" t="s">
        <v>29</v>
      </c>
      <c r="D28" s="391" t="s">
        <v>30</v>
      </c>
      <c r="E28" s="391" t="s">
        <v>31</v>
      </c>
      <c r="F28" s="407" t="s">
        <v>314</v>
      </c>
      <c r="G28" s="112" t="s">
        <v>903</v>
      </c>
      <c r="H28" s="355">
        <v>10</v>
      </c>
      <c r="I28" s="355" t="s">
        <v>1099</v>
      </c>
      <c r="J28" s="355" t="s">
        <v>597</v>
      </c>
      <c r="K28" s="109">
        <v>44494</v>
      </c>
      <c r="L28" s="109">
        <v>44530</v>
      </c>
      <c r="M28" s="110"/>
      <c r="N28" s="112"/>
      <c r="O28" s="112"/>
      <c r="P28" s="355">
        <v>32</v>
      </c>
      <c r="Q28" s="115" t="s">
        <v>1014</v>
      </c>
      <c r="R28" s="214" t="s">
        <v>741</v>
      </c>
      <c r="S28" s="114">
        <v>1</v>
      </c>
      <c r="T28" s="102" t="b">
        <f t="shared" si="0"/>
        <v>0</v>
      </c>
    </row>
    <row r="29" spans="1:20" ht="149.25" customHeight="1">
      <c r="A29" s="257">
        <v>22</v>
      </c>
      <c r="B29" s="393"/>
      <c r="C29" s="396"/>
      <c r="D29" s="391"/>
      <c r="E29" s="391"/>
      <c r="F29" s="407"/>
      <c r="G29" s="112" t="s">
        <v>315</v>
      </c>
      <c r="H29" s="355">
        <v>2</v>
      </c>
      <c r="I29" s="355" t="s">
        <v>316</v>
      </c>
      <c r="J29" s="355" t="s">
        <v>598</v>
      </c>
      <c r="K29" s="109">
        <v>44228</v>
      </c>
      <c r="L29" s="109">
        <v>44560</v>
      </c>
      <c r="M29" s="110"/>
      <c r="N29" s="115"/>
      <c r="O29" s="112"/>
      <c r="P29" s="355">
        <v>3</v>
      </c>
      <c r="Q29" s="115" t="s">
        <v>739</v>
      </c>
      <c r="R29" s="112" t="s">
        <v>744</v>
      </c>
      <c r="S29" s="114">
        <v>1</v>
      </c>
      <c r="T29" s="234" t="b">
        <f t="shared" si="0"/>
        <v>0</v>
      </c>
    </row>
    <row r="30" spans="1:20" ht="219.75" customHeight="1">
      <c r="A30" s="257">
        <v>23</v>
      </c>
      <c r="B30" s="393"/>
      <c r="C30" s="408" t="s">
        <v>32</v>
      </c>
      <c r="D30" s="353" t="s">
        <v>318</v>
      </c>
      <c r="E30" s="353" t="s">
        <v>33</v>
      </c>
      <c r="F30" s="112" t="s">
        <v>317</v>
      </c>
      <c r="G30" s="112" t="s">
        <v>320</v>
      </c>
      <c r="H30" s="355">
        <v>1</v>
      </c>
      <c r="I30" s="355" t="s">
        <v>321</v>
      </c>
      <c r="J30" s="355" t="s">
        <v>301</v>
      </c>
      <c r="K30" s="109">
        <v>44228</v>
      </c>
      <c r="L30" s="109">
        <v>44560</v>
      </c>
      <c r="M30" s="377">
        <v>840</v>
      </c>
      <c r="N30" s="377">
        <v>0</v>
      </c>
      <c r="O30" s="377" t="s">
        <v>712</v>
      </c>
      <c r="P30" s="355">
        <v>4</v>
      </c>
      <c r="Q30" s="115" t="s">
        <v>1015</v>
      </c>
      <c r="R30" s="214" t="s">
        <v>924</v>
      </c>
      <c r="S30" s="114">
        <v>1</v>
      </c>
      <c r="T30" s="102" t="b">
        <f t="shared" si="0"/>
        <v>0</v>
      </c>
    </row>
    <row r="31" spans="1:20" ht="152.25" customHeight="1">
      <c r="A31" s="257">
        <v>24</v>
      </c>
      <c r="B31" s="393"/>
      <c r="C31" s="408"/>
      <c r="D31" s="395" t="s">
        <v>34</v>
      </c>
      <c r="E31" s="354" t="s">
        <v>622</v>
      </c>
      <c r="F31" s="358" t="s">
        <v>646</v>
      </c>
      <c r="G31" s="357" t="s">
        <v>623</v>
      </c>
      <c r="H31" s="355">
        <v>1</v>
      </c>
      <c r="I31" s="355" t="s">
        <v>564</v>
      </c>
      <c r="J31" s="355" t="s">
        <v>301</v>
      </c>
      <c r="K31" s="109"/>
      <c r="L31" s="109"/>
      <c r="M31" s="378"/>
      <c r="N31" s="378"/>
      <c r="O31" s="378"/>
      <c r="P31" s="266">
        <v>1</v>
      </c>
      <c r="Q31" s="263" t="s">
        <v>1016</v>
      </c>
      <c r="R31" s="264" t="s">
        <v>739</v>
      </c>
      <c r="S31" s="114">
        <v>1</v>
      </c>
      <c r="T31" s="234" t="b">
        <f t="shared" si="0"/>
        <v>0</v>
      </c>
    </row>
    <row r="32" spans="1:20" ht="293.25" customHeight="1">
      <c r="A32" s="257">
        <v>25</v>
      </c>
      <c r="B32" s="393"/>
      <c r="C32" s="408"/>
      <c r="D32" s="396"/>
      <c r="E32" s="353" t="s">
        <v>150</v>
      </c>
      <c r="F32" s="127" t="s">
        <v>323</v>
      </c>
      <c r="G32" s="355" t="s">
        <v>322</v>
      </c>
      <c r="H32" s="355">
        <v>11</v>
      </c>
      <c r="I32" s="540" t="s">
        <v>904</v>
      </c>
      <c r="J32" s="355" t="s">
        <v>301</v>
      </c>
      <c r="K32" s="109">
        <v>44494</v>
      </c>
      <c r="L32" s="109">
        <v>44530</v>
      </c>
      <c r="M32" s="378"/>
      <c r="N32" s="378"/>
      <c r="O32" s="378"/>
      <c r="P32" s="266">
        <v>85</v>
      </c>
      <c r="Q32" s="263" t="s">
        <v>946</v>
      </c>
      <c r="R32" s="265" t="s">
        <v>931</v>
      </c>
      <c r="S32" s="114">
        <v>1</v>
      </c>
      <c r="T32" s="102" t="b">
        <f t="shared" si="0"/>
        <v>0</v>
      </c>
    </row>
    <row r="33" spans="1:20" ht="126.75" customHeight="1">
      <c r="A33" s="256">
        <v>26</v>
      </c>
      <c r="B33" s="393"/>
      <c r="C33" s="408"/>
      <c r="D33" s="396"/>
      <c r="E33" s="353" t="s">
        <v>35</v>
      </c>
      <c r="F33" s="112" t="s">
        <v>319</v>
      </c>
      <c r="G33" s="112" t="s">
        <v>599</v>
      </c>
      <c r="H33" s="355">
        <v>4</v>
      </c>
      <c r="I33" s="355" t="s">
        <v>600</v>
      </c>
      <c r="J33" s="355" t="s">
        <v>301</v>
      </c>
      <c r="K33" s="109">
        <v>44228</v>
      </c>
      <c r="L33" s="109">
        <v>44560</v>
      </c>
      <c r="M33" s="378"/>
      <c r="N33" s="378"/>
      <c r="O33" s="378"/>
      <c r="P33" s="209">
        <v>5</v>
      </c>
      <c r="Q33" s="115" t="s">
        <v>784</v>
      </c>
      <c r="R33" s="214" t="s">
        <v>741</v>
      </c>
      <c r="S33" s="114">
        <v>1</v>
      </c>
      <c r="T33" s="234" t="b">
        <f t="shared" si="0"/>
        <v>0</v>
      </c>
    </row>
    <row r="34" spans="1:20" ht="213" customHeight="1">
      <c r="A34" s="257">
        <v>27</v>
      </c>
      <c r="B34" s="393"/>
      <c r="C34" s="408"/>
      <c r="D34" s="396"/>
      <c r="E34" s="353" t="s">
        <v>36</v>
      </c>
      <c r="F34" s="112" t="s">
        <v>324</v>
      </c>
      <c r="G34" s="112" t="s">
        <v>325</v>
      </c>
      <c r="H34" s="355">
        <v>70</v>
      </c>
      <c r="I34" s="355" t="s">
        <v>326</v>
      </c>
      <c r="J34" s="355" t="s">
        <v>302</v>
      </c>
      <c r="K34" s="109">
        <v>44228</v>
      </c>
      <c r="L34" s="109">
        <v>44560</v>
      </c>
      <c r="M34" s="378"/>
      <c r="N34" s="378"/>
      <c r="O34" s="378"/>
      <c r="P34" s="209">
        <v>73</v>
      </c>
      <c r="Q34" s="210" t="s">
        <v>960</v>
      </c>
      <c r="R34" s="242" t="s">
        <v>959</v>
      </c>
      <c r="S34" s="114">
        <v>1</v>
      </c>
      <c r="T34" s="234" t="b">
        <f t="shared" si="0"/>
        <v>0</v>
      </c>
    </row>
    <row r="35" spans="1:20" ht="409.5">
      <c r="A35" s="257">
        <v>28</v>
      </c>
      <c r="B35" s="393"/>
      <c r="C35" s="408"/>
      <c r="D35" s="396"/>
      <c r="E35" s="125" t="s">
        <v>37</v>
      </c>
      <c r="F35" s="112" t="s">
        <v>327</v>
      </c>
      <c r="G35" s="112" t="s">
        <v>329</v>
      </c>
      <c r="H35" s="355">
        <v>10</v>
      </c>
      <c r="I35" s="355" t="s">
        <v>328</v>
      </c>
      <c r="J35" s="355" t="s">
        <v>303</v>
      </c>
      <c r="K35" s="109">
        <v>44228</v>
      </c>
      <c r="L35" s="109">
        <v>44560</v>
      </c>
      <c r="M35" s="378"/>
      <c r="N35" s="378"/>
      <c r="O35" s="378"/>
      <c r="P35" s="266">
        <v>19</v>
      </c>
      <c r="Q35" s="263" t="s">
        <v>1033</v>
      </c>
      <c r="R35" s="264" t="s">
        <v>777</v>
      </c>
      <c r="S35" s="114">
        <v>1</v>
      </c>
      <c r="T35" s="234" t="b">
        <f t="shared" si="0"/>
        <v>0</v>
      </c>
    </row>
    <row r="36" spans="1:20" ht="114" customHeight="1">
      <c r="A36" s="257">
        <v>29</v>
      </c>
      <c r="B36" s="393"/>
      <c r="C36" s="408"/>
      <c r="D36" s="396"/>
      <c r="E36" s="353" t="s">
        <v>330</v>
      </c>
      <c r="F36" s="112" t="s">
        <v>331</v>
      </c>
      <c r="G36" s="112" t="s">
        <v>333</v>
      </c>
      <c r="H36" s="355">
        <v>300</v>
      </c>
      <c r="I36" s="355" t="s">
        <v>332</v>
      </c>
      <c r="J36" s="355" t="s">
        <v>254</v>
      </c>
      <c r="K36" s="109">
        <v>44228</v>
      </c>
      <c r="L36" s="109">
        <v>44560</v>
      </c>
      <c r="M36" s="378"/>
      <c r="N36" s="378"/>
      <c r="O36" s="378"/>
      <c r="P36" s="209">
        <v>458</v>
      </c>
      <c r="Q36" s="115" t="s">
        <v>952</v>
      </c>
      <c r="R36" s="214" t="s">
        <v>741</v>
      </c>
      <c r="S36" s="114">
        <v>1</v>
      </c>
      <c r="T36" s="234" t="b">
        <f t="shared" si="0"/>
        <v>0</v>
      </c>
    </row>
    <row r="37" spans="1:20" ht="409.5">
      <c r="A37" s="257">
        <v>30</v>
      </c>
      <c r="B37" s="393"/>
      <c r="C37" s="408"/>
      <c r="D37" s="396"/>
      <c r="E37" s="353" t="s">
        <v>334</v>
      </c>
      <c r="F37" s="112" t="s">
        <v>335</v>
      </c>
      <c r="G37" s="112" t="s">
        <v>336</v>
      </c>
      <c r="H37" s="355">
        <v>5</v>
      </c>
      <c r="I37" s="355" t="s">
        <v>337</v>
      </c>
      <c r="J37" s="355" t="s">
        <v>254</v>
      </c>
      <c r="K37" s="109">
        <v>44228</v>
      </c>
      <c r="L37" s="109">
        <v>44560</v>
      </c>
      <c r="M37" s="378"/>
      <c r="N37" s="378"/>
      <c r="O37" s="378"/>
      <c r="P37" s="209">
        <v>12</v>
      </c>
      <c r="Q37" s="115" t="s">
        <v>1034</v>
      </c>
      <c r="R37" s="214" t="s">
        <v>778</v>
      </c>
      <c r="S37" s="114">
        <v>1</v>
      </c>
      <c r="T37" s="234" t="b">
        <f t="shared" si="0"/>
        <v>0</v>
      </c>
    </row>
    <row r="38" spans="1:20" ht="156" customHeight="1">
      <c r="A38" s="256">
        <v>31</v>
      </c>
      <c r="B38" s="393"/>
      <c r="C38" s="408"/>
      <c r="D38" s="396"/>
      <c r="E38" s="353" t="s">
        <v>297</v>
      </c>
      <c r="F38" s="112" t="s">
        <v>38</v>
      </c>
      <c r="G38" s="112" t="s">
        <v>244</v>
      </c>
      <c r="H38" s="355">
        <v>2</v>
      </c>
      <c r="I38" s="355" t="s">
        <v>245</v>
      </c>
      <c r="J38" s="355" t="s">
        <v>304</v>
      </c>
      <c r="K38" s="109">
        <v>44228</v>
      </c>
      <c r="L38" s="109">
        <v>44560</v>
      </c>
      <c r="M38" s="378"/>
      <c r="N38" s="378"/>
      <c r="O38" s="378"/>
      <c r="P38" s="266">
        <v>1</v>
      </c>
      <c r="Q38" s="263" t="s">
        <v>1093</v>
      </c>
      <c r="R38" s="280" t="s">
        <v>932</v>
      </c>
      <c r="S38" s="114">
        <v>1</v>
      </c>
      <c r="T38" s="234" t="b">
        <f t="shared" si="0"/>
        <v>0</v>
      </c>
    </row>
    <row r="39" spans="1:20" ht="194.25" customHeight="1">
      <c r="A39" s="257">
        <v>32</v>
      </c>
      <c r="B39" s="393"/>
      <c r="C39" s="408"/>
      <c r="D39" s="396"/>
      <c r="E39" s="353" t="s">
        <v>439</v>
      </c>
      <c r="F39" s="112" t="s">
        <v>441</v>
      </c>
      <c r="G39" s="112" t="s">
        <v>440</v>
      </c>
      <c r="H39" s="355">
        <v>16</v>
      </c>
      <c r="I39" s="355" t="s">
        <v>905</v>
      </c>
      <c r="J39" s="355" t="s">
        <v>601</v>
      </c>
      <c r="K39" s="109">
        <v>44494</v>
      </c>
      <c r="L39" s="109">
        <v>44530</v>
      </c>
      <c r="M39" s="378"/>
      <c r="N39" s="378"/>
      <c r="O39" s="378"/>
      <c r="P39" s="266">
        <v>85</v>
      </c>
      <c r="Q39" s="263" t="s">
        <v>947</v>
      </c>
      <c r="R39" s="265" t="s">
        <v>785</v>
      </c>
      <c r="S39" s="114">
        <v>1</v>
      </c>
      <c r="T39" s="102" t="b">
        <f t="shared" si="0"/>
        <v>0</v>
      </c>
    </row>
    <row r="40" spans="1:20" ht="84" customHeight="1">
      <c r="A40" s="257">
        <v>33</v>
      </c>
      <c r="B40" s="393"/>
      <c r="C40" s="408"/>
      <c r="D40" s="397"/>
      <c r="E40" s="353" t="s">
        <v>338</v>
      </c>
      <c r="F40" s="126" t="s">
        <v>339</v>
      </c>
      <c r="G40" s="126" t="s">
        <v>341</v>
      </c>
      <c r="H40" s="116">
        <v>5</v>
      </c>
      <c r="I40" s="127" t="s">
        <v>340</v>
      </c>
      <c r="J40" s="355" t="s">
        <v>342</v>
      </c>
      <c r="K40" s="109">
        <v>44228</v>
      </c>
      <c r="L40" s="109">
        <v>44560</v>
      </c>
      <c r="M40" s="379"/>
      <c r="N40" s="379"/>
      <c r="O40" s="379"/>
      <c r="P40" s="266">
        <v>5</v>
      </c>
      <c r="Q40" s="115" t="s">
        <v>933</v>
      </c>
      <c r="R40" s="214" t="s">
        <v>786</v>
      </c>
      <c r="S40" s="114">
        <v>1</v>
      </c>
      <c r="T40" s="102" t="b">
        <f t="shared" si="0"/>
        <v>0</v>
      </c>
    </row>
    <row r="41" spans="1:20" ht="118.5" customHeight="1">
      <c r="A41" s="257">
        <v>34</v>
      </c>
      <c r="B41" s="393"/>
      <c r="C41" s="413" t="s">
        <v>39</v>
      </c>
      <c r="D41" s="415" t="s">
        <v>40</v>
      </c>
      <c r="E41" s="418" t="s">
        <v>528</v>
      </c>
      <c r="F41" s="421" t="s">
        <v>529</v>
      </c>
      <c r="G41" s="129" t="s">
        <v>604</v>
      </c>
      <c r="H41" s="128">
        <v>4</v>
      </c>
      <c r="I41" s="128" t="s">
        <v>605</v>
      </c>
      <c r="J41" s="355" t="s">
        <v>602</v>
      </c>
      <c r="K41" s="109">
        <v>44228</v>
      </c>
      <c r="L41" s="109">
        <v>44560</v>
      </c>
      <c r="M41" s="377">
        <v>621</v>
      </c>
      <c r="N41" s="377">
        <f>372+42+1.5</f>
        <v>415.5</v>
      </c>
      <c r="O41" s="377" t="s">
        <v>712</v>
      </c>
      <c r="P41" s="128">
        <v>4</v>
      </c>
      <c r="Q41" s="342" t="s">
        <v>1017</v>
      </c>
      <c r="R41" s="267" t="s">
        <v>934</v>
      </c>
      <c r="S41" s="343">
        <v>1</v>
      </c>
      <c r="T41" s="234" t="b">
        <f t="shared" si="0"/>
        <v>0</v>
      </c>
    </row>
    <row r="42" spans="1:20" ht="157.5" customHeight="1">
      <c r="A42" s="257">
        <v>35</v>
      </c>
      <c r="B42" s="393"/>
      <c r="C42" s="414"/>
      <c r="D42" s="416"/>
      <c r="E42" s="419"/>
      <c r="F42" s="422"/>
      <c r="G42" s="129" t="s">
        <v>530</v>
      </c>
      <c r="H42" s="128">
        <v>10</v>
      </c>
      <c r="I42" s="128" t="s">
        <v>606</v>
      </c>
      <c r="J42" s="355" t="s">
        <v>602</v>
      </c>
      <c r="K42" s="109">
        <v>44228</v>
      </c>
      <c r="L42" s="109">
        <v>44560</v>
      </c>
      <c r="M42" s="378"/>
      <c r="N42" s="378"/>
      <c r="O42" s="378"/>
      <c r="P42" s="130">
        <v>10</v>
      </c>
      <c r="Q42" s="344" t="s">
        <v>998</v>
      </c>
      <c r="R42" s="269" t="s">
        <v>745</v>
      </c>
      <c r="S42" s="114">
        <v>1</v>
      </c>
      <c r="T42" s="234" t="b">
        <f t="shared" si="0"/>
        <v>0</v>
      </c>
    </row>
    <row r="43" spans="1:20" ht="150" customHeight="1">
      <c r="A43" s="256">
        <v>36</v>
      </c>
      <c r="B43" s="393"/>
      <c r="C43" s="414"/>
      <c r="D43" s="416"/>
      <c r="E43" s="420"/>
      <c r="F43" s="423"/>
      <c r="G43" s="112" t="s">
        <v>607</v>
      </c>
      <c r="H43" s="355">
        <v>1</v>
      </c>
      <c r="I43" s="355" t="s">
        <v>282</v>
      </c>
      <c r="J43" s="355" t="s">
        <v>602</v>
      </c>
      <c r="K43" s="109">
        <v>44228</v>
      </c>
      <c r="L43" s="109">
        <v>44560</v>
      </c>
      <c r="M43" s="378"/>
      <c r="N43" s="378"/>
      <c r="O43" s="378"/>
      <c r="P43" s="130">
        <v>1</v>
      </c>
      <c r="Q43" s="268" t="s">
        <v>982</v>
      </c>
      <c r="R43" s="269" t="s">
        <v>746</v>
      </c>
      <c r="S43" s="114">
        <v>1</v>
      </c>
      <c r="T43" s="234" t="b">
        <f t="shared" si="0"/>
        <v>0</v>
      </c>
    </row>
    <row r="44" spans="1:20" ht="135.75" customHeight="1">
      <c r="A44" s="257">
        <v>37</v>
      </c>
      <c r="B44" s="393"/>
      <c r="C44" s="414"/>
      <c r="D44" s="416"/>
      <c r="E44" s="359" t="s">
        <v>531</v>
      </c>
      <c r="F44" s="131" t="s">
        <v>532</v>
      </c>
      <c r="G44" s="112" t="s">
        <v>533</v>
      </c>
      <c r="H44" s="355">
        <v>500</v>
      </c>
      <c r="I44" s="355" t="s">
        <v>534</v>
      </c>
      <c r="J44" s="355" t="s">
        <v>535</v>
      </c>
      <c r="K44" s="109">
        <v>44228</v>
      </c>
      <c r="L44" s="109">
        <v>44560</v>
      </c>
      <c r="M44" s="378"/>
      <c r="N44" s="378"/>
      <c r="O44" s="378"/>
      <c r="P44" s="130">
        <v>2268</v>
      </c>
      <c r="Q44" s="339" t="s">
        <v>989</v>
      </c>
      <c r="R44" s="269" t="s">
        <v>798</v>
      </c>
      <c r="S44" s="114">
        <v>1</v>
      </c>
      <c r="T44" s="234" t="b">
        <f t="shared" si="0"/>
        <v>0</v>
      </c>
    </row>
    <row r="45" spans="1:20" ht="187.5" customHeight="1">
      <c r="A45" s="257">
        <v>38</v>
      </c>
      <c r="B45" s="393"/>
      <c r="C45" s="414"/>
      <c r="D45" s="416"/>
      <c r="E45" s="418" t="s">
        <v>536</v>
      </c>
      <c r="F45" s="128" t="s">
        <v>537</v>
      </c>
      <c r="G45" s="112" t="s">
        <v>538</v>
      </c>
      <c r="H45" s="355">
        <v>1</v>
      </c>
      <c r="I45" s="355" t="s">
        <v>539</v>
      </c>
      <c r="J45" s="355" t="s">
        <v>602</v>
      </c>
      <c r="K45" s="109">
        <v>44228</v>
      </c>
      <c r="L45" s="109">
        <v>44560</v>
      </c>
      <c r="M45" s="378"/>
      <c r="N45" s="378"/>
      <c r="O45" s="378"/>
      <c r="P45" s="130">
        <v>1</v>
      </c>
      <c r="Q45" s="268" t="s">
        <v>990</v>
      </c>
      <c r="R45" s="269" t="s">
        <v>747</v>
      </c>
      <c r="S45" s="114">
        <v>1</v>
      </c>
      <c r="T45" s="234" t="b">
        <f t="shared" si="0"/>
        <v>0</v>
      </c>
    </row>
    <row r="46" spans="1:20" ht="100.5" customHeight="1">
      <c r="A46" s="257">
        <v>39</v>
      </c>
      <c r="B46" s="393"/>
      <c r="C46" s="414"/>
      <c r="D46" s="416"/>
      <c r="E46" s="420"/>
      <c r="F46" s="128" t="s">
        <v>540</v>
      </c>
      <c r="G46" s="112" t="s">
        <v>608</v>
      </c>
      <c r="H46" s="355">
        <v>5</v>
      </c>
      <c r="I46" s="355" t="s">
        <v>541</v>
      </c>
      <c r="J46" s="355" t="s">
        <v>602</v>
      </c>
      <c r="K46" s="109">
        <v>44228</v>
      </c>
      <c r="L46" s="109">
        <v>44560</v>
      </c>
      <c r="M46" s="378"/>
      <c r="N46" s="378"/>
      <c r="O46" s="378"/>
      <c r="P46" s="130">
        <v>3</v>
      </c>
      <c r="Q46" s="344" t="s">
        <v>999</v>
      </c>
      <c r="R46" s="269" t="s">
        <v>799</v>
      </c>
      <c r="S46" s="114">
        <v>0.7</v>
      </c>
      <c r="T46" s="234">
        <f t="shared" si="0"/>
        <v>3</v>
      </c>
    </row>
    <row r="47" spans="1:20" ht="91.5" customHeight="1">
      <c r="A47" s="257">
        <v>40</v>
      </c>
      <c r="B47" s="393"/>
      <c r="C47" s="414"/>
      <c r="D47" s="416"/>
      <c r="E47" s="359" t="s">
        <v>542</v>
      </c>
      <c r="F47" s="128" t="s">
        <v>543</v>
      </c>
      <c r="G47" s="112" t="s">
        <v>544</v>
      </c>
      <c r="H47" s="355">
        <v>3</v>
      </c>
      <c r="I47" s="355" t="s">
        <v>545</v>
      </c>
      <c r="J47" s="355" t="s">
        <v>602</v>
      </c>
      <c r="K47" s="109">
        <v>44228</v>
      </c>
      <c r="L47" s="109">
        <v>44560</v>
      </c>
      <c r="M47" s="378"/>
      <c r="N47" s="378"/>
      <c r="O47" s="378"/>
      <c r="P47" s="130">
        <v>2</v>
      </c>
      <c r="Q47" s="344" t="s">
        <v>1000</v>
      </c>
      <c r="R47" s="269" t="s">
        <v>748</v>
      </c>
      <c r="S47" s="114">
        <v>0.75</v>
      </c>
      <c r="T47" s="234">
        <f t="shared" si="0"/>
        <v>3</v>
      </c>
    </row>
    <row r="48" spans="1:20" ht="123" customHeight="1">
      <c r="A48" s="256">
        <v>41</v>
      </c>
      <c r="B48" s="393"/>
      <c r="C48" s="414"/>
      <c r="D48" s="416"/>
      <c r="E48" s="418" t="s">
        <v>532</v>
      </c>
      <c r="F48" s="128" t="s">
        <v>546</v>
      </c>
      <c r="G48" s="112" t="s">
        <v>547</v>
      </c>
      <c r="H48" s="355">
        <v>1</v>
      </c>
      <c r="I48" s="355" t="s">
        <v>548</v>
      </c>
      <c r="J48" s="355" t="s">
        <v>602</v>
      </c>
      <c r="K48" s="109">
        <v>44228</v>
      </c>
      <c r="L48" s="109">
        <v>44560</v>
      </c>
      <c r="M48" s="378"/>
      <c r="N48" s="378"/>
      <c r="O48" s="378"/>
      <c r="P48" s="130">
        <v>1</v>
      </c>
      <c r="Q48" s="344" t="s">
        <v>1001</v>
      </c>
      <c r="R48" s="269" t="s">
        <v>749</v>
      </c>
      <c r="S48" s="343">
        <v>1</v>
      </c>
      <c r="T48" s="102" t="b">
        <f t="shared" si="0"/>
        <v>0</v>
      </c>
    </row>
    <row r="49" spans="1:20" ht="112.5" customHeight="1">
      <c r="A49" s="257">
        <v>42</v>
      </c>
      <c r="B49" s="393"/>
      <c r="C49" s="414"/>
      <c r="D49" s="417"/>
      <c r="E49" s="420"/>
      <c r="F49" s="129" t="s">
        <v>549</v>
      </c>
      <c r="G49" s="112" t="s">
        <v>550</v>
      </c>
      <c r="H49" s="355">
        <v>5</v>
      </c>
      <c r="I49" s="355" t="s">
        <v>551</v>
      </c>
      <c r="J49" s="355" t="s">
        <v>602</v>
      </c>
      <c r="K49" s="109">
        <v>44228</v>
      </c>
      <c r="L49" s="109">
        <v>44560</v>
      </c>
      <c r="M49" s="379"/>
      <c r="N49" s="379"/>
      <c r="O49" s="379"/>
      <c r="P49" s="130">
        <v>6</v>
      </c>
      <c r="Q49" s="353" t="s">
        <v>1067</v>
      </c>
      <c r="R49" s="214" t="s">
        <v>741</v>
      </c>
      <c r="S49" s="114">
        <v>1</v>
      </c>
      <c r="T49" s="234" t="b">
        <f t="shared" si="0"/>
        <v>0</v>
      </c>
    </row>
    <row r="50" spans="1:20" ht="116.25" customHeight="1">
      <c r="A50" s="257">
        <v>43</v>
      </c>
      <c r="B50" s="393"/>
      <c r="C50" s="414"/>
      <c r="D50" s="424" t="s">
        <v>41</v>
      </c>
      <c r="E50" s="391" t="s">
        <v>42</v>
      </c>
      <c r="F50" s="412" t="s">
        <v>43</v>
      </c>
      <c r="G50" s="132" t="s">
        <v>343</v>
      </c>
      <c r="H50" s="355">
        <v>9</v>
      </c>
      <c r="I50" s="355" t="s">
        <v>344</v>
      </c>
      <c r="J50" s="355" t="s">
        <v>346</v>
      </c>
      <c r="K50" s="109">
        <v>44228</v>
      </c>
      <c r="L50" s="109">
        <v>44560</v>
      </c>
      <c r="M50" s="110"/>
      <c r="N50" s="115"/>
      <c r="O50" s="112"/>
      <c r="P50" s="355">
        <v>13</v>
      </c>
      <c r="Q50" s="115" t="s">
        <v>941</v>
      </c>
      <c r="R50" s="214" t="s">
        <v>940</v>
      </c>
      <c r="S50" s="114">
        <v>1</v>
      </c>
      <c r="T50" s="234" t="b">
        <f t="shared" si="0"/>
        <v>0</v>
      </c>
    </row>
    <row r="51" spans="1:20" ht="91.5" customHeight="1">
      <c r="A51" s="257">
        <v>44</v>
      </c>
      <c r="B51" s="393"/>
      <c r="C51" s="414"/>
      <c r="D51" s="424"/>
      <c r="E51" s="391"/>
      <c r="F51" s="412"/>
      <c r="G51" s="112" t="s">
        <v>255</v>
      </c>
      <c r="H51" s="355">
        <v>7</v>
      </c>
      <c r="I51" s="355" t="s">
        <v>345</v>
      </c>
      <c r="J51" s="355" t="s">
        <v>346</v>
      </c>
      <c r="K51" s="109">
        <v>44228</v>
      </c>
      <c r="L51" s="109">
        <v>44560</v>
      </c>
      <c r="M51" s="110"/>
      <c r="N51" s="115"/>
      <c r="O51" s="112"/>
      <c r="P51" s="355"/>
      <c r="Q51" s="115" t="s">
        <v>794</v>
      </c>
      <c r="R51" s="214" t="s">
        <v>795</v>
      </c>
      <c r="S51" s="114">
        <v>0.28000000000000003</v>
      </c>
      <c r="T51" s="102">
        <f t="shared" si="0"/>
        <v>1</v>
      </c>
    </row>
    <row r="52" spans="1:20" ht="105.75" customHeight="1">
      <c r="A52" s="257">
        <v>45</v>
      </c>
      <c r="B52" s="393"/>
      <c r="C52" s="408" t="s">
        <v>44</v>
      </c>
      <c r="D52" s="398" t="s">
        <v>45</v>
      </c>
      <c r="E52" s="353" t="s">
        <v>552</v>
      </c>
      <c r="F52" s="355" t="s">
        <v>553</v>
      </c>
      <c r="G52" s="112" t="s">
        <v>554</v>
      </c>
      <c r="H52" s="355">
        <v>1</v>
      </c>
      <c r="I52" s="355" t="s">
        <v>555</v>
      </c>
      <c r="J52" s="355" t="s">
        <v>301</v>
      </c>
      <c r="K52" s="109">
        <v>44228</v>
      </c>
      <c r="L52" s="109">
        <v>44560</v>
      </c>
      <c r="M52" s="110"/>
      <c r="N52" s="115"/>
      <c r="O52" s="112"/>
      <c r="P52" s="355"/>
      <c r="Q52" s="115" t="s">
        <v>1070</v>
      </c>
      <c r="R52" s="214" t="s">
        <v>788</v>
      </c>
      <c r="S52" s="114">
        <v>0.5</v>
      </c>
      <c r="T52" s="234">
        <f t="shared" si="0"/>
        <v>3</v>
      </c>
    </row>
    <row r="53" spans="1:20" ht="177.75" customHeight="1">
      <c r="A53" s="256">
        <v>46</v>
      </c>
      <c r="B53" s="393"/>
      <c r="C53" s="408"/>
      <c r="D53" s="400"/>
      <c r="E53" s="353" t="s">
        <v>46</v>
      </c>
      <c r="F53" s="357" t="s">
        <v>348</v>
      </c>
      <c r="G53" s="357" t="s">
        <v>349</v>
      </c>
      <c r="H53" s="355">
        <v>50</v>
      </c>
      <c r="I53" s="355" t="s">
        <v>347</v>
      </c>
      <c r="J53" s="355" t="s">
        <v>301</v>
      </c>
      <c r="K53" s="109">
        <v>44228</v>
      </c>
      <c r="L53" s="109">
        <v>44560</v>
      </c>
      <c r="M53" s="110"/>
      <c r="N53" s="115"/>
      <c r="O53" s="112"/>
      <c r="P53" s="355">
        <v>25</v>
      </c>
      <c r="Q53" s="115" t="s">
        <v>1035</v>
      </c>
      <c r="R53" s="270" t="s">
        <v>789</v>
      </c>
      <c r="S53" s="114">
        <v>0.5</v>
      </c>
      <c r="T53" s="234">
        <f t="shared" si="0"/>
        <v>3</v>
      </c>
    </row>
    <row r="54" spans="1:20" ht="276.75" customHeight="1">
      <c r="A54" s="257">
        <v>47</v>
      </c>
      <c r="B54" s="393"/>
      <c r="C54" s="408"/>
      <c r="D54" s="391" t="s">
        <v>246</v>
      </c>
      <c r="E54" s="391" t="s">
        <v>247</v>
      </c>
      <c r="F54" s="407" t="s">
        <v>836</v>
      </c>
      <c r="G54" s="357" t="s">
        <v>248</v>
      </c>
      <c r="H54" s="355">
        <v>100</v>
      </c>
      <c r="I54" s="375" t="s">
        <v>294</v>
      </c>
      <c r="J54" s="355" t="s">
        <v>603</v>
      </c>
      <c r="K54" s="109">
        <v>44228</v>
      </c>
      <c r="L54" s="109">
        <v>44560</v>
      </c>
      <c r="M54" s="110"/>
      <c r="N54" s="115"/>
      <c r="O54" s="112"/>
      <c r="P54" s="355">
        <v>150</v>
      </c>
      <c r="Q54" s="115" t="s">
        <v>1036</v>
      </c>
      <c r="R54" s="214" t="s">
        <v>925</v>
      </c>
      <c r="S54" s="114">
        <v>1</v>
      </c>
      <c r="T54" s="234" t="b">
        <f t="shared" si="0"/>
        <v>0</v>
      </c>
    </row>
    <row r="55" spans="1:20" ht="408">
      <c r="A55" s="257">
        <v>48</v>
      </c>
      <c r="B55" s="393"/>
      <c r="C55" s="408"/>
      <c r="D55" s="391"/>
      <c r="E55" s="391"/>
      <c r="F55" s="407"/>
      <c r="G55" s="357" t="s">
        <v>249</v>
      </c>
      <c r="H55" s="355">
        <v>1</v>
      </c>
      <c r="I55" s="375" t="s">
        <v>250</v>
      </c>
      <c r="J55" s="355" t="s">
        <v>305</v>
      </c>
      <c r="K55" s="109">
        <v>44228</v>
      </c>
      <c r="L55" s="109">
        <v>44560</v>
      </c>
      <c r="M55" s="110"/>
      <c r="N55" s="115"/>
      <c r="O55" s="112"/>
      <c r="P55" s="128">
        <v>1</v>
      </c>
      <c r="Q55" s="271" t="s">
        <v>1018</v>
      </c>
      <c r="R55" s="272" t="s">
        <v>790</v>
      </c>
      <c r="S55" s="114">
        <v>1</v>
      </c>
      <c r="T55" s="102" t="b">
        <f t="shared" si="0"/>
        <v>0</v>
      </c>
    </row>
    <row r="56" spans="1:20" ht="150">
      <c r="A56" s="257">
        <v>49</v>
      </c>
      <c r="B56" s="393"/>
      <c r="C56" s="408" t="s">
        <v>47</v>
      </c>
      <c r="D56" s="398" t="s">
        <v>556</v>
      </c>
      <c r="E56" s="353" t="s">
        <v>557</v>
      </c>
      <c r="F56" s="358" t="s">
        <v>558</v>
      </c>
      <c r="G56" s="357" t="s">
        <v>559</v>
      </c>
      <c r="H56" s="355">
        <v>1</v>
      </c>
      <c r="I56" s="355" t="s">
        <v>564</v>
      </c>
      <c r="J56" s="355" t="s">
        <v>609</v>
      </c>
      <c r="K56" s="109">
        <v>44228</v>
      </c>
      <c r="L56" s="109">
        <v>44560</v>
      </c>
      <c r="M56" s="110"/>
      <c r="N56" s="115"/>
      <c r="O56" s="112"/>
      <c r="P56" s="355">
        <v>1</v>
      </c>
      <c r="Q56" s="115" t="s">
        <v>1095</v>
      </c>
      <c r="R56" s="273" t="s">
        <v>750</v>
      </c>
      <c r="S56" s="114">
        <v>1</v>
      </c>
      <c r="T56" s="102" t="b">
        <f t="shared" si="0"/>
        <v>0</v>
      </c>
    </row>
    <row r="57" spans="1:20" ht="178.5">
      <c r="A57" s="257">
        <v>50</v>
      </c>
      <c r="B57" s="393"/>
      <c r="C57" s="408"/>
      <c r="D57" s="400"/>
      <c r="E57" s="354" t="s">
        <v>610</v>
      </c>
      <c r="F57" s="357" t="s">
        <v>560</v>
      </c>
      <c r="G57" s="357" t="s">
        <v>194</v>
      </c>
      <c r="H57" s="355">
        <v>1</v>
      </c>
      <c r="I57" s="133" t="s">
        <v>195</v>
      </c>
      <c r="J57" s="355" t="s">
        <v>306</v>
      </c>
      <c r="K57" s="109">
        <v>44228</v>
      </c>
      <c r="L57" s="109">
        <v>44560</v>
      </c>
      <c r="M57" s="110"/>
      <c r="N57" s="115"/>
      <c r="O57" s="112"/>
      <c r="P57" s="355"/>
      <c r="Q57" s="115" t="s">
        <v>938</v>
      </c>
      <c r="R57" s="214" t="s">
        <v>937</v>
      </c>
      <c r="S57" s="114">
        <v>0.4</v>
      </c>
      <c r="T57" s="234">
        <f t="shared" si="0"/>
        <v>3</v>
      </c>
    </row>
    <row r="58" spans="1:20" ht="165.75">
      <c r="A58" s="256">
        <v>51</v>
      </c>
      <c r="B58" s="394"/>
      <c r="C58" s="408" t="s">
        <v>48</v>
      </c>
      <c r="D58" s="391" t="s">
        <v>49</v>
      </c>
      <c r="E58" s="353" t="s">
        <v>561</v>
      </c>
      <c r="F58" s="358" t="s">
        <v>562</v>
      </c>
      <c r="G58" s="357" t="s">
        <v>563</v>
      </c>
      <c r="H58" s="355">
        <v>1</v>
      </c>
      <c r="I58" s="355" t="s">
        <v>564</v>
      </c>
      <c r="J58" s="355" t="s">
        <v>611</v>
      </c>
      <c r="K58" s="109">
        <v>44228</v>
      </c>
      <c r="L58" s="109">
        <v>44560</v>
      </c>
      <c r="M58" s="377">
        <v>330</v>
      </c>
      <c r="N58" s="377">
        <v>2.6</v>
      </c>
      <c r="O58" s="377" t="s">
        <v>281</v>
      </c>
      <c r="P58" s="355">
        <v>1</v>
      </c>
      <c r="Q58" s="115" t="s">
        <v>1068</v>
      </c>
      <c r="R58" s="347" t="s">
        <v>863</v>
      </c>
      <c r="S58" s="114">
        <v>1</v>
      </c>
      <c r="T58" s="234" t="b">
        <f t="shared" si="0"/>
        <v>0</v>
      </c>
    </row>
    <row r="59" spans="1:20" ht="139.5" customHeight="1">
      <c r="A59" s="380">
        <v>52</v>
      </c>
      <c r="B59" s="394"/>
      <c r="C59" s="408"/>
      <c r="D59" s="391"/>
      <c r="E59" s="391" t="s">
        <v>196</v>
      </c>
      <c r="F59" s="404" t="s">
        <v>256</v>
      </c>
      <c r="G59" s="407" t="s">
        <v>565</v>
      </c>
      <c r="H59" s="355">
        <v>4</v>
      </c>
      <c r="I59" s="355" t="s">
        <v>566</v>
      </c>
      <c r="J59" s="355" t="s">
        <v>612</v>
      </c>
      <c r="K59" s="109">
        <v>44228</v>
      </c>
      <c r="L59" s="109">
        <v>44560</v>
      </c>
      <c r="M59" s="378"/>
      <c r="N59" s="378"/>
      <c r="O59" s="378"/>
      <c r="P59" s="355">
        <f>26+3+1</f>
        <v>30</v>
      </c>
      <c r="Q59" s="213" t="s">
        <v>964</v>
      </c>
      <c r="R59" s="115" t="s">
        <v>779</v>
      </c>
      <c r="S59" s="114">
        <v>1</v>
      </c>
      <c r="T59" s="234" t="b">
        <f t="shared" si="0"/>
        <v>0</v>
      </c>
    </row>
    <row r="60" spans="1:20" ht="150.75" customHeight="1">
      <c r="A60" s="381"/>
      <c r="B60" s="394"/>
      <c r="C60" s="408"/>
      <c r="D60" s="391"/>
      <c r="E60" s="391"/>
      <c r="F60" s="404"/>
      <c r="G60" s="407"/>
      <c r="H60" s="355">
        <v>2</v>
      </c>
      <c r="I60" s="355" t="s">
        <v>567</v>
      </c>
      <c r="J60" s="355" t="s">
        <v>612</v>
      </c>
      <c r="K60" s="109">
        <v>44228</v>
      </c>
      <c r="L60" s="109">
        <v>44560</v>
      </c>
      <c r="M60" s="378"/>
      <c r="N60" s="378"/>
      <c r="O60" s="378"/>
      <c r="P60" s="355">
        <v>6</v>
      </c>
      <c r="Q60" s="214" t="s">
        <v>780</v>
      </c>
      <c r="R60" s="115" t="s">
        <v>781</v>
      </c>
      <c r="S60" s="114">
        <v>1</v>
      </c>
      <c r="T60" s="234" t="b">
        <f t="shared" si="0"/>
        <v>0</v>
      </c>
    </row>
    <row r="61" spans="1:20" ht="210.75" customHeight="1">
      <c r="A61" s="257">
        <v>53</v>
      </c>
      <c r="B61" s="394"/>
      <c r="C61" s="408"/>
      <c r="D61" s="391"/>
      <c r="E61" s="353" t="s">
        <v>50</v>
      </c>
      <c r="F61" s="357" t="s">
        <v>568</v>
      </c>
      <c r="G61" s="134" t="s">
        <v>569</v>
      </c>
      <c r="H61" s="356">
        <v>20</v>
      </c>
      <c r="I61" s="356" t="s">
        <v>570</v>
      </c>
      <c r="J61" s="356" t="s">
        <v>612</v>
      </c>
      <c r="K61" s="109">
        <v>44228</v>
      </c>
      <c r="L61" s="109">
        <v>44560</v>
      </c>
      <c r="M61" s="378"/>
      <c r="N61" s="378"/>
      <c r="O61" s="378"/>
      <c r="P61" s="355">
        <f>7+5+5+2+2+3</f>
        <v>24</v>
      </c>
      <c r="Q61" s="214" t="s">
        <v>1037</v>
      </c>
      <c r="R61" s="115" t="s">
        <v>954</v>
      </c>
      <c r="S61" s="114">
        <v>1</v>
      </c>
      <c r="T61" s="234" t="b">
        <f t="shared" si="0"/>
        <v>0</v>
      </c>
    </row>
    <row r="62" spans="1:20" ht="105.75" customHeight="1">
      <c r="A62" s="257">
        <v>54</v>
      </c>
      <c r="B62" s="394"/>
      <c r="C62" s="408"/>
      <c r="D62" s="391"/>
      <c r="E62" s="353" t="s">
        <v>197</v>
      </c>
      <c r="F62" s="112" t="s">
        <v>614</v>
      </c>
      <c r="G62" s="357" t="s">
        <v>257</v>
      </c>
      <c r="H62" s="355">
        <v>5</v>
      </c>
      <c r="I62" s="355" t="s">
        <v>613</v>
      </c>
      <c r="J62" s="405" t="s">
        <v>612</v>
      </c>
      <c r="K62" s="109">
        <v>44228</v>
      </c>
      <c r="L62" s="109">
        <v>44560</v>
      </c>
      <c r="M62" s="379"/>
      <c r="N62" s="379"/>
      <c r="O62" s="379"/>
      <c r="P62" s="355">
        <v>3</v>
      </c>
      <c r="Q62" s="115" t="s">
        <v>1092</v>
      </c>
      <c r="R62" s="214" t="s">
        <v>797</v>
      </c>
      <c r="S62" s="114">
        <v>0.75</v>
      </c>
      <c r="T62" s="234">
        <f t="shared" si="0"/>
        <v>3</v>
      </c>
    </row>
    <row r="63" spans="1:20" s="26" customFormat="1" ht="132.75" customHeight="1">
      <c r="A63" s="257">
        <v>55</v>
      </c>
      <c r="B63" s="394"/>
      <c r="C63" s="408"/>
      <c r="D63" s="391" t="s">
        <v>51</v>
      </c>
      <c r="E63" s="391" t="s">
        <v>571</v>
      </c>
      <c r="F63" s="404" t="s">
        <v>572</v>
      </c>
      <c r="G63" s="357" t="s">
        <v>615</v>
      </c>
      <c r="H63" s="355">
        <v>1</v>
      </c>
      <c r="I63" s="355" t="s">
        <v>527</v>
      </c>
      <c r="J63" s="406"/>
      <c r="K63" s="109">
        <v>44228</v>
      </c>
      <c r="L63" s="109">
        <v>44560</v>
      </c>
      <c r="M63" s="110"/>
      <c r="N63" s="115"/>
      <c r="O63" s="112"/>
      <c r="P63" s="355">
        <v>1</v>
      </c>
      <c r="Q63" s="115" t="s">
        <v>1069</v>
      </c>
      <c r="R63" s="274" t="s">
        <v>796</v>
      </c>
      <c r="S63" s="114">
        <v>1</v>
      </c>
      <c r="T63" s="234" t="b">
        <f t="shared" si="0"/>
        <v>0</v>
      </c>
    </row>
    <row r="64" spans="1:20" s="26" customFormat="1" ht="112.5" customHeight="1">
      <c r="A64" s="257">
        <v>56</v>
      </c>
      <c r="B64" s="394"/>
      <c r="C64" s="408"/>
      <c r="D64" s="391"/>
      <c r="E64" s="391"/>
      <c r="F64" s="404"/>
      <c r="G64" s="357" t="s">
        <v>350</v>
      </c>
      <c r="H64" s="355">
        <v>50</v>
      </c>
      <c r="I64" s="355" t="s">
        <v>616</v>
      </c>
      <c r="J64" s="355" t="s">
        <v>620</v>
      </c>
      <c r="K64" s="109">
        <v>44228</v>
      </c>
      <c r="L64" s="109">
        <v>44560</v>
      </c>
      <c r="M64" s="110"/>
      <c r="N64" s="115"/>
      <c r="O64" s="112"/>
      <c r="P64" s="355">
        <f>38+60</f>
        <v>98</v>
      </c>
      <c r="Q64" s="115" t="s">
        <v>740</v>
      </c>
      <c r="R64" s="214" t="s">
        <v>769</v>
      </c>
      <c r="S64" s="114">
        <v>1</v>
      </c>
      <c r="T64" s="234" t="b">
        <f t="shared" si="0"/>
        <v>0</v>
      </c>
    </row>
    <row r="65" spans="1:20" ht="12.75">
      <c r="C65" s="2">
        <v>8</v>
      </c>
      <c r="D65" s="3">
        <v>17</v>
      </c>
      <c r="E65" s="4">
        <v>41</v>
      </c>
      <c r="G65" s="135">
        <v>57</v>
      </c>
      <c r="H65" s="135"/>
      <c r="I65" s="136">
        <v>57</v>
      </c>
      <c r="J65" s="7"/>
      <c r="M65" s="61">
        <f>SUM(M7:M64)</f>
        <v>5244</v>
      </c>
      <c r="N65" s="61">
        <f>SUM(N7:N64)</f>
        <v>999.1</v>
      </c>
      <c r="S65" s="76">
        <f>AVERAGE(S7:S64)</f>
        <v>0.89448275862068971</v>
      </c>
    </row>
    <row r="66" spans="1:20" ht="12.75">
      <c r="B66" s="8" t="s">
        <v>52</v>
      </c>
      <c r="C66" s="9"/>
      <c r="H66" s="6"/>
      <c r="I66" s="6"/>
      <c r="J66" s="7"/>
      <c r="M66" s="61"/>
      <c r="S66" s="76"/>
    </row>
    <row r="67" spans="1:20" ht="12.75">
      <c r="B67" s="8" t="s">
        <v>53</v>
      </c>
      <c r="C67" s="9"/>
      <c r="M67" s="61"/>
      <c r="S67" s="76"/>
    </row>
    <row r="69" spans="1:20">
      <c r="A69" s="2" t="s">
        <v>714</v>
      </c>
      <c r="B69" s="541"/>
      <c r="N69" s="26"/>
      <c r="O69" s="26"/>
      <c r="P69" s="26"/>
      <c r="Q69" s="26"/>
      <c r="R69" s="26"/>
      <c r="S69" s="26"/>
      <c r="T69" s="1"/>
    </row>
    <row r="70" spans="1:20">
      <c r="A70" s="542" t="s">
        <v>899</v>
      </c>
    </row>
    <row r="71" spans="1:20">
      <c r="A71" s="26" t="s">
        <v>977</v>
      </c>
    </row>
    <row r="72" spans="1:20">
      <c r="A72" s="26" t="s">
        <v>1104</v>
      </c>
    </row>
    <row r="73" spans="1:20">
      <c r="A73" s="542"/>
      <c r="B73" s="215"/>
    </row>
    <row r="74" spans="1:20">
      <c r="A74" s="215" t="s">
        <v>832</v>
      </c>
    </row>
  </sheetData>
  <autoFilter ref="A6:T67"/>
  <mergeCells count="82">
    <mergeCell ref="C14:C27"/>
    <mergeCell ref="D14:D18"/>
    <mergeCell ref="D31:D40"/>
    <mergeCell ref="D63:D64"/>
    <mergeCell ref="E63:E64"/>
    <mergeCell ref="C28:C29"/>
    <mergeCell ref="D28:D29"/>
    <mergeCell ref="E28:E29"/>
    <mergeCell ref="E22:E23"/>
    <mergeCell ref="D24:D25"/>
    <mergeCell ref="E24:E25"/>
    <mergeCell ref="D19:D23"/>
    <mergeCell ref="F63:F64"/>
    <mergeCell ref="J62:J63"/>
    <mergeCell ref="F59:F60"/>
    <mergeCell ref="G59:G60"/>
    <mergeCell ref="C56:C57"/>
    <mergeCell ref="D56:D57"/>
    <mergeCell ref="C58:C64"/>
    <mergeCell ref="D58:D62"/>
    <mergeCell ref="E59:E60"/>
    <mergeCell ref="F50:F51"/>
    <mergeCell ref="C52:C55"/>
    <mergeCell ref="D52:D53"/>
    <mergeCell ref="D54:D55"/>
    <mergeCell ref="E54:E55"/>
    <mergeCell ref="F54:F55"/>
    <mergeCell ref="C41:C51"/>
    <mergeCell ref="D41:D49"/>
    <mergeCell ref="E41:E43"/>
    <mergeCell ref="F41:F43"/>
    <mergeCell ref="E45:E46"/>
    <mergeCell ref="E48:E49"/>
    <mergeCell ref="D50:D51"/>
    <mergeCell ref="E50:E51"/>
    <mergeCell ref="F24:F25"/>
    <mergeCell ref="E17:E18"/>
    <mergeCell ref="L5:L6"/>
    <mergeCell ref="M5:M6"/>
    <mergeCell ref="N5:N6"/>
    <mergeCell ref="F17:F18"/>
    <mergeCell ref="O5:O6"/>
    <mergeCell ref="P5:T5"/>
    <mergeCell ref="J5:J6"/>
    <mergeCell ref="K5:K6"/>
    <mergeCell ref="B7:B64"/>
    <mergeCell ref="C7:C13"/>
    <mergeCell ref="D8:D13"/>
    <mergeCell ref="E8:E10"/>
    <mergeCell ref="F5:F6"/>
    <mergeCell ref="F8:F10"/>
    <mergeCell ref="E11:E13"/>
    <mergeCell ref="F11:F13"/>
    <mergeCell ref="E15:E16"/>
    <mergeCell ref="F15:F16"/>
    <mergeCell ref="F28:F29"/>
    <mergeCell ref="C30:C40"/>
    <mergeCell ref="A59:A60"/>
    <mergeCell ref="B1:B4"/>
    <mergeCell ref="C1:R2"/>
    <mergeCell ref="S1:T1"/>
    <mergeCell ref="S2:T2"/>
    <mergeCell ref="C3:R4"/>
    <mergeCell ref="S3:T3"/>
    <mergeCell ref="S4:T4"/>
    <mergeCell ref="A5:A6"/>
    <mergeCell ref="B5:B6"/>
    <mergeCell ref="C5:C6"/>
    <mergeCell ref="D5:D6"/>
    <mergeCell ref="E5:E6"/>
    <mergeCell ref="G5:G6"/>
    <mergeCell ref="H5:H6"/>
    <mergeCell ref="I5:I6"/>
    <mergeCell ref="M58:M62"/>
    <mergeCell ref="N58:N62"/>
    <mergeCell ref="O58:O62"/>
    <mergeCell ref="M30:M40"/>
    <mergeCell ref="N30:N40"/>
    <mergeCell ref="O30:O40"/>
    <mergeCell ref="M41:M49"/>
    <mergeCell ref="N41:N49"/>
    <mergeCell ref="O41:O49"/>
  </mergeCells>
  <conditionalFormatting sqref="T7">
    <cfRule type="cellIs" dxfId="40" priority="8" stopIfTrue="1" operator="between">
      <formula>3</formula>
      <formula>4</formula>
    </cfRule>
  </conditionalFormatting>
  <conditionalFormatting sqref="T7">
    <cfRule type="cellIs" dxfId="39" priority="5" stopIfTrue="1" operator="greaterThan">
      <formula>3</formula>
    </cfRule>
    <cfRule type="cellIs" dxfId="38" priority="6" stopIfTrue="1" operator="between">
      <formula>1</formula>
      <formula>1</formula>
    </cfRule>
    <cfRule type="cellIs" dxfId="37" priority="7" stopIfTrue="1" operator="between">
      <formula>3</formula>
      <formula>3</formula>
    </cfRule>
  </conditionalFormatting>
  <conditionalFormatting sqref="T8:T64">
    <cfRule type="cellIs" dxfId="36" priority="4" stopIfTrue="1" operator="between">
      <formula>3</formula>
      <formula>4</formula>
    </cfRule>
  </conditionalFormatting>
  <conditionalFormatting sqref="T8:T64">
    <cfRule type="cellIs" dxfId="35" priority="1" stopIfTrue="1" operator="greaterThan">
      <formula>3</formula>
    </cfRule>
    <cfRule type="cellIs" dxfId="34" priority="2" stopIfTrue="1" operator="between">
      <formula>1</formula>
      <formula>1</formula>
    </cfRule>
    <cfRule type="cellIs" dxfId="33" priority="3" stopIfTrue="1" operator="between">
      <formula>3</formula>
      <formula>3</formula>
    </cfRule>
  </conditionalFormatting>
  <hyperlinks>
    <hyperlink ref="Q41" r:id="rId1" display="Inventario de material bibliográfico, registro fotográfico de colección reubicada. , ingreso al módulo de aquisiciones.  https://drive.google.com/file/d/10m6qriSxHv9XXGOddDzKL90T4dTd_qwG/view?usp=sharing"/>
    <hyperlink ref="Q42" r:id="rId2" display="Certificados de disponibilidad presupuestal expedidos por la división contable y financiera y convenio de suscripción Consortia - UT https://drive.google.com/drive/folders/1Hqwo1-yQSGG68RE-eWksmDVQ7I07363-?usp=sharing"/>
    <hyperlink ref="Q43" r:id="rId3" display="Contrato de capacitación https://drive.google.com/file/d/1CDx2x20z--8Kn9ougZMZPObOKXWMH5Gt/view?usp=sharing "/>
    <hyperlink ref="Q45" r:id="rId4" display="Acta de acuerdos. https://drive.google.com/file/d/1Vw6kBqb-1-voNTnJkkvaWVWOafiLfhNp/view?usp=sharing "/>
    <hyperlink ref="Q46" r:id="rId5" display="Aprobación del comité curricular del programa de historia.  https://drive.google.com/file/d/1Sa08QO35BMcJd9mH8yk9UhtdPDhFGl0F/view?usp=sharing "/>
    <hyperlink ref="Q47" r:id="rId6" display="Propuesta escrita y registro fotográfico. https://drive.google.com/file/d/1U-gpgukP2JNJA5TLc-4L00hJAUlGkDkk/view?usp=sharing   https://drive.google.com/file/d/1cm1hW4Lj6l7loMA8SWeB8n7hRJD38UMI/view?usp=sharing "/>
    <hyperlink ref="Q48" r:id="rId7" display="Agenda de reunión https://drive.google.com/file/d/1WcgEyeffRFeYZYzWq-tE2xYBg_9MSHh-/view?usp=sharing "/>
  </hyperlinks>
  <pageMargins left="0.70866141732283472" right="0.70866141732283472" top="0.74803149606299213" bottom="0.74803149606299213" header="0.31496062992125984" footer="0.31496062992125984"/>
  <pageSetup paperSize="14" scale="32" orientation="landscape" r:id="rId8"/>
  <rowBreaks count="3" manualBreakCount="3">
    <brk id="29" max="16383" man="1"/>
    <brk id="50" min="1" max="24" man="1"/>
    <brk id="62" max="16383"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7" sqref="B7"/>
    </sheetView>
  </sheetViews>
  <sheetFormatPr baseColWidth="10" defaultRowHeight="15"/>
  <cols>
    <col min="1" max="1" width="4.42578125" bestFit="1" customWidth="1"/>
    <col min="2" max="2" width="52.42578125" customWidth="1"/>
    <col min="3" max="3" width="15.28515625" customWidth="1"/>
    <col min="4" max="4" width="19.42578125" customWidth="1"/>
  </cols>
  <sheetData>
    <row r="1" spans="1:5">
      <c r="B1" s="376" t="s">
        <v>136</v>
      </c>
      <c r="C1" s="376"/>
      <c r="D1" s="376"/>
      <c r="E1" s="302"/>
    </row>
    <row r="2" spans="1:5">
      <c r="B2" s="376" t="s">
        <v>844</v>
      </c>
      <c r="C2" s="376"/>
      <c r="D2" s="376"/>
      <c r="E2" s="302"/>
    </row>
    <row r="4" spans="1:5">
      <c r="A4" s="299" t="s">
        <v>3</v>
      </c>
      <c r="B4" s="299" t="s">
        <v>118</v>
      </c>
      <c r="C4" s="299" t="s">
        <v>21</v>
      </c>
      <c r="D4" s="299" t="s">
        <v>138</v>
      </c>
    </row>
    <row r="5" spans="1:5">
      <c r="A5" s="310">
        <v>1</v>
      </c>
      <c r="B5" s="305" t="s">
        <v>848</v>
      </c>
      <c r="C5" s="300">
        <f>+'EXCELENCIA ACADÉMICA'!S7</f>
        <v>1</v>
      </c>
      <c r="D5" s="234" t="b">
        <f t="shared" ref="D5:D21" si="0">IF(C5&lt;=33%,1,IF(C5&lt;76%,3,IF(C5&lt;100%,4,IF(C5=101%,5))))</f>
        <v>0</v>
      </c>
    </row>
    <row r="6" spans="1:5">
      <c r="A6" s="310">
        <v>2</v>
      </c>
      <c r="B6" s="305" t="s">
        <v>849</v>
      </c>
      <c r="C6" s="300">
        <f>AVERAGE('EXCELENCIA ACADÉMICA'!S8:S13)</f>
        <v>0.93333333333333324</v>
      </c>
      <c r="D6" s="234">
        <f t="shared" si="0"/>
        <v>4</v>
      </c>
    </row>
    <row r="7" spans="1:5" ht="25.5">
      <c r="A7" s="310">
        <v>3</v>
      </c>
      <c r="B7" s="306" t="s">
        <v>850</v>
      </c>
      <c r="C7" s="300">
        <f>AVERAGE('EXCELENCIA ACADÉMICA'!S14:S18)</f>
        <v>0.69000000000000006</v>
      </c>
      <c r="D7" s="234">
        <f t="shared" si="0"/>
        <v>3</v>
      </c>
    </row>
    <row r="8" spans="1:5">
      <c r="A8" s="310">
        <v>4</v>
      </c>
      <c r="B8" s="305" t="s">
        <v>851</v>
      </c>
      <c r="C8" s="300">
        <f>AVERAGE('EXCELENCIA ACADÉMICA'!S19:S23)</f>
        <v>1</v>
      </c>
      <c r="D8" s="234" t="b">
        <f t="shared" si="0"/>
        <v>0</v>
      </c>
    </row>
    <row r="9" spans="1:5">
      <c r="A9" s="310">
        <v>5</v>
      </c>
      <c r="B9" s="305" t="s">
        <v>852</v>
      </c>
      <c r="C9" s="300">
        <f>AVERAGE('EXCELENCIA ACADÉMICA'!S24:S25)</f>
        <v>1</v>
      </c>
      <c r="D9" s="102" t="b">
        <f t="shared" si="0"/>
        <v>0</v>
      </c>
    </row>
    <row r="10" spans="1:5">
      <c r="A10" s="310">
        <v>6</v>
      </c>
      <c r="B10" s="305" t="s">
        <v>1098</v>
      </c>
      <c r="C10" s="300">
        <f>+'EXCELENCIA ACADÉMICA'!S26</f>
        <v>0.7</v>
      </c>
      <c r="D10" s="234">
        <f t="shared" si="0"/>
        <v>3</v>
      </c>
    </row>
    <row r="11" spans="1:5">
      <c r="A11" s="310">
        <v>7</v>
      </c>
      <c r="B11" s="305" t="s">
        <v>1097</v>
      </c>
      <c r="C11" s="300">
        <f>+'EXCELENCIA ACADÉMICA'!S27</f>
        <v>0.25</v>
      </c>
      <c r="D11" s="102">
        <f t="shared" si="0"/>
        <v>1</v>
      </c>
    </row>
    <row r="12" spans="1:5">
      <c r="A12" s="310">
        <v>8</v>
      </c>
      <c r="B12" s="305" t="s">
        <v>853</v>
      </c>
      <c r="C12" s="300">
        <f>AVERAGE('EXCELENCIA ACADÉMICA'!S28:S29)</f>
        <v>1</v>
      </c>
      <c r="D12" s="234" t="b">
        <f t="shared" si="0"/>
        <v>0</v>
      </c>
    </row>
    <row r="13" spans="1:5" ht="25.5">
      <c r="A13" s="310">
        <v>9</v>
      </c>
      <c r="B13" s="305" t="s">
        <v>854</v>
      </c>
      <c r="C13" s="300">
        <f>AVERAGE('EXCELENCIA ACADÉMICA'!S30)</f>
        <v>1</v>
      </c>
      <c r="D13" s="102" t="b">
        <f t="shared" si="0"/>
        <v>0</v>
      </c>
    </row>
    <row r="14" spans="1:5" ht="25.5">
      <c r="A14" s="310">
        <v>10</v>
      </c>
      <c r="B14" s="305" t="s">
        <v>855</v>
      </c>
      <c r="C14" s="300">
        <f>AVERAGE('EXCELENCIA ACADÉMICA'!S31:S40)</f>
        <v>1</v>
      </c>
      <c r="D14" s="234" t="b">
        <f t="shared" si="0"/>
        <v>0</v>
      </c>
    </row>
    <row r="15" spans="1:5">
      <c r="A15" s="310">
        <v>11</v>
      </c>
      <c r="B15" s="305" t="s">
        <v>856</v>
      </c>
      <c r="C15" s="300">
        <f>AVERAGE('EXCELENCIA ACADÉMICA'!S41:S49)</f>
        <v>0.93888888888888877</v>
      </c>
      <c r="D15" s="234">
        <f t="shared" si="0"/>
        <v>4</v>
      </c>
    </row>
    <row r="16" spans="1:5">
      <c r="A16" s="310">
        <v>12</v>
      </c>
      <c r="B16" s="305" t="s">
        <v>857</v>
      </c>
      <c r="C16" s="300">
        <f>AVERAGE('EXCELENCIA ACADÉMICA'!S50:S51)</f>
        <v>0.64</v>
      </c>
      <c r="D16" s="234">
        <f t="shared" si="0"/>
        <v>3</v>
      </c>
    </row>
    <row r="17" spans="1:4">
      <c r="A17" s="310">
        <v>13</v>
      </c>
      <c r="B17" s="305" t="s">
        <v>858</v>
      </c>
      <c r="C17" s="300">
        <f>AVERAGE('EXCELENCIA ACADÉMICA'!S52:S53)</f>
        <v>0.5</v>
      </c>
      <c r="D17" s="234">
        <f t="shared" si="0"/>
        <v>3</v>
      </c>
    </row>
    <row r="18" spans="1:4">
      <c r="A18" s="310">
        <v>14</v>
      </c>
      <c r="B18" s="305" t="s">
        <v>859</v>
      </c>
      <c r="C18" s="300">
        <f>AVERAGE('EXCELENCIA ACADÉMICA'!S54:S55)</f>
        <v>1</v>
      </c>
      <c r="D18" s="234" t="b">
        <f t="shared" si="0"/>
        <v>0</v>
      </c>
    </row>
    <row r="19" spans="1:4" ht="25.5">
      <c r="A19" s="310">
        <v>15</v>
      </c>
      <c r="B19" s="305" t="s">
        <v>860</v>
      </c>
      <c r="C19" s="300">
        <f>AVERAGE('EXCELENCIA ACADÉMICA'!S56:S57)</f>
        <v>0.7</v>
      </c>
      <c r="D19" s="234">
        <f t="shared" si="0"/>
        <v>3</v>
      </c>
    </row>
    <row r="20" spans="1:4">
      <c r="A20" s="310">
        <v>16</v>
      </c>
      <c r="B20" s="305" t="s">
        <v>861</v>
      </c>
      <c r="C20" s="300">
        <f>AVERAGE('EXCELENCIA ACADÉMICA'!S58:S62)</f>
        <v>0.95</v>
      </c>
      <c r="D20" s="234">
        <f t="shared" si="0"/>
        <v>4</v>
      </c>
    </row>
    <row r="21" spans="1:4">
      <c r="A21" s="310">
        <v>17</v>
      </c>
      <c r="B21" s="305" t="s">
        <v>862</v>
      </c>
      <c r="C21" s="300">
        <f>AVERAGE('EXCELENCIA ACADÉMICA'!S63:S64)</f>
        <v>1</v>
      </c>
      <c r="D21" s="102" t="b">
        <f t="shared" si="0"/>
        <v>0</v>
      </c>
    </row>
    <row r="23" spans="1:4">
      <c r="C23" s="346">
        <f>AVERAGE(C5:C21)</f>
        <v>0.84130718954248362</v>
      </c>
    </row>
    <row r="25" spans="1:4">
      <c r="C25" s="346">
        <f>AVERAGE(C23,'PROYECTOS EJE 2'!C19,'PROYECTOS EJE 3'!C13,'PROYECTOS EJE 4'!C13)</f>
        <v>0.90862788865546218</v>
      </c>
    </row>
  </sheetData>
  <mergeCells count="2">
    <mergeCell ref="B1:D1"/>
    <mergeCell ref="B2:D2"/>
  </mergeCells>
  <conditionalFormatting sqref="D5:D21">
    <cfRule type="cellIs" dxfId="32" priority="4" stopIfTrue="1" operator="between">
      <formula>3</formula>
      <formula>4</formula>
    </cfRule>
  </conditionalFormatting>
  <conditionalFormatting sqref="D5:D21">
    <cfRule type="cellIs" dxfId="31" priority="1" stopIfTrue="1" operator="greaterThan">
      <formula>3</formula>
    </cfRule>
    <cfRule type="cellIs" dxfId="30" priority="2" stopIfTrue="1" operator="between">
      <formula>1</formula>
      <formula>1</formula>
    </cfRule>
    <cfRule type="cellIs" dxfId="29" priority="3" stopIfTrue="1" operator="between">
      <formula>3</formula>
      <formula>3</formula>
    </cfRule>
  </conditionalFormatting>
  <pageMargins left="0.7" right="0.7" top="0.75" bottom="0.75" header="0.3" footer="0.3"/>
  <ignoredErrors>
    <ignoredError sqref="C7 C9:C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Q1" zoomScale="74" zoomScaleNormal="74" zoomScaleSheetLayoutView="90" workbookViewId="0">
      <pane ySplit="6" topLeftCell="A18" activePane="bottomLeft" state="frozen"/>
      <selection pane="bottomLeft" activeCell="U1" sqref="U1:U1048576"/>
    </sheetView>
  </sheetViews>
  <sheetFormatPr baseColWidth="10" defaultRowHeight="15"/>
  <cols>
    <col min="1" max="1" width="4.85546875" style="531" bestFit="1" customWidth="1"/>
    <col min="2" max="2" width="15" style="10" customWidth="1"/>
    <col min="3" max="3" width="14" style="10" customWidth="1"/>
    <col min="4" max="4" width="18" style="15" customWidth="1"/>
    <col min="5" max="5" width="18.7109375" style="15" customWidth="1"/>
    <col min="6" max="6" width="28" style="16" customWidth="1"/>
    <col min="7" max="7" width="34" style="16" customWidth="1"/>
    <col min="8" max="8" width="18.7109375" style="16" customWidth="1"/>
    <col min="9" max="9" width="22.85546875" style="16" customWidth="1"/>
    <col min="10" max="10" width="28" style="10" customWidth="1"/>
    <col min="11" max="12" width="18.7109375" style="10" customWidth="1"/>
    <col min="13" max="13" width="29.7109375" style="63" customWidth="1"/>
    <col min="14" max="14" width="18.7109375" style="18" customWidth="1"/>
    <col min="15" max="16" width="18.7109375" style="10" customWidth="1"/>
    <col min="17" max="17" width="87.7109375" style="10" customWidth="1"/>
    <col min="18" max="18" width="76.7109375" style="10" customWidth="1"/>
    <col min="19" max="19" width="14.7109375" style="19" customWidth="1"/>
    <col min="20" max="20" width="18.7109375" style="10" customWidth="1"/>
  </cols>
  <sheetData>
    <row r="1" spans="1:20" ht="15" customHeight="1">
      <c r="B1" s="382"/>
      <c r="C1" s="532" t="s">
        <v>0</v>
      </c>
      <c r="D1" s="533"/>
      <c r="E1" s="533"/>
      <c r="F1" s="533"/>
      <c r="G1" s="533"/>
      <c r="H1" s="533"/>
      <c r="I1" s="533"/>
      <c r="J1" s="533"/>
      <c r="K1" s="533"/>
      <c r="L1" s="533"/>
      <c r="M1" s="533"/>
      <c r="N1" s="533"/>
      <c r="O1" s="533"/>
      <c r="P1" s="533"/>
      <c r="Q1" s="533"/>
      <c r="R1" s="534"/>
      <c r="S1" s="384" t="s">
        <v>1</v>
      </c>
      <c r="T1" s="385"/>
    </row>
    <row r="2" spans="1:20" ht="15" customHeight="1">
      <c r="B2" s="383"/>
      <c r="C2" s="532"/>
      <c r="D2" s="533"/>
      <c r="E2" s="533"/>
      <c r="F2" s="533"/>
      <c r="G2" s="533"/>
      <c r="H2" s="533"/>
      <c r="I2" s="533"/>
      <c r="J2" s="533"/>
      <c r="K2" s="533"/>
      <c r="L2" s="533"/>
      <c r="M2" s="533"/>
      <c r="N2" s="533"/>
      <c r="O2" s="533"/>
      <c r="P2" s="533"/>
      <c r="Q2" s="533"/>
      <c r="R2" s="534"/>
      <c r="S2" s="386" t="s">
        <v>2</v>
      </c>
      <c r="T2" s="387"/>
    </row>
    <row r="3" spans="1:20" ht="15" customHeight="1">
      <c r="B3" s="383"/>
      <c r="C3" s="535" t="s">
        <v>624</v>
      </c>
      <c r="D3" s="536"/>
      <c r="E3" s="536"/>
      <c r="F3" s="536"/>
      <c r="G3" s="536"/>
      <c r="H3" s="536"/>
      <c r="I3" s="536"/>
      <c r="J3" s="536"/>
      <c r="K3" s="536"/>
      <c r="L3" s="536"/>
      <c r="M3" s="536"/>
      <c r="N3" s="536"/>
      <c r="O3" s="536"/>
      <c r="P3" s="536"/>
      <c r="Q3" s="536"/>
      <c r="R3" s="537"/>
      <c r="S3" s="458" t="s">
        <v>307</v>
      </c>
      <c r="T3" s="459"/>
    </row>
    <row r="4" spans="1:20" ht="36" customHeight="1">
      <c r="B4" s="383"/>
      <c r="C4" s="535"/>
      <c r="D4" s="536"/>
      <c r="E4" s="536"/>
      <c r="F4" s="536"/>
      <c r="G4" s="536"/>
      <c r="H4" s="536"/>
      <c r="I4" s="536"/>
      <c r="J4" s="536"/>
      <c r="K4" s="536"/>
      <c r="L4" s="536"/>
      <c r="M4" s="536"/>
      <c r="N4" s="536"/>
      <c r="O4" s="536"/>
      <c r="P4" s="536"/>
      <c r="Q4" s="536"/>
      <c r="R4" s="537"/>
      <c r="S4" s="388" t="s">
        <v>308</v>
      </c>
      <c r="T4" s="389"/>
    </row>
    <row r="5" spans="1:20" ht="15.75" customHeight="1">
      <c r="A5" s="543" t="s">
        <v>3</v>
      </c>
      <c r="B5" s="457" t="s">
        <v>4</v>
      </c>
      <c r="C5" s="457" t="s">
        <v>5</v>
      </c>
      <c r="D5" s="457" t="s">
        <v>6</v>
      </c>
      <c r="E5" s="457" t="s">
        <v>7</v>
      </c>
      <c r="F5" s="457" t="s">
        <v>8</v>
      </c>
      <c r="G5" s="457" t="s">
        <v>9</v>
      </c>
      <c r="H5" s="457" t="s">
        <v>10</v>
      </c>
      <c r="I5" s="457" t="s">
        <v>156</v>
      </c>
      <c r="J5" s="457" t="s">
        <v>11</v>
      </c>
      <c r="K5" s="457" t="s">
        <v>12</v>
      </c>
      <c r="L5" s="457" t="s">
        <v>13</v>
      </c>
      <c r="M5" s="462" t="s">
        <v>14</v>
      </c>
      <c r="N5" s="457" t="s">
        <v>15</v>
      </c>
      <c r="O5" s="457" t="s">
        <v>16</v>
      </c>
      <c r="P5" s="461" t="s">
        <v>17</v>
      </c>
      <c r="Q5" s="461"/>
      <c r="R5" s="461"/>
      <c r="S5" s="461"/>
      <c r="T5" s="461"/>
    </row>
    <row r="6" spans="1:20" ht="56.25" customHeight="1">
      <c r="A6" s="544"/>
      <c r="B6" s="457"/>
      <c r="C6" s="457"/>
      <c r="D6" s="457"/>
      <c r="E6" s="457"/>
      <c r="F6" s="457"/>
      <c r="G6" s="457"/>
      <c r="H6" s="457"/>
      <c r="I6" s="457"/>
      <c r="J6" s="457"/>
      <c r="K6" s="457"/>
      <c r="L6" s="457"/>
      <c r="M6" s="462"/>
      <c r="N6" s="457"/>
      <c r="O6" s="457"/>
      <c r="P6" s="364" t="s">
        <v>18</v>
      </c>
      <c r="Q6" s="364" t="s">
        <v>19</v>
      </c>
      <c r="R6" s="364" t="s">
        <v>20</v>
      </c>
      <c r="S6" s="364" t="s">
        <v>21</v>
      </c>
      <c r="T6" s="57" t="s">
        <v>22</v>
      </c>
    </row>
    <row r="7" spans="1:20" ht="204" customHeight="1">
      <c r="A7" s="545">
        <v>1</v>
      </c>
      <c r="B7" s="463" t="s">
        <v>54</v>
      </c>
      <c r="C7" s="442" t="s">
        <v>55</v>
      </c>
      <c r="D7" s="442" t="s">
        <v>56</v>
      </c>
      <c r="E7" s="353" t="s">
        <v>642</v>
      </c>
      <c r="F7" s="358" t="s">
        <v>644</v>
      </c>
      <c r="G7" s="357" t="s">
        <v>643</v>
      </c>
      <c r="H7" s="355">
        <v>1</v>
      </c>
      <c r="I7" s="355" t="s">
        <v>564</v>
      </c>
      <c r="J7" s="355" t="s">
        <v>647</v>
      </c>
      <c r="K7" s="54">
        <v>44228</v>
      </c>
      <c r="L7" s="54">
        <v>44560</v>
      </c>
      <c r="M7" s="360"/>
      <c r="N7" s="361"/>
      <c r="O7" s="361"/>
      <c r="P7" s="368">
        <v>1</v>
      </c>
      <c r="Q7" s="368" t="s">
        <v>1048</v>
      </c>
      <c r="R7" s="153" t="s">
        <v>935</v>
      </c>
      <c r="S7" s="337">
        <v>1</v>
      </c>
      <c r="T7" s="234" t="b">
        <f t="shared" ref="T7:T58" si="0">IF(S7&lt;=33%,1,IF(S7&lt;76%,3,IF(S7&lt;100%,4,IF(S7=101%,5))))</f>
        <v>0</v>
      </c>
    </row>
    <row r="8" spans="1:20" ht="360.75" customHeight="1">
      <c r="A8" s="546">
        <v>2</v>
      </c>
      <c r="B8" s="464"/>
      <c r="C8" s="430"/>
      <c r="D8" s="430"/>
      <c r="E8" s="364" t="s">
        <v>158</v>
      </c>
      <c r="F8" s="367" t="s">
        <v>353</v>
      </c>
      <c r="G8" s="367" t="s">
        <v>351</v>
      </c>
      <c r="H8" s="367">
        <v>8500</v>
      </c>
      <c r="I8" s="367" t="s">
        <v>160</v>
      </c>
      <c r="J8" s="367" t="s">
        <v>352</v>
      </c>
      <c r="K8" s="54">
        <v>44228</v>
      </c>
      <c r="L8" s="54">
        <v>44560</v>
      </c>
      <c r="M8" s="22">
        <v>15</v>
      </c>
      <c r="N8" s="40">
        <v>0</v>
      </c>
      <c r="O8" s="362" t="s">
        <v>711</v>
      </c>
      <c r="P8" s="295">
        <f>4640+4738+6622</f>
        <v>16000</v>
      </c>
      <c r="Q8" s="161" t="s">
        <v>1003</v>
      </c>
      <c r="R8" s="243" t="s">
        <v>910</v>
      </c>
      <c r="S8" s="84">
        <v>1</v>
      </c>
      <c r="T8" s="234" t="b">
        <f t="shared" si="0"/>
        <v>0</v>
      </c>
    </row>
    <row r="9" spans="1:20" ht="137.25" customHeight="1">
      <c r="A9" s="546">
        <v>3</v>
      </c>
      <c r="B9" s="464"/>
      <c r="C9" s="430"/>
      <c r="D9" s="430"/>
      <c r="E9" s="432" t="s">
        <v>167</v>
      </c>
      <c r="F9" s="435" t="s">
        <v>354</v>
      </c>
      <c r="G9" s="146" t="s">
        <v>461</v>
      </c>
      <c r="H9" s="367">
        <v>1100</v>
      </c>
      <c r="I9" s="367" t="s">
        <v>355</v>
      </c>
      <c r="J9" s="367" t="s">
        <v>352</v>
      </c>
      <c r="K9" s="54">
        <v>44228</v>
      </c>
      <c r="L9" s="54">
        <v>44560</v>
      </c>
      <c r="M9" s="157">
        <v>5</v>
      </c>
      <c r="N9" s="157">
        <v>2</v>
      </c>
      <c r="O9" s="158" t="s">
        <v>281</v>
      </c>
      <c r="P9" s="295">
        <f>941+1194+845</f>
        <v>2980</v>
      </c>
      <c r="Q9" s="83" t="s">
        <v>1004</v>
      </c>
      <c r="R9" s="244" t="s">
        <v>911</v>
      </c>
      <c r="S9" s="84">
        <v>1</v>
      </c>
      <c r="T9" s="234" t="b">
        <f t="shared" si="0"/>
        <v>0</v>
      </c>
    </row>
    <row r="10" spans="1:20" ht="142.5" customHeight="1">
      <c r="A10" s="546">
        <v>4</v>
      </c>
      <c r="B10" s="464"/>
      <c r="C10" s="430"/>
      <c r="D10" s="430"/>
      <c r="E10" s="434"/>
      <c r="F10" s="437"/>
      <c r="G10" s="373" t="s">
        <v>837</v>
      </c>
      <c r="H10" s="375">
        <v>200</v>
      </c>
      <c r="I10" s="367" t="s">
        <v>355</v>
      </c>
      <c r="J10" s="367" t="s">
        <v>462</v>
      </c>
      <c r="K10" s="54">
        <v>44228</v>
      </c>
      <c r="L10" s="54">
        <v>44560</v>
      </c>
      <c r="M10" s="156">
        <f>55+525</f>
        <v>580</v>
      </c>
      <c r="N10" s="156">
        <v>423</v>
      </c>
      <c r="O10" s="156" t="s">
        <v>285</v>
      </c>
      <c r="P10" s="295">
        <f>996+22+3</f>
        <v>1021</v>
      </c>
      <c r="Q10" s="83" t="s">
        <v>1005</v>
      </c>
      <c r="R10" s="244" t="s">
        <v>912</v>
      </c>
      <c r="S10" s="84">
        <v>1</v>
      </c>
      <c r="T10" s="234" t="b">
        <f t="shared" si="0"/>
        <v>0</v>
      </c>
    </row>
    <row r="11" spans="1:20" ht="96.75" customHeight="1">
      <c r="A11" s="545">
        <v>5</v>
      </c>
      <c r="B11" s="464"/>
      <c r="C11" s="430"/>
      <c r="D11" s="430"/>
      <c r="E11" s="364" t="s">
        <v>57</v>
      </c>
      <c r="F11" s="11" t="s">
        <v>58</v>
      </c>
      <c r="G11" s="11" t="s">
        <v>59</v>
      </c>
      <c r="H11" s="367">
        <v>1</v>
      </c>
      <c r="I11" s="367" t="s">
        <v>265</v>
      </c>
      <c r="J11" s="367" t="s">
        <v>60</v>
      </c>
      <c r="K11" s="54">
        <v>44228</v>
      </c>
      <c r="L11" s="54">
        <v>44560</v>
      </c>
      <c r="M11" s="104">
        <f>5+40+1+20+29+10</f>
        <v>105</v>
      </c>
      <c r="N11" s="312">
        <v>1</v>
      </c>
      <c r="O11" s="362" t="s">
        <v>712</v>
      </c>
      <c r="P11" s="137">
        <v>1</v>
      </c>
      <c r="Q11" s="83" t="s">
        <v>751</v>
      </c>
      <c r="R11" s="244" t="s">
        <v>739</v>
      </c>
      <c r="S11" s="84">
        <f>+P11/H11</f>
        <v>1</v>
      </c>
      <c r="T11" s="234" t="b">
        <f t="shared" si="0"/>
        <v>0</v>
      </c>
    </row>
    <row r="12" spans="1:20" ht="124.5" customHeight="1">
      <c r="A12" s="546">
        <v>6</v>
      </c>
      <c r="B12" s="464"/>
      <c r="C12" s="430"/>
      <c r="D12" s="430"/>
      <c r="E12" s="432" t="s">
        <v>61</v>
      </c>
      <c r="F12" s="11" t="s">
        <v>62</v>
      </c>
      <c r="G12" s="103" t="s">
        <v>266</v>
      </c>
      <c r="H12" s="375">
        <v>30</v>
      </c>
      <c r="I12" s="367" t="s">
        <v>161</v>
      </c>
      <c r="J12" s="367" t="s">
        <v>626</v>
      </c>
      <c r="K12" s="54">
        <v>44228</v>
      </c>
      <c r="L12" s="54">
        <v>44560</v>
      </c>
      <c r="M12" s="455">
        <f>699+150+134+1+3+111+80</f>
        <v>1178</v>
      </c>
      <c r="N12" s="450">
        <f>35+45</f>
        <v>80</v>
      </c>
      <c r="O12" s="450" t="s">
        <v>712</v>
      </c>
      <c r="P12" s="295">
        <v>31</v>
      </c>
      <c r="Q12" s="87" t="s">
        <v>1006</v>
      </c>
      <c r="R12" s="83" t="s">
        <v>983</v>
      </c>
      <c r="S12" s="345">
        <v>1</v>
      </c>
      <c r="T12" s="102" t="b">
        <f t="shared" si="0"/>
        <v>0</v>
      </c>
    </row>
    <row r="13" spans="1:20" ht="99.75" customHeight="1">
      <c r="A13" s="546">
        <v>7</v>
      </c>
      <c r="B13" s="464"/>
      <c r="C13" s="430"/>
      <c r="D13" s="430"/>
      <c r="E13" s="433"/>
      <c r="F13" s="103" t="s">
        <v>448</v>
      </c>
      <c r="G13" s="103" t="s">
        <v>906</v>
      </c>
      <c r="H13" s="375">
        <v>1</v>
      </c>
      <c r="I13" s="375" t="s">
        <v>907</v>
      </c>
      <c r="J13" s="375" t="s">
        <v>627</v>
      </c>
      <c r="K13" s="54">
        <v>44228</v>
      </c>
      <c r="L13" s="54">
        <v>44560</v>
      </c>
      <c r="M13" s="456"/>
      <c r="N13" s="451"/>
      <c r="O13" s="451"/>
      <c r="P13" s="295">
        <v>1</v>
      </c>
      <c r="Q13" s="87" t="s">
        <v>1007</v>
      </c>
      <c r="R13" s="83" t="s">
        <v>984</v>
      </c>
      <c r="S13" s="345">
        <v>1</v>
      </c>
      <c r="T13" s="102" t="b">
        <f t="shared" si="0"/>
        <v>0</v>
      </c>
    </row>
    <row r="14" spans="1:20" ht="409.5">
      <c r="A14" s="546">
        <v>8</v>
      </c>
      <c r="B14" s="464"/>
      <c r="C14" s="430"/>
      <c r="D14" s="430"/>
      <c r="E14" s="368" t="s">
        <v>716</v>
      </c>
      <c r="F14" s="11" t="s">
        <v>463</v>
      </c>
      <c r="G14" s="11" t="s">
        <v>472</v>
      </c>
      <c r="H14" s="367">
        <v>42</v>
      </c>
      <c r="I14" s="367" t="s">
        <v>473</v>
      </c>
      <c r="J14" s="367" t="s">
        <v>452</v>
      </c>
      <c r="K14" s="54">
        <v>44228</v>
      </c>
      <c r="L14" s="54">
        <v>44560</v>
      </c>
      <c r="M14" s="65">
        <f>65+110+100+112+231</f>
        <v>618</v>
      </c>
      <c r="N14" s="313">
        <f>1+9+56+9</f>
        <v>75</v>
      </c>
      <c r="O14" s="14" t="s">
        <v>712</v>
      </c>
      <c r="P14" s="82">
        <f>15+17</f>
        <v>32</v>
      </c>
      <c r="Q14" s="89" t="s">
        <v>1040</v>
      </c>
      <c r="R14" s="89" t="s">
        <v>1008</v>
      </c>
      <c r="S14" s="79">
        <f>+P14/(H14-2)</f>
        <v>0.8</v>
      </c>
      <c r="T14" s="102">
        <f t="shared" si="0"/>
        <v>4</v>
      </c>
    </row>
    <row r="15" spans="1:20" ht="114.75">
      <c r="A15" s="545">
        <v>9</v>
      </c>
      <c r="B15" s="464"/>
      <c r="C15" s="430"/>
      <c r="D15" s="430"/>
      <c r="E15" s="364" t="s">
        <v>63</v>
      </c>
      <c r="F15" s="11" t="s">
        <v>270</v>
      </c>
      <c r="G15" s="56" t="s">
        <v>464</v>
      </c>
      <c r="H15" s="146">
        <v>1</v>
      </c>
      <c r="I15" s="146" t="s">
        <v>465</v>
      </c>
      <c r="J15" s="367" t="s">
        <v>453</v>
      </c>
      <c r="K15" s="54">
        <v>44228</v>
      </c>
      <c r="L15" s="54">
        <v>44560</v>
      </c>
      <c r="M15" s="22"/>
      <c r="N15" s="13"/>
      <c r="O15" s="14"/>
      <c r="P15" s="82"/>
      <c r="Q15" s="353" t="s">
        <v>800</v>
      </c>
      <c r="R15" s="214" t="s">
        <v>913</v>
      </c>
      <c r="S15" s="114">
        <v>0.1</v>
      </c>
      <c r="T15" s="102">
        <f t="shared" si="0"/>
        <v>1</v>
      </c>
    </row>
    <row r="16" spans="1:20" ht="409.5">
      <c r="A16" s="546">
        <v>10</v>
      </c>
      <c r="B16" s="464"/>
      <c r="C16" s="430"/>
      <c r="D16" s="430"/>
      <c r="E16" s="364" t="s">
        <v>466</v>
      </c>
      <c r="F16" s="11" t="s">
        <v>468</v>
      </c>
      <c r="G16" s="11" t="s">
        <v>467</v>
      </c>
      <c r="H16" s="367">
        <v>2500</v>
      </c>
      <c r="I16" s="367" t="s">
        <v>159</v>
      </c>
      <c r="J16" s="367" t="s">
        <v>460</v>
      </c>
      <c r="K16" s="54">
        <v>44228</v>
      </c>
      <c r="L16" s="54">
        <v>44560</v>
      </c>
      <c r="M16" s="65">
        <f>40+60+130+3+10+50+33+50+15+150+5+18+10+17+100+44+318+682</f>
        <v>1735</v>
      </c>
      <c r="N16" s="313">
        <f>3+2+10+100+44</f>
        <v>159</v>
      </c>
      <c r="O16" s="14" t="s">
        <v>712</v>
      </c>
      <c r="P16" s="139">
        <f>3012+360+743</f>
        <v>4115</v>
      </c>
      <c r="Q16" s="83" t="s">
        <v>1009</v>
      </c>
      <c r="R16" s="87" t="s">
        <v>739</v>
      </c>
      <c r="S16" s="84">
        <v>1</v>
      </c>
      <c r="T16" s="102" t="b">
        <f t="shared" si="0"/>
        <v>0</v>
      </c>
    </row>
    <row r="17" spans="1:20" ht="409.5">
      <c r="A17" s="546">
        <v>11</v>
      </c>
      <c r="B17" s="464"/>
      <c r="C17" s="430"/>
      <c r="D17" s="430"/>
      <c r="E17" s="364" t="s">
        <v>64</v>
      </c>
      <c r="F17" s="11" t="s">
        <v>258</v>
      </c>
      <c r="G17" s="11" t="s">
        <v>914</v>
      </c>
      <c r="H17" s="367">
        <v>1</v>
      </c>
      <c r="I17" s="367" t="s">
        <v>162</v>
      </c>
      <c r="J17" s="367" t="s">
        <v>628</v>
      </c>
      <c r="K17" s="54">
        <v>44228</v>
      </c>
      <c r="L17" s="54">
        <v>44560</v>
      </c>
      <c r="M17" s="65">
        <f>15+29</f>
        <v>44</v>
      </c>
      <c r="N17" s="313">
        <v>7</v>
      </c>
      <c r="O17" s="14" t="s">
        <v>281</v>
      </c>
      <c r="P17" s="338">
        <v>1</v>
      </c>
      <c r="Q17" s="83" t="s">
        <v>1010</v>
      </c>
      <c r="R17" s="89" t="s">
        <v>752</v>
      </c>
      <c r="S17" s="79">
        <v>1</v>
      </c>
      <c r="T17" s="234" t="b">
        <f t="shared" si="0"/>
        <v>0</v>
      </c>
    </row>
    <row r="18" spans="1:20" ht="215.25" customHeight="1">
      <c r="A18" s="546">
        <v>12</v>
      </c>
      <c r="B18" s="464"/>
      <c r="C18" s="430"/>
      <c r="D18" s="430"/>
      <c r="E18" s="364" t="s">
        <v>65</v>
      </c>
      <c r="F18" s="11" t="s">
        <v>356</v>
      </c>
      <c r="G18" s="11" t="s">
        <v>164</v>
      </c>
      <c r="H18" s="367">
        <v>150</v>
      </c>
      <c r="I18" s="367" t="s">
        <v>357</v>
      </c>
      <c r="J18" s="367" t="s">
        <v>454</v>
      </c>
      <c r="K18" s="54">
        <v>44228</v>
      </c>
      <c r="L18" s="54">
        <v>44560</v>
      </c>
      <c r="M18" s="65">
        <f>45+260+60+24</f>
        <v>389</v>
      </c>
      <c r="N18" s="313">
        <f>131+60+24</f>
        <v>215</v>
      </c>
      <c r="O18" s="14" t="s">
        <v>712</v>
      </c>
      <c r="P18" s="138">
        <v>377</v>
      </c>
      <c r="Q18" s="115" t="s">
        <v>915</v>
      </c>
      <c r="R18" s="214" t="s">
        <v>741</v>
      </c>
      <c r="S18" s="114">
        <v>1</v>
      </c>
      <c r="T18" s="102" t="b">
        <f t="shared" si="0"/>
        <v>0</v>
      </c>
    </row>
    <row r="19" spans="1:20" ht="294.75">
      <c r="A19" s="545">
        <v>13</v>
      </c>
      <c r="B19" s="464"/>
      <c r="C19" s="430"/>
      <c r="D19" s="430"/>
      <c r="E19" s="364" t="s">
        <v>66</v>
      </c>
      <c r="F19" s="140" t="s">
        <v>358</v>
      </c>
      <c r="G19" s="11" t="s">
        <v>359</v>
      </c>
      <c r="H19" s="367">
        <v>600</v>
      </c>
      <c r="I19" s="367" t="s">
        <v>163</v>
      </c>
      <c r="J19" s="367" t="s">
        <v>454</v>
      </c>
      <c r="K19" s="54">
        <v>44228</v>
      </c>
      <c r="L19" s="54">
        <v>44560</v>
      </c>
      <c r="M19" s="22"/>
      <c r="N19" s="13"/>
      <c r="O19" s="14"/>
      <c r="P19" s="295">
        <v>762</v>
      </c>
      <c r="Q19" s="89" t="s">
        <v>1011</v>
      </c>
      <c r="R19" s="89" t="s">
        <v>753</v>
      </c>
      <c r="S19" s="84">
        <v>1</v>
      </c>
      <c r="T19" s="234" t="b">
        <f t="shared" si="0"/>
        <v>0</v>
      </c>
    </row>
    <row r="20" spans="1:20" ht="311.25">
      <c r="A20" s="546">
        <v>14</v>
      </c>
      <c r="B20" s="464"/>
      <c r="C20" s="430"/>
      <c r="D20" s="431"/>
      <c r="E20" s="364" t="s">
        <v>215</v>
      </c>
      <c r="F20" s="11" t="s">
        <v>168</v>
      </c>
      <c r="G20" s="11" t="s">
        <v>267</v>
      </c>
      <c r="H20" s="367">
        <v>2000</v>
      </c>
      <c r="I20" s="367" t="s">
        <v>159</v>
      </c>
      <c r="J20" s="367" t="s">
        <v>360</v>
      </c>
      <c r="K20" s="54">
        <v>44228</v>
      </c>
      <c r="L20" s="54">
        <v>44560</v>
      </c>
      <c r="M20" s="22"/>
      <c r="N20" s="13"/>
      <c r="O20" s="14"/>
      <c r="P20" s="138">
        <f>1245+521+452</f>
        <v>2218</v>
      </c>
      <c r="Q20" s="83" t="s">
        <v>1012</v>
      </c>
      <c r="R20" s="89" t="s">
        <v>916</v>
      </c>
      <c r="S20" s="84">
        <v>1</v>
      </c>
      <c r="T20" s="234" t="b">
        <f t="shared" si="0"/>
        <v>0</v>
      </c>
    </row>
    <row r="21" spans="1:20" ht="122.25" customHeight="1">
      <c r="A21" s="546">
        <v>15</v>
      </c>
      <c r="B21" s="464"/>
      <c r="C21" s="430"/>
      <c r="D21" s="447" t="s">
        <v>67</v>
      </c>
      <c r="E21" s="432" t="s">
        <v>436</v>
      </c>
      <c r="F21" s="435" t="s">
        <v>361</v>
      </c>
      <c r="G21" s="11" t="s">
        <v>68</v>
      </c>
      <c r="H21" s="367">
        <v>5000</v>
      </c>
      <c r="I21" s="367" t="s">
        <v>268</v>
      </c>
      <c r="J21" s="367" t="s">
        <v>362</v>
      </c>
      <c r="K21" s="54">
        <v>44228</v>
      </c>
      <c r="L21" s="54">
        <v>44560</v>
      </c>
      <c r="M21" s="65">
        <f>30+279+15+30</f>
        <v>354</v>
      </c>
      <c r="N21" s="313">
        <f>114+14+30</f>
        <v>158</v>
      </c>
      <c r="O21" s="14" t="s">
        <v>711</v>
      </c>
      <c r="P21" s="77">
        <v>5917</v>
      </c>
      <c r="Q21" s="340" t="s">
        <v>917</v>
      </c>
      <c r="R21" s="340" t="s">
        <v>918</v>
      </c>
      <c r="S21" s="84">
        <v>1</v>
      </c>
      <c r="T21" s="234" t="b">
        <f t="shared" si="0"/>
        <v>0</v>
      </c>
    </row>
    <row r="22" spans="1:20" ht="132.75" customHeight="1">
      <c r="A22" s="546">
        <v>16</v>
      </c>
      <c r="B22" s="464"/>
      <c r="C22" s="430"/>
      <c r="D22" s="447"/>
      <c r="E22" s="433"/>
      <c r="F22" s="436"/>
      <c r="G22" s="11" t="s">
        <v>637</v>
      </c>
      <c r="H22" s="375">
        <v>30</v>
      </c>
      <c r="I22" s="367" t="s">
        <v>437</v>
      </c>
      <c r="J22" s="367" t="s">
        <v>636</v>
      </c>
      <c r="K22" s="54">
        <v>44228</v>
      </c>
      <c r="L22" s="54">
        <v>44560</v>
      </c>
      <c r="M22" s="64"/>
      <c r="N22" s="13"/>
      <c r="O22" s="14"/>
      <c r="P22" s="77">
        <v>12</v>
      </c>
      <c r="Q22" s="115" t="s">
        <v>1038</v>
      </c>
      <c r="R22" s="214" t="s">
        <v>1039</v>
      </c>
      <c r="S22" s="114">
        <f>+P22/H22</f>
        <v>0.4</v>
      </c>
      <c r="T22" s="234">
        <f t="shared" si="0"/>
        <v>3</v>
      </c>
    </row>
    <row r="23" spans="1:20" ht="141" customHeight="1">
      <c r="A23" s="545">
        <v>17</v>
      </c>
      <c r="B23" s="464"/>
      <c r="C23" s="430"/>
      <c r="D23" s="447"/>
      <c r="E23" s="434"/>
      <c r="F23" s="437"/>
      <c r="G23" s="11" t="s">
        <v>470</v>
      </c>
      <c r="H23" s="16">
        <v>1</v>
      </c>
      <c r="I23" s="367" t="s">
        <v>469</v>
      </c>
      <c r="J23" s="367" t="s">
        <v>459</v>
      </c>
      <c r="K23" s="54">
        <v>44228</v>
      </c>
      <c r="L23" s="54">
        <v>44560</v>
      </c>
      <c r="M23" s="64"/>
      <c r="N23" s="13"/>
      <c r="O23" s="14"/>
      <c r="P23" s="77"/>
      <c r="Q23" s="115" t="s">
        <v>1049</v>
      </c>
      <c r="R23" s="214" t="s">
        <v>1050</v>
      </c>
      <c r="S23" s="217">
        <v>0.8</v>
      </c>
      <c r="T23" s="234">
        <f t="shared" si="0"/>
        <v>4</v>
      </c>
    </row>
    <row r="24" spans="1:20" ht="93.75" customHeight="1">
      <c r="A24" s="546">
        <v>18</v>
      </c>
      <c r="B24" s="464"/>
      <c r="C24" s="430"/>
      <c r="D24" s="447"/>
      <c r="E24" s="364" t="s">
        <v>69</v>
      </c>
      <c r="F24" s="103" t="s">
        <v>449</v>
      </c>
      <c r="G24" s="103" t="s">
        <v>450</v>
      </c>
      <c r="H24" s="375">
        <v>1</v>
      </c>
      <c r="I24" s="375" t="s">
        <v>265</v>
      </c>
      <c r="J24" s="375" t="s">
        <v>730</v>
      </c>
      <c r="K24" s="54">
        <v>44228</v>
      </c>
      <c r="L24" s="54">
        <v>44560</v>
      </c>
      <c r="M24" s="65">
        <v>25</v>
      </c>
      <c r="N24" s="313">
        <v>0</v>
      </c>
      <c r="O24" s="14" t="s">
        <v>281</v>
      </c>
      <c r="P24" s="77">
        <v>1</v>
      </c>
      <c r="Q24" s="83" t="s">
        <v>1072</v>
      </c>
      <c r="R24" s="214" t="s">
        <v>754</v>
      </c>
      <c r="S24" s="547">
        <v>1</v>
      </c>
      <c r="T24" s="234" t="b">
        <f t="shared" si="0"/>
        <v>0</v>
      </c>
    </row>
    <row r="25" spans="1:20" ht="319.5">
      <c r="A25" s="546">
        <v>19</v>
      </c>
      <c r="B25" s="464"/>
      <c r="C25" s="430"/>
      <c r="D25" s="447"/>
      <c r="E25" s="364" t="s">
        <v>165</v>
      </c>
      <c r="F25" s="11" t="s">
        <v>471</v>
      </c>
      <c r="G25" s="11" t="s">
        <v>166</v>
      </c>
      <c r="H25" s="375">
        <v>2</v>
      </c>
      <c r="I25" s="367" t="s">
        <v>149</v>
      </c>
      <c r="J25" s="367" t="s">
        <v>629</v>
      </c>
      <c r="K25" s="54">
        <v>44228</v>
      </c>
      <c r="L25" s="54">
        <v>44560</v>
      </c>
      <c r="M25" s="65">
        <v>80</v>
      </c>
      <c r="N25" s="313">
        <v>2</v>
      </c>
      <c r="O25" s="14" t="s">
        <v>285</v>
      </c>
      <c r="P25" s="77">
        <v>2</v>
      </c>
      <c r="Q25" s="89" t="s">
        <v>991</v>
      </c>
      <c r="R25" s="244" t="s">
        <v>919</v>
      </c>
      <c r="S25" s="348">
        <v>1</v>
      </c>
      <c r="T25" s="102" t="b">
        <f t="shared" si="0"/>
        <v>0</v>
      </c>
    </row>
    <row r="26" spans="1:20" ht="72.75" customHeight="1">
      <c r="A26" s="546">
        <v>20</v>
      </c>
      <c r="B26" s="464"/>
      <c r="C26" s="430"/>
      <c r="D26" s="452" t="s">
        <v>287</v>
      </c>
      <c r="E26" s="432" t="s">
        <v>177</v>
      </c>
      <c r="F26" s="11" t="s">
        <v>288</v>
      </c>
      <c r="G26" s="11" t="s">
        <v>289</v>
      </c>
      <c r="H26" s="367">
        <v>10</v>
      </c>
      <c r="I26" s="367" t="s">
        <v>292</v>
      </c>
      <c r="J26" s="367" t="s">
        <v>474</v>
      </c>
      <c r="K26" s="54">
        <v>44228</v>
      </c>
      <c r="L26" s="54">
        <v>44560</v>
      </c>
      <c r="M26" s="90"/>
      <c r="N26" s="13"/>
      <c r="O26" s="91"/>
      <c r="P26" s="77">
        <v>6</v>
      </c>
      <c r="Q26" s="115" t="s">
        <v>1043</v>
      </c>
      <c r="R26" s="214" t="s">
        <v>741</v>
      </c>
      <c r="S26" s="114">
        <v>0.6</v>
      </c>
      <c r="T26" s="234">
        <f t="shared" si="0"/>
        <v>3</v>
      </c>
    </row>
    <row r="27" spans="1:20" ht="89.25">
      <c r="A27" s="545">
        <v>21</v>
      </c>
      <c r="B27" s="464"/>
      <c r="C27" s="430"/>
      <c r="D27" s="454"/>
      <c r="E27" s="434"/>
      <c r="F27" s="11" t="s">
        <v>290</v>
      </c>
      <c r="G27" s="11" t="s">
        <v>291</v>
      </c>
      <c r="H27" s="367">
        <v>3</v>
      </c>
      <c r="I27" s="367" t="s">
        <v>293</v>
      </c>
      <c r="J27" s="367" t="s">
        <v>474</v>
      </c>
      <c r="K27" s="54">
        <v>44228</v>
      </c>
      <c r="L27" s="54">
        <v>44560</v>
      </c>
      <c r="M27" s="90"/>
      <c r="N27" s="13"/>
      <c r="O27" s="91"/>
      <c r="P27" s="77"/>
      <c r="Q27" s="115" t="s">
        <v>843</v>
      </c>
      <c r="R27" s="214" t="s">
        <v>741</v>
      </c>
      <c r="S27" s="114">
        <v>0.1</v>
      </c>
      <c r="T27" s="102">
        <f t="shared" si="0"/>
        <v>1</v>
      </c>
    </row>
    <row r="28" spans="1:20" ht="89.25">
      <c r="A28" s="546">
        <v>22</v>
      </c>
      <c r="B28" s="464"/>
      <c r="C28" s="430"/>
      <c r="D28" s="452" t="s">
        <v>70</v>
      </c>
      <c r="E28" s="432" t="s">
        <v>363</v>
      </c>
      <c r="F28" s="409" t="s">
        <v>364</v>
      </c>
      <c r="G28" s="11" t="s">
        <v>365</v>
      </c>
      <c r="H28" s="367">
        <v>2000</v>
      </c>
      <c r="I28" s="367" t="s">
        <v>366</v>
      </c>
      <c r="J28" s="367" t="s">
        <v>455</v>
      </c>
      <c r="K28" s="54">
        <v>44228</v>
      </c>
      <c r="L28" s="54">
        <v>44560</v>
      </c>
      <c r="M28" s="439">
        <f>60+40+60+61+50+20+20+15</f>
        <v>326</v>
      </c>
      <c r="N28" s="439">
        <v>52</v>
      </c>
      <c r="O28" s="439" t="s">
        <v>711</v>
      </c>
      <c r="P28" s="159">
        <v>2000</v>
      </c>
      <c r="Q28" s="115" t="s">
        <v>801</v>
      </c>
      <c r="R28" s="214" t="s">
        <v>741</v>
      </c>
      <c r="S28" s="114">
        <f>+P28/H28</f>
        <v>1</v>
      </c>
      <c r="T28" s="102" t="b">
        <f t="shared" si="0"/>
        <v>0</v>
      </c>
    </row>
    <row r="29" spans="1:20" ht="83.25" customHeight="1">
      <c r="A29" s="546">
        <v>23</v>
      </c>
      <c r="B29" s="464"/>
      <c r="C29" s="430"/>
      <c r="D29" s="453"/>
      <c r="E29" s="434"/>
      <c r="F29" s="410"/>
      <c r="G29" s="11" t="s">
        <v>451</v>
      </c>
      <c r="H29" s="367">
        <v>3</v>
      </c>
      <c r="I29" s="367" t="s">
        <v>170</v>
      </c>
      <c r="J29" s="367" t="s">
        <v>455</v>
      </c>
      <c r="K29" s="54">
        <v>44228</v>
      </c>
      <c r="L29" s="54">
        <v>44560</v>
      </c>
      <c r="M29" s="440"/>
      <c r="N29" s="440"/>
      <c r="O29" s="440"/>
      <c r="P29" s="159">
        <v>35</v>
      </c>
      <c r="Q29" s="115" t="s">
        <v>802</v>
      </c>
      <c r="R29" s="214" t="s">
        <v>741</v>
      </c>
      <c r="S29" s="114">
        <v>1</v>
      </c>
      <c r="T29" s="102" t="b">
        <f t="shared" si="0"/>
        <v>0</v>
      </c>
    </row>
    <row r="30" spans="1:20" ht="127.5">
      <c r="A30" s="546">
        <v>24</v>
      </c>
      <c r="B30" s="464"/>
      <c r="C30" s="430"/>
      <c r="D30" s="453"/>
      <c r="E30" s="193" t="s">
        <v>367</v>
      </c>
      <c r="F30" s="11" t="s">
        <v>368</v>
      </c>
      <c r="G30" s="11" t="s">
        <v>269</v>
      </c>
      <c r="H30" s="367">
        <v>550</v>
      </c>
      <c r="I30" s="367" t="s">
        <v>369</v>
      </c>
      <c r="J30" s="367" t="s">
        <v>169</v>
      </c>
      <c r="K30" s="54">
        <v>44228</v>
      </c>
      <c r="L30" s="54">
        <v>44560</v>
      </c>
      <c r="M30" s="440"/>
      <c r="N30" s="440"/>
      <c r="O30" s="440"/>
      <c r="P30" s="159">
        <v>1200</v>
      </c>
      <c r="Q30" s="115" t="s">
        <v>803</v>
      </c>
      <c r="R30" s="214" t="s">
        <v>741</v>
      </c>
      <c r="S30" s="114">
        <v>1</v>
      </c>
      <c r="T30" s="102" t="b">
        <f t="shared" si="0"/>
        <v>0</v>
      </c>
    </row>
    <row r="31" spans="1:20" ht="127.5">
      <c r="A31" s="545">
        <v>25</v>
      </c>
      <c r="B31" s="464"/>
      <c r="C31" s="430"/>
      <c r="D31" s="453"/>
      <c r="E31" s="364" t="s">
        <v>370</v>
      </c>
      <c r="F31" s="11" t="s">
        <v>371</v>
      </c>
      <c r="G31" s="11" t="s">
        <v>373</v>
      </c>
      <c r="H31" s="367">
        <v>550</v>
      </c>
      <c r="I31" s="367" t="s">
        <v>372</v>
      </c>
      <c r="J31" s="367" t="s">
        <v>169</v>
      </c>
      <c r="K31" s="54">
        <v>44228</v>
      </c>
      <c r="L31" s="54">
        <v>44560</v>
      </c>
      <c r="M31" s="441"/>
      <c r="N31" s="441"/>
      <c r="O31" s="441"/>
      <c r="P31" s="159">
        <v>1100</v>
      </c>
      <c r="Q31" s="115" t="s">
        <v>804</v>
      </c>
      <c r="R31" s="214" t="s">
        <v>741</v>
      </c>
      <c r="S31" s="114">
        <v>1</v>
      </c>
      <c r="T31" s="102" t="b">
        <f t="shared" si="0"/>
        <v>0</v>
      </c>
    </row>
    <row r="32" spans="1:20" ht="162" customHeight="1">
      <c r="A32" s="546">
        <v>26</v>
      </c>
      <c r="B32" s="464"/>
      <c r="C32" s="430"/>
      <c r="D32" s="453"/>
      <c r="E32" s="432" t="s">
        <v>374</v>
      </c>
      <c r="F32" s="435" t="s">
        <v>445</v>
      </c>
      <c r="G32" s="11" t="s">
        <v>71</v>
      </c>
      <c r="H32" s="367">
        <v>1</v>
      </c>
      <c r="I32" s="367" t="s">
        <v>162</v>
      </c>
      <c r="J32" s="367" t="s">
        <v>456</v>
      </c>
      <c r="K32" s="54">
        <v>44228</v>
      </c>
      <c r="L32" s="54">
        <v>44560</v>
      </c>
      <c r="M32" s="22"/>
      <c r="N32" s="13"/>
      <c r="O32" s="14"/>
      <c r="P32" s="73">
        <v>1</v>
      </c>
      <c r="Q32" s="115" t="s">
        <v>842</v>
      </c>
      <c r="R32" s="214" t="s">
        <v>755</v>
      </c>
      <c r="S32" s="114">
        <v>1</v>
      </c>
      <c r="T32" s="102" t="b">
        <f t="shared" si="0"/>
        <v>0</v>
      </c>
    </row>
    <row r="33" spans="1:21" ht="158.25" customHeight="1">
      <c r="A33" s="546">
        <v>27</v>
      </c>
      <c r="B33" s="464"/>
      <c r="C33" s="430"/>
      <c r="D33" s="454"/>
      <c r="E33" s="433"/>
      <c r="F33" s="437"/>
      <c r="G33" s="11" t="s">
        <v>446</v>
      </c>
      <c r="H33" s="146">
        <v>60</v>
      </c>
      <c r="I33" s="367" t="s">
        <v>375</v>
      </c>
      <c r="J33" s="367" t="s">
        <v>456</v>
      </c>
      <c r="K33" s="54">
        <v>44228</v>
      </c>
      <c r="L33" s="54">
        <v>44560</v>
      </c>
      <c r="M33" s="237"/>
      <c r="N33" s="238"/>
      <c r="O33" s="14"/>
      <c r="P33" s="73">
        <v>60</v>
      </c>
      <c r="Q33" s="115" t="s">
        <v>1013</v>
      </c>
      <c r="R33" s="214" t="s">
        <v>756</v>
      </c>
      <c r="S33" s="114">
        <v>1</v>
      </c>
      <c r="T33" s="102" t="b">
        <f t="shared" si="0"/>
        <v>0</v>
      </c>
    </row>
    <row r="34" spans="1:21" ht="151.5" customHeight="1">
      <c r="A34" s="546">
        <v>28</v>
      </c>
      <c r="B34" s="464"/>
      <c r="C34" s="430" t="s">
        <v>72</v>
      </c>
      <c r="D34" s="442" t="s">
        <v>73</v>
      </c>
      <c r="E34" s="449" t="s">
        <v>376</v>
      </c>
      <c r="F34" s="358" t="s">
        <v>645</v>
      </c>
      <c r="G34" s="357" t="s">
        <v>640</v>
      </c>
      <c r="H34" s="355">
        <v>1</v>
      </c>
      <c r="I34" s="355" t="s">
        <v>564</v>
      </c>
      <c r="J34" s="367" t="s">
        <v>641</v>
      </c>
      <c r="K34" s="54">
        <v>44228</v>
      </c>
      <c r="L34" s="54">
        <v>44560</v>
      </c>
      <c r="M34" s="239"/>
      <c r="N34" s="239"/>
      <c r="O34" s="105"/>
      <c r="P34" s="144"/>
      <c r="Q34" s="115" t="s">
        <v>1024</v>
      </c>
      <c r="R34" s="214" t="s">
        <v>805</v>
      </c>
      <c r="S34" s="333">
        <v>1</v>
      </c>
      <c r="T34" s="234" t="b">
        <f t="shared" si="0"/>
        <v>0</v>
      </c>
    </row>
    <row r="35" spans="1:21" ht="102">
      <c r="A35" s="545">
        <v>29</v>
      </c>
      <c r="B35" s="464"/>
      <c r="C35" s="430"/>
      <c r="D35" s="430"/>
      <c r="E35" s="449"/>
      <c r="F35" s="48" t="s">
        <v>378</v>
      </c>
      <c r="G35" s="11" t="s">
        <v>377</v>
      </c>
      <c r="H35" s="146">
        <v>1</v>
      </c>
      <c r="I35" s="367" t="s">
        <v>379</v>
      </c>
      <c r="J35" s="367" t="s">
        <v>380</v>
      </c>
      <c r="K35" s="54">
        <v>44228</v>
      </c>
      <c r="L35" s="54">
        <v>44560</v>
      </c>
      <c r="M35" s="22"/>
      <c r="N35" s="22"/>
      <c r="O35" s="14"/>
      <c r="P35" s="73"/>
      <c r="Q35" s="115" t="s">
        <v>1025</v>
      </c>
      <c r="R35" s="214" t="s">
        <v>806</v>
      </c>
      <c r="S35" s="114">
        <v>0.5</v>
      </c>
      <c r="T35" s="234">
        <f t="shared" si="0"/>
        <v>3</v>
      </c>
    </row>
    <row r="36" spans="1:21" ht="409.5">
      <c r="A36" s="546">
        <v>30</v>
      </c>
      <c r="B36" s="464"/>
      <c r="C36" s="430"/>
      <c r="D36" s="430"/>
      <c r="E36" s="432" t="s">
        <v>74</v>
      </c>
      <c r="F36" s="11" t="s">
        <v>75</v>
      </c>
      <c r="G36" s="11" t="s">
        <v>172</v>
      </c>
      <c r="H36" s="367">
        <v>250</v>
      </c>
      <c r="I36" s="367" t="s">
        <v>259</v>
      </c>
      <c r="J36" s="146" t="s">
        <v>475</v>
      </c>
      <c r="K36" s="54">
        <v>44228</v>
      </c>
      <c r="L36" s="54">
        <v>44560</v>
      </c>
      <c r="M36" s="439">
        <f>40+50+65+3</f>
        <v>158</v>
      </c>
      <c r="N36" s="439">
        <f>28+1</f>
        <v>29</v>
      </c>
      <c r="O36" s="439" t="s">
        <v>712</v>
      </c>
      <c r="P36" s="141">
        <v>1823</v>
      </c>
      <c r="Q36" s="89" t="s">
        <v>807</v>
      </c>
      <c r="R36" s="245" t="s">
        <v>1022</v>
      </c>
      <c r="S36" s="74">
        <v>1</v>
      </c>
      <c r="T36" s="234" t="b">
        <f t="shared" si="0"/>
        <v>0</v>
      </c>
    </row>
    <row r="37" spans="1:21" ht="402.75">
      <c r="A37" s="546">
        <v>31</v>
      </c>
      <c r="B37" s="464"/>
      <c r="C37" s="430"/>
      <c r="D37" s="430"/>
      <c r="E37" s="433"/>
      <c r="F37" s="435" t="s">
        <v>76</v>
      </c>
      <c r="G37" s="11" t="s">
        <v>295</v>
      </c>
      <c r="H37" s="367">
        <v>5</v>
      </c>
      <c r="I37" s="367" t="s">
        <v>260</v>
      </c>
      <c r="J37" s="367" t="s">
        <v>381</v>
      </c>
      <c r="K37" s="54">
        <v>44228</v>
      </c>
      <c r="L37" s="54">
        <v>44560</v>
      </c>
      <c r="M37" s="440"/>
      <c r="N37" s="440"/>
      <c r="O37" s="440"/>
      <c r="P37" s="85">
        <v>8</v>
      </c>
      <c r="Q37" s="89" t="s">
        <v>808</v>
      </c>
      <c r="R37" s="246" t="s">
        <v>809</v>
      </c>
      <c r="S37" s="74">
        <v>1</v>
      </c>
      <c r="T37" s="102" t="b">
        <f t="shared" si="0"/>
        <v>0</v>
      </c>
    </row>
    <row r="38" spans="1:21" ht="174" customHeight="1" thickBot="1">
      <c r="A38" s="546">
        <v>32</v>
      </c>
      <c r="B38" s="464"/>
      <c r="C38" s="430"/>
      <c r="D38" s="430"/>
      <c r="E38" s="433"/>
      <c r="F38" s="437"/>
      <c r="G38" s="11" t="s">
        <v>838</v>
      </c>
      <c r="H38" s="367">
        <v>30</v>
      </c>
      <c r="I38" s="367" t="s">
        <v>296</v>
      </c>
      <c r="J38" s="367" t="s">
        <v>381</v>
      </c>
      <c r="K38" s="54">
        <v>44228</v>
      </c>
      <c r="L38" s="54">
        <v>44560</v>
      </c>
      <c r="M38" s="440"/>
      <c r="N38" s="440"/>
      <c r="O38" s="440"/>
      <c r="P38" s="73">
        <v>34</v>
      </c>
      <c r="Q38" s="244" t="s">
        <v>930</v>
      </c>
      <c r="R38" s="142" t="s">
        <v>810</v>
      </c>
      <c r="S38" s="74">
        <v>1</v>
      </c>
      <c r="T38" s="234" t="b">
        <f t="shared" si="0"/>
        <v>0</v>
      </c>
    </row>
    <row r="39" spans="1:21" ht="162" customHeight="1" thickBot="1">
      <c r="A39" s="546">
        <v>34</v>
      </c>
      <c r="B39" s="464"/>
      <c r="C39" s="430"/>
      <c r="D39" s="430"/>
      <c r="E39" s="433"/>
      <c r="F39" s="103" t="s">
        <v>77</v>
      </c>
      <c r="G39" s="11" t="s">
        <v>200</v>
      </c>
      <c r="H39" s="367">
        <v>100</v>
      </c>
      <c r="I39" s="367" t="s">
        <v>163</v>
      </c>
      <c r="J39" s="367" t="s">
        <v>382</v>
      </c>
      <c r="K39" s="54">
        <v>44228</v>
      </c>
      <c r="L39" s="54">
        <v>44560</v>
      </c>
      <c r="M39" s="440"/>
      <c r="N39" s="440"/>
      <c r="O39" s="440"/>
      <c r="P39" s="85">
        <v>143</v>
      </c>
      <c r="Q39" s="275" t="s">
        <v>811</v>
      </c>
      <c r="R39" s="246" t="s">
        <v>739</v>
      </c>
      <c r="S39" s="74">
        <v>1</v>
      </c>
      <c r="T39" s="234" t="b">
        <f t="shared" si="0"/>
        <v>0</v>
      </c>
    </row>
    <row r="40" spans="1:21" ht="121.5" customHeight="1">
      <c r="A40" s="546">
        <v>35</v>
      </c>
      <c r="B40" s="464"/>
      <c r="C40" s="430"/>
      <c r="D40" s="430"/>
      <c r="E40" s="434"/>
      <c r="F40" s="363" t="s">
        <v>444</v>
      </c>
      <c r="G40" s="11" t="s">
        <v>443</v>
      </c>
      <c r="H40" s="367">
        <v>3</v>
      </c>
      <c r="I40" s="367" t="s">
        <v>442</v>
      </c>
      <c r="J40" s="367" t="s">
        <v>476</v>
      </c>
      <c r="K40" s="54">
        <v>44228</v>
      </c>
      <c r="L40" s="54">
        <v>44560</v>
      </c>
      <c r="M40" s="440"/>
      <c r="N40" s="440"/>
      <c r="O40" s="440"/>
      <c r="P40" s="85">
        <v>2</v>
      </c>
      <c r="Q40" s="115" t="s">
        <v>1019</v>
      </c>
      <c r="R40" s="214" t="s">
        <v>889</v>
      </c>
      <c r="S40" s="114">
        <v>0.66</v>
      </c>
      <c r="T40" s="234">
        <f t="shared" si="0"/>
        <v>3</v>
      </c>
    </row>
    <row r="41" spans="1:21" ht="171" customHeight="1">
      <c r="A41" s="546">
        <v>36</v>
      </c>
      <c r="B41" s="464"/>
      <c r="C41" s="430"/>
      <c r="D41" s="431"/>
      <c r="E41" s="364" t="s">
        <v>78</v>
      </c>
      <c r="F41" s="367" t="s">
        <v>173</v>
      </c>
      <c r="G41" s="11" t="s">
        <v>1103</v>
      </c>
      <c r="H41" s="367">
        <v>9</v>
      </c>
      <c r="I41" s="367" t="s">
        <v>293</v>
      </c>
      <c r="J41" s="367" t="s">
        <v>630</v>
      </c>
      <c r="K41" s="54">
        <v>44228</v>
      </c>
      <c r="L41" s="54">
        <v>44560</v>
      </c>
      <c r="M41" s="441"/>
      <c r="N41" s="441"/>
      <c r="O41" s="441"/>
      <c r="P41" s="85"/>
      <c r="Q41" s="220" t="s">
        <v>739</v>
      </c>
      <c r="R41" s="214" t="s">
        <v>812</v>
      </c>
      <c r="S41" s="114">
        <v>1</v>
      </c>
      <c r="T41" s="102" t="b">
        <f t="shared" si="0"/>
        <v>0</v>
      </c>
    </row>
    <row r="42" spans="1:21" ht="150" customHeight="1">
      <c r="A42" s="545">
        <v>37</v>
      </c>
      <c r="B42" s="464"/>
      <c r="C42" s="430"/>
      <c r="D42" s="447" t="s">
        <v>79</v>
      </c>
      <c r="E42" s="432" t="s">
        <v>80</v>
      </c>
      <c r="F42" s="435" t="s">
        <v>387</v>
      </c>
      <c r="G42" s="11" t="s">
        <v>839</v>
      </c>
      <c r="H42" s="367">
        <v>1</v>
      </c>
      <c r="I42" s="367" t="s">
        <v>162</v>
      </c>
      <c r="J42" s="367" t="s">
        <v>477</v>
      </c>
      <c r="K42" s="54">
        <v>44228</v>
      </c>
      <c r="L42" s="54">
        <v>44560</v>
      </c>
      <c r="M42" s="22"/>
      <c r="N42" s="14"/>
      <c r="O42" s="14"/>
      <c r="P42" s="219"/>
      <c r="Q42" s="276" t="s">
        <v>1027</v>
      </c>
      <c r="R42" s="218" t="s">
        <v>813</v>
      </c>
      <c r="S42" s="74">
        <v>0.75</v>
      </c>
      <c r="T42" s="234">
        <f t="shared" si="0"/>
        <v>3</v>
      </c>
    </row>
    <row r="43" spans="1:21" ht="178.5" customHeight="1">
      <c r="A43" s="546">
        <v>38</v>
      </c>
      <c r="B43" s="464"/>
      <c r="C43" s="430"/>
      <c r="D43" s="448"/>
      <c r="E43" s="434"/>
      <c r="F43" s="437"/>
      <c r="G43" s="103" t="s">
        <v>483</v>
      </c>
      <c r="H43" s="375">
        <v>300</v>
      </c>
      <c r="I43" s="375" t="s">
        <v>159</v>
      </c>
      <c r="J43" s="367" t="s">
        <v>478</v>
      </c>
      <c r="K43" s="54">
        <v>44228</v>
      </c>
      <c r="L43" s="54">
        <v>44560</v>
      </c>
      <c r="M43" s="104"/>
      <c r="N43" s="105"/>
      <c r="O43" s="105"/>
      <c r="P43" s="143">
        <v>685</v>
      </c>
      <c r="Q43" s="277" t="s">
        <v>1045</v>
      </c>
      <c r="R43" s="247" t="s">
        <v>1044</v>
      </c>
      <c r="S43" s="106">
        <v>1</v>
      </c>
      <c r="T43" s="234" t="b">
        <f t="shared" si="0"/>
        <v>0</v>
      </c>
    </row>
    <row r="44" spans="1:21" ht="110.25" customHeight="1" thickBot="1">
      <c r="A44" s="546">
        <v>39</v>
      </c>
      <c r="B44" s="464"/>
      <c r="C44" s="430"/>
      <c r="D44" s="447"/>
      <c r="E44" s="438" t="s">
        <v>81</v>
      </c>
      <c r="F44" s="446" t="s">
        <v>174</v>
      </c>
      <c r="G44" s="11" t="s">
        <v>261</v>
      </c>
      <c r="H44" s="367">
        <v>1</v>
      </c>
      <c r="I44" s="367" t="s">
        <v>262</v>
      </c>
      <c r="J44" s="367" t="s">
        <v>301</v>
      </c>
      <c r="K44" s="54">
        <v>44228</v>
      </c>
      <c r="L44" s="54">
        <v>44560</v>
      </c>
      <c r="M44" s="22"/>
      <c r="N44" s="14"/>
      <c r="O44" s="14"/>
      <c r="P44" s="73">
        <v>1</v>
      </c>
      <c r="Q44" s="220" t="s">
        <v>1073</v>
      </c>
      <c r="R44" s="214" t="s">
        <v>1020</v>
      </c>
      <c r="S44" s="114">
        <v>1</v>
      </c>
      <c r="T44" s="102" t="b">
        <f t="shared" si="0"/>
        <v>0</v>
      </c>
    </row>
    <row r="45" spans="1:21" ht="85.5" customHeight="1" thickBot="1">
      <c r="A45" s="546">
        <v>40</v>
      </c>
      <c r="B45" s="464"/>
      <c r="C45" s="430"/>
      <c r="D45" s="447"/>
      <c r="E45" s="438"/>
      <c r="F45" s="446"/>
      <c r="G45" s="11" t="s">
        <v>175</v>
      </c>
      <c r="H45" s="367">
        <v>2</v>
      </c>
      <c r="I45" s="367" t="s">
        <v>263</v>
      </c>
      <c r="J45" s="367" t="s">
        <v>631</v>
      </c>
      <c r="K45" s="54">
        <v>44228</v>
      </c>
      <c r="L45" s="54">
        <v>44560</v>
      </c>
      <c r="M45" s="22"/>
      <c r="N45" s="14"/>
      <c r="O45" s="14"/>
      <c r="P45" s="85">
        <v>7</v>
      </c>
      <c r="Q45" s="278" t="s">
        <v>948</v>
      </c>
      <c r="R45" s="245" t="s">
        <v>739</v>
      </c>
      <c r="S45" s="75">
        <v>1</v>
      </c>
      <c r="T45" s="234" t="b">
        <f t="shared" si="0"/>
        <v>0</v>
      </c>
    </row>
    <row r="46" spans="1:21" ht="409.6" customHeight="1">
      <c r="A46" s="545">
        <v>41</v>
      </c>
      <c r="B46" s="464"/>
      <c r="C46" s="430"/>
      <c r="D46" s="362" t="s">
        <v>198</v>
      </c>
      <c r="E46" s="364" t="s">
        <v>199</v>
      </c>
      <c r="F46" s="11" t="s">
        <v>388</v>
      </c>
      <c r="G46" s="11" t="s">
        <v>389</v>
      </c>
      <c r="H46" s="367">
        <v>10</v>
      </c>
      <c r="I46" s="367" t="s">
        <v>390</v>
      </c>
      <c r="J46" s="367" t="s">
        <v>632</v>
      </c>
      <c r="K46" s="54">
        <v>44228</v>
      </c>
      <c r="L46" s="54">
        <v>44560</v>
      </c>
      <c r="M46" s="65">
        <f>30+26+3</f>
        <v>59</v>
      </c>
      <c r="N46" s="105">
        <f>3</f>
        <v>3</v>
      </c>
      <c r="O46" s="14" t="s">
        <v>711</v>
      </c>
      <c r="P46" s="85">
        <f>7+3+3</f>
        <v>13</v>
      </c>
      <c r="Q46" s="220" t="s">
        <v>956</v>
      </c>
      <c r="R46" s="214" t="s">
        <v>955</v>
      </c>
      <c r="S46" s="114">
        <v>1</v>
      </c>
      <c r="T46" s="234" t="b">
        <f t="shared" si="0"/>
        <v>0</v>
      </c>
    </row>
    <row r="47" spans="1:21" ht="121.5" customHeight="1">
      <c r="A47" s="546">
        <v>42</v>
      </c>
      <c r="B47" s="464"/>
      <c r="C47" s="430"/>
      <c r="D47" s="428" t="s">
        <v>405</v>
      </c>
      <c r="E47" s="443" t="s">
        <v>176</v>
      </c>
      <c r="F47" s="92" t="s">
        <v>392</v>
      </c>
      <c r="G47" s="11" t="s">
        <v>638</v>
      </c>
      <c r="H47" s="367">
        <v>30</v>
      </c>
      <c r="I47" s="92" t="s">
        <v>393</v>
      </c>
      <c r="J47" s="367" t="s">
        <v>633</v>
      </c>
      <c r="K47" s="54">
        <v>44228</v>
      </c>
      <c r="L47" s="54">
        <v>44560</v>
      </c>
      <c r="M47" s="22"/>
      <c r="N47" s="14"/>
      <c r="O47" s="14"/>
      <c r="P47" s="85">
        <v>30</v>
      </c>
      <c r="Q47" s="220" t="s">
        <v>1086</v>
      </c>
      <c r="R47" s="214" t="s">
        <v>738</v>
      </c>
      <c r="S47" s="114">
        <v>1</v>
      </c>
      <c r="T47" s="102" t="b">
        <f t="shared" si="0"/>
        <v>0</v>
      </c>
    </row>
    <row r="48" spans="1:21" ht="71.25">
      <c r="A48" s="546">
        <v>43</v>
      </c>
      <c r="B48" s="464"/>
      <c r="C48" s="430"/>
      <c r="D48" s="445"/>
      <c r="E48" s="444"/>
      <c r="F48" s="92" t="s">
        <v>391</v>
      </c>
      <c r="G48" s="11" t="s">
        <v>639</v>
      </c>
      <c r="H48" s="367">
        <v>30</v>
      </c>
      <c r="I48" s="92" t="s">
        <v>393</v>
      </c>
      <c r="J48" s="367" t="s">
        <v>634</v>
      </c>
      <c r="K48" s="54">
        <v>44228</v>
      </c>
      <c r="L48" s="54">
        <v>44560</v>
      </c>
      <c r="M48" s="22"/>
      <c r="N48" s="14"/>
      <c r="O48" s="14"/>
      <c r="P48" s="85">
        <v>30</v>
      </c>
      <c r="Q48" s="220" t="s">
        <v>1074</v>
      </c>
      <c r="R48" s="214" t="s">
        <v>738</v>
      </c>
      <c r="S48" s="547">
        <v>1</v>
      </c>
      <c r="T48" s="102" t="b">
        <f t="shared" si="0"/>
        <v>0</v>
      </c>
      <c r="U48" s="346"/>
    </row>
    <row r="49" spans="1:20" ht="132" customHeight="1" thickBot="1">
      <c r="A49" s="546">
        <v>44</v>
      </c>
      <c r="B49" s="464"/>
      <c r="C49" s="430"/>
      <c r="D49" s="429"/>
      <c r="E49" s="194" t="s">
        <v>406</v>
      </c>
      <c r="F49" s="92" t="s">
        <v>407</v>
      </c>
      <c r="G49" s="56" t="s">
        <v>447</v>
      </c>
      <c r="H49" s="367">
        <v>500</v>
      </c>
      <c r="I49" s="92" t="s">
        <v>408</v>
      </c>
      <c r="J49" s="367" t="s">
        <v>635</v>
      </c>
      <c r="K49" s="54">
        <v>44228</v>
      </c>
      <c r="L49" s="54">
        <v>44560</v>
      </c>
      <c r="M49" s="22"/>
      <c r="N49" s="14"/>
      <c r="O49" s="14"/>
      <c r="P49" s="85">
        <f>193+400</f>
        <v>593</v>
      </c>
      <c r="Q49" s="83" t="s">
        <v>949</v>
      </c>
      <c r="R49" s="246" t="s">
        <v>840</v>
      </c>
      <c r="S49" s="74">
        <v>1</v>
      </c>
      <c r="T49" s="234" t="b">
        <f t="shared" si="0"/>
        <v>0</v>
      </c>
    </row>
    <row r="50" spans="1:20" ht="127.5" customHeight="1" thickBot="1">
      <c r="A50" s="545">
        <v>45</v>
      </c>
      <c r="B50" s="464"/>
      <c r="C50" s="430"/>
      <c r="D50" s="452" t="s">
        <v>82</v>
      </c>
      <c r="E50" s="432" t="s">
        <v>394</v>
      </c>
      <c r="F50" s="435" t="s">
        <v>397</v>
      </c>
      <c r="G50" s="48" t="s">
        <v>395</v>
      </c>
      <c r="H50" s="367">
        <v>1</v>
      </c>
      <c r="I50" s="367" t="s">
        <v>396</v>
      </c>
      <c r="J50" s="367" t="s">
        <v>398</v>
      </c>
      <c r="K50" s="54">
        <v>44228</v>
      </c>
      <c r="L50" s="54">
        <v>44560</v>
      </c>
      <c r="M50" s="22"/>
      <c r="N50" s="14"/>
      <c r="O50" s="14"/>
      <c r="P50" s="211">
        <v>1</v>
      </c>
      <c r="Q50" s="279" t="s">
        <v>757</v>
      </c>
      <c r="R50" s="248" t="s">
        <v>739</v>
      </c>
      <c r="S50" s="74">
        <f>+P50/H50</f>
        <v>1</v>
      </c>
      <c r="T50" s="234" t="b">
        <f t="shared" si="0"/>
        <v>0</v>
      </c>
    </row>
    <row r="51" spans="1:20" ht="183.75" customHeight="1" thickBot="1">
      <c r="A51" s="546">
        <v>46</v>
      </c>
      <c r="B51" s="464"/>
      <c r="C51" s="430"/>
      <c r="D51" s="453"/>
      <c r="E51" s="433"/>
      <c r="F51" s="436"/>
      <c r="G51" s="107" t="s">
        <v>480</v>
      </c>
      <c r="H51" s="375">
        <v>3</v>
      </c>
      <c r="I51" s="375" t="s">
        <v>481</v>
      </c>
      <c r="J51" s="367" t="s">
        <v>479</v>
      </c>
      <c r="K51" s="54">
        <v>44228</v>
      </c>
      <c r="L51" s="54">
        <v>44560</v>
      </c>
      <c r="M51" s="104"/>
      <c r="N51" s="105"/>
      <c r="O51" s="105"/>
      <c r="P51" s="212">
        <v>5</v>
      </c>
      <c r="Q51" s="279" t="s">
        <v>758</v>
      </c>
      <c r="R51" s="249" t="s">
        <v>739</v>
      </c>
      <c r="S51" s="106">
        <v>1</v>
      </c>
      <c r="T51" s="234" t="b">
        <f t="shared" si="0"/>
        <v>0</v>
      </c>
    </row>
    <row r="52" spans="1:20" ht="127.5" customHeight="1" thickBot="1">
      <c r="A52" s="546">
        <v>47</v>
      </c>
      <c r="B52" s="464"/>
      <c r="C52" s="430"/>
      <c r="D52" s="454"/>
      <c r="E52" s="434"/>
      <c r="F52" s="437"/>
      <c r="G52" s="107" t="s">
        <v>482</v>
      </c>
      <c r="H52" s="375">
        <v>400</v>
      </c>
      <c r="I52" s="375" t="s">
        <v>163</v>
      </c>
      <c r="J52" s="367" t="s">
        <v>479</v>
      </c>
      <c r="K52" s="54">
        <v>44228</v>
      </c>
      <c r="L52" s="54">
        <v>44560</v>
      </c>
      <c r="M52" s="104"/>
      <c r="N52" s="105"/>
      <c r="O52" s="105"/>
      <c r="P52" s="212">
        <v>2445</v>
      </c>
      <c r="Q52" s="279" t="s">
        <v>1023</v>
      </c>
      <c r="R52" s="249" t="s">
        <v>814</v>
      </c>
      <c r="S52" s="106">
        <v>1</v>
      </c>
      <c r="T52" s="102" t="b">
        <f t="shared" si="0"/>
        <v>0</v>
      </c>
    </row>
    <row r="53" spans="1:20" ht="200.25" customHeight="1">
      <c r="A53" s="546">
        <v>48</v>
      </c>
      <c r="B53" s="464"/>
      <c r="C53" s="431"/>
      <c r="D53" s="366" t="s">
        <v>151</v>
      </c>
      <c r="E53" s="364" t="s">
        <v>399</v>
      </c>
      <c r="F53" s="367" t="s">
        <v>383</v>
      </c>
      <c r="G53" s="11" t="s">
        <v>385</v>
      </c>
      <c r="H53" s="367">
        <v>5</v>
      </c>
      <c r="I53" s="11" t="s">
        <v>384</v>
      </c>
      <c r="J53" s="367" t="s">
        <v>386</v>
      </c>
      <c r="K53" s="54">
        <v>44228</v>
      </c>
      <c r="L53" s="54">
        <v>44560</v>
      </c>
      <c r="M53" s="22"/>
      <c r="N53" s="14"/>
      <c r="O53" s="14"/>
      <c r="P53" s="212">
        <v>5</v>
      </c>
      <c r="Q53" s="244" t="s">
        <v>926</v>
      </c>
      <c r="R53" s="280" t="s">
        <v>791</v>
      </c>
      <c r="S53" s="106">
        <f>+P53/H53</f>
        <v>1</v>
      </c>
      <c r="T53" s="234" t="b">
        <f t="shared" si="0"/>
        <v>0</v>
      </c>
    </row>
    <row r="54" spans="1:20" ht="144" customHeight="1">
      <c r="A54" s="545">
        <v>49</v>
      </c>
      <c r="B54" s="464"/>
      <c r="C54" s="460" t="s">
        <v>83</v>
      </c>
      <c r="D54" s="467" t="s">
        <v>84</v>
      </c>
      <c r="E54" s="432" t="s">
        <v>217</v>
      </c>
      <c r="F54" s="435" t="s">
        <v>400</v>
      </c>
      <c r="G54" s="11" t="s">
        <v>402</v>
      </c>
      <c r="H54" s="367">
        <v>100</v>
      </c>
      <c r="I54" s="367" t="s">
        <v>401</v>
      </c>
      <c r="J54" s="367" t="s">
        <v>204</v>
      </c>
      <c r="K54" s="54">
        <v>44228</v>
      </c>
      <c r="L54" s="54">
        <v>44560</v>
      </c>
      <c r="M54" s="439">
        <f>50+96</f>
        <v>146</v>
      </c>
      <c r="N54" s="14">
        <v>0</v>
      </c>
      <c r="O54" s="428" t="s">
        <v>711</v>
      </c>
      <c r="P54" s="73">
        <v>112</v>
      </c>
      <c r="Q54" s="89" t="s">
        <v>782</v>
      </c>
      <c r="R54" s="250" t="s">
        <v>739</v>
      </c>
      <c r="S54" s="74">
        <v>1</v>
      </c>
      <c r="T54" s="234" t="b">
        <f t="shared" si="0"/>
        <v>0</v>
      </c>
    </row>
    <row r="55" spans="1:20" ht="256.5" customHeight="1">
      <c r="A55" s="546">
        <v>50</v>
      </c>
      <c r="B55" s="464"/>
      <c r="C55" s="460"/>
      <c r="D55" s="467"/>
      <c r="E55" s="434"/>
      <c r="F55" s="437"/>
      <c r="G55" s="11" t="s">
        <v>403</v>
      </c>
      <c r="H55" s="367">
        <v>100</v>
      </c>
      <c r="I55" s="367" t="s">
        <v>404</v>
      </c>
      <c r="J55" s="367" t="s">
        <v>457</v>
      </c>
      <c r="K55" s="54">
        <v>44228</v>
      </c>
      <c r="L55" s="54">
        <v>44560</v>
      </c>
      <c r="M55" s="440"/>
      <c r="N55" s="14">
        <v>0</v>
      </c>
      <c r="O55" s="445"/>
      <c r="P55" s="73">
        <f>341+29</f>
        <v>370</v>
      </c>
      <c r="Q55" s="281" t="s">
        <v>939</v>
      </c>
      <c r="R55" s="250" t="s">
        <v>1021</v>
      </c>
      <c r="S55" s="74">
        <v>1</v>
      </c>
      <c r="T55" s="234" t="b">
        <f t="shared" si="0"/>
        <v>0</v>
      </c>
    </row>
    <row r="56" spans="1:20" ht="293.25">
      <c r="A56" s="546">
        <v>51</v>
      </c>
      <c r="B56" s="464"/>
      <c r="C56" s="460"/>
      <c r="D56" s="467"/>
      <c r="E56" s="364" t="s">
        <v>201</v>
      </c>
      <c r="F56" s="367" t="s">
        <v>203</v>
      </c>
      <c r="G56" s="11" t="s">
        <v>202</v>
      </c>
      <c r="H56" s="367">
        <v>1</v>
      </c>
      <c r="I56" s="367" t="s">
        <v>264</v>
      </c>
      <c r="J56" s="367" t="s">
        <v>458</v>
      </c>
      <c r="K56" s="54">
        <v>44228</v>
      </c>
      <c r="L56" s="54">
        <v>44560</v>
      </c>
      <c r="M56" s="441"/>
      <c r="N56" s="14">
        <v>0</v>
      </c>
      <c r="O56" s="429"/>
      <c r="P56" s="73">
        <v>1</v>
      </c>
      <c r="Q56" s="282" t="s">
        <v>1075</v>
      </c>
      <c r="R56" s="250" t="s">
        <v>783</v>
      </c>
      <c r="S56" s="74">
        <v>1</v>
      </c>
      <c r="T56" s="234" t="b">
        <f t="shared" si="0"/>
        <v>0</v>
      </c>
    </row>
    <row r="57" spans="1:20" ht="162" customHeight="1">
      <c r="A57" s="546">
        <v>52</v>
      </c>
      <c r="B57" s="464"/>
      <c r="C57" s="460"/>
      <c r="D57" s="466" t="s">
        <v>218</v>
      </c>
      <c r="E57" s="438" t="s">
        <v>153</v>
      </c>
      <c r="F57" s="11" t="s">
        <v>205</v>
      </c>
      <c r="G57" s="11" t="s">
        <v>209</v>
      </c>
      <c r="H57" s="367">
        <v>1</v>
      </c>
      <c r="I57" s="367" t="s">
        <v>208</v>
      </c>
      <c r="J57" s="367" t="s">
        <v>458</v>
      </c>
      <c r="K57" s="54">
        <v>44228</v>
      </c>
      <c r="L57" s="54">
        <v>44560</v>
      </c>
      <c r="M57" s="22"/>
      <c r="N57" s="14"/>
      <c r="O57" s="14"/>
      <c r="P57" s="73">
        <v>1</v>
      </c>
      <c r="Q57" s="89" t="s">
        <v>1047</v>
      </c>
      <c r="R57" s="283" t="s">
        <v>1046</v>
      </c>
      <c r="S57" s="74">
        <v>1</v>
      </c>
      <c r="T57" s="102" t="b">
        <f t="shared" si="0"/>
        <v>0</v>
      </c>
    </row>
    <row r="58" spans="1:20" ht="168">
      <c r="A58" s="545">
        <v>53</v>
      </c>
      <c r="B58" s="465"/>
      <c r="C58" s="460"/>
      <c r="D58" s="466"/>
      <c r="E58" s="438"/>
      <c r="F58" s="48" t="s">
        <v>206</v>
      </c>
      <c r="G58" s="48" t="s">
        <v>152</v>
      </c>
      <c r="H58" s="367">
        <v>1</v>
      </c>
      <c r="I58" s="367" t="s">
        <v>207</v>
      </c>
      <c r="J58" s="367" t="s">
        <v>458</v>
      </c>
      <c r="K58" s="54">
        <v>44228</v>
      </c>
      <c r="L58" s="54">
        <v>44560</v>
      </c>
      <c r="M58" s="22"/>
      <c r="N58" s="14"/>
      <c r="O58" s="14"/>
      <c r="P58" s="73">
        <v>1</v>
      </c>
      <c r="Q58" s="284" t="s">
        <v>1096</v>
      </c>
      <c r="R58" s="282" t="s">
        <v>759</v>
      </c>
      <c r="S58" s="74">
        <v>1</v>
      </c>
      <c r="T58" s="102" t="b">
        <f t="shared" si="0"/>
        <v>0</v>
      </c>
    </row>
    <row r="59" spans="1:20">
      <c r="C59" s="72">
        <v>3</v>
      </c>
      <c r="D59" s="15">
        <v>12</v>
      </c>
      <c r="E59" s="195">
        <v>33</v>
      </c>
      <c r="F59" s="196"/>
      <c r="G59" s="196">
        <v>52</v>
      </c>
      <c r="H59" s="197"/>
      <c r="I59" s="17">
        <v>53</v>
      </c>
      <c r="M59" s="65">
        <f>SUM(M8:M58)</f>
        <v>5817</v>
      </c>
      <c r="N59" s="65">
        <f>SUM(N8:N58)</f>
        <v>1206</v>
      </c>
      <c r="S59" s="78">
        <f>AVERAGE(S7:S58)</f>
        <v>0.9175000000000002</v>
      </c>
    </row>
    <row r="60" spans="1:20" ht="26.25">
      <c r="B60" s="8" t="s">
        <v>52</v>
      </c>
      <c r="C60" s="20"/>
      <c r="H60" s="6"/>
      <c r="I60" s="17"/>
      <c r="M60" s="62"/>
    </row>
    <row r="61" spans="1:20" ht="26.25">
      <c r="A61" s="2"/>
      <c r="B61" s="8" t="s">
        <v>53</v>
      </c>
      <c r="C61" s="20"/>
      <c r="H61" s="17"/>
      <c r="I61" s="17"/>
      <c r="M61" s="62"/>
      <c r="S61" s="78"/>
    </row>
    <row r="62" spans="1:20" ht="26.25">
      <c r="A62" s="2"/>
      <c r="B62" s="2"/>
      <c r="M62" s="62"/>
      <c r="S62" s="78"/>
    </row>
    <row r="63" spans="1:20">
      <c r="A63" s="2" t="s">
        <v>714</v>
      </c>
    </row>
    <row r="64" spans="1:20">
      <c r="A64" s="542" t="s">
        <v>899</v>
      </c>
    </row>
    <row r="65" spans="1:1">
      <c r="A65" s="26" t="s">
        <v>977</v>
      </c>
    </row>
    <row r="66" spans="1:1">
      <c r="A66" s="26" t="s">
        <v>1104</v>
      </c>
    </row>
    <row r="67" spans="1:1">
      <c r="A67" s="542"/>
    </row>
    <row r="68" spans="1:1">
      <c r="A68" s="215" t="s">
        <v>832</v>
      </c>
    </row>
  </sheetData>
  <autoFilter ref="A1:T63">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8" showButton="0"/>
  </autoFilter>
  <mergeCells count="71">
    <mergeCell ref="D57:D58"/>
    <mergeCell ref="D54:D56"/>
    <mergeCell ref="E54:E55"/>
    <mergeCell ref="F54:F55"/>
    <mergeCell ref="E57:E58"/>
    <mergeCell ref="B1:B4"/>
    <mergeCell ref="C1:R2"/>
    <mergeCell ref="C54:C58"/>
    <mergeCell ref="K5:K6"/>
    <mergeCell ref="B5:B6"/>
    <mergeCell ref="C5:C6"/>
    <mergeCell ref="D5:D6"/>
    <mergeCell ref="E5:E6"/>
    <mergeCell ref="F5:F6"/>
    <mergeCell ref="G5:G6"/>
    <mergeCell ref="P5:T5"/>
    <mergeCell ref="M5:M6"/>
    <mergeCell ref="N5:N6"/>
    <mergeCell ref="D50:D52"/>
    <mergeCell ref="O5:O6"/>
    <mergeCell ref="B7:B58"/>
    <mergeCell ref="E12:E13"/>
    <mergeCell ref="H5:H6"/>
    <mergeCell ref="J5:J6"/>
    <mergeCell ref="L5:L6"/>
    <mergeCell ref="F21:F23"/>
    <mergeCell ref="F9:F10"/>
    <mergeCell ref="S1:T1"/>
    <mergeCell ref="S2:T2"/>
    <mergeCell ref="C3:R4"/>
    <mergeCell ref="S3:T3"/>
    <mergeCell ref="S4:T4"/>
    <mergeCell ref="A5:A6"/>
    <mergeCell ref="E28:E29"/>
    <mergeCell ref="F28:F29"/>
    <mergeCell ref="D28:D33"/>
    <mergeCell ref="M12:M13"/>
    <mergeCell ref="M28:M31"/>
    <mergeCell ref="I5:I6"/>
    <mergeCell ref="E21:E23"/>
    <mergeCell ref="E9:E10"/>
    <mergeCell ref="C7:C33"/>
    <mergeCell ref="D7:D20"/>
    <mergeCell ref="F32:F33"/>
    <mergeCell ref="D26:D27"/>
    <mergeCell ref="E26:E27"/>
    <mergeCell ref="D21:D25"/>
    <mergeCell ref="E32:E33"/>
    <mergeCell ref="N36:N41"/>
    <mergeCell ref="O36:O41"/>
    <mergeCell ref="M54:M56"/>
    <mergeCell ref="O12:O13"/>
    <mergeCell ref="O28:O31"/>
    <mergeCell ref="O54:O56"/>
    <mergeCell ref="N28:N31"/>
    <mergeCell ref="N12:N13"/>
    <mergeCell ref="C34:C53"/>
    <mergeCell ref="E50:E52"/>
    <mergeCell ref="F50:F52"/>
    <mergeCell ref="E44:E45"/>
    <mergeCell ref="M36:M41"/>
    <mergeCell ref="D34:D41"/>
    <mergeCell ref="E47:E48"/>
    <mergeCell ref="D47:D49"/>
    <mergeCell ref="F44:F45"/>
    <mergeCell ref="D42:D45"/>
    <mergeCell ref="F37:F38"/>
    <mergeCell ref="E36:E40"/>
    <mergeCell ref="E42:E43"/>
    <mergeCell ref="F42:F43"/>
    <mergeCell ref="E34:E35"/>
  </mergeCells>
  <conditionalFormatting sqref="T7:T58">
    <cfRule type="cellIs" dxfId="28" priority="12" stopIfTrue="1" operator="between">
      <formula>3</formula>
      <formula>4</formula>
    </cfRule>
  </conditionalFormatting>
  <conditionalFormatting sqref="T7:T58">
    <cfRule type="cellIs" dxfId="27" priority="9" stopIfTrue="1" operator="greaterThan">
      <formula>3</formula>
    </cfRule>
    <cfRule type="cellIs" dxfId="26" priority="10" stopIfTrue="1" operator="between">
      <formula>1</formula>
      <formula>1</formula>
    </cfRule>
    <cfRule type="cellIs" dxfId="25" priority="11" stopIfTrue="1" operator="between">
      <formula>3</formula>
      <formula>3</formula>
    </cfRule>
  </conditionalFormatting>
  <hyperlinks>
    <hyperlink ref="Q55" r:id="rId1" display="https://www.facebook.com/1048940458469081/photos/a.1048940525135741/4207359112627184/_x000a_https://www.facebook.com/Graduados-UT-1048940458469081/photos/pcb.4236237619739333/4236236903072738/_x000a_https://www.facebook.com/photo/?fbid=200856378488758&amp;set=a.128920675"/>
  </hyperlinks>
  <pageMargins left="0.70866141732283472" right="0.70866141732283472" top="0.74803149606299213" bottom="0.74803149606299213" header="0.31496062992125984" footer="0.31496062992125984"/>
  <pageSetup paperSize="14" scale="3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5" sqref="A5:D17"/>
    </sheetView>
  </sheetViews>
  <sheetFormatPr baseColWidth="10" defaultRowHeight="15"/>
  <cols>
    <col min="1" max="1" width="4.42578125" bestFit="1" customWidth="1"/>
    <col min="2" max="2" width="50.5703125" bestFit="1" customWidth="1"/>
    <col min="3" max="3" width="16.85546875" customWidth="1"/>
    <col min="4" max="4" width="13.42578125" customWidth="1"/>
  </cols>
  <sheetData>
    <row r="1" spans="1:4">
      <c r="B1" s="376" t="s">
        <v>136</v>
      </c>
      <c r="C1" s="376"/>
      <c r="D1" s="376"/>
    </row>
    <row r="2" spans="1:4">
      <c r="B2" s="376" t="s">
        <v>845</v>
      </c>
      <c r="C2" s="376"/>
      <c r="D2" s="376"/>
    </row>
    <row r="3" spans="1:4">
      <c r="B3" s="301"/>
      <c r="C3" s="301"/>
      <c r="D3" s="301"/>
    </row>
    <row r="4" spans="1:4">
      <c r="B4" s="301"/>
      <c r="C4" s="301"/>
      <c r="D4" s="301"/>
    </row>
    <row r="5" spans="1:4">
      <c r="A5" s="299" t="s">
        <v>3</v>
      </c>
      <c r="B5" s="299" t="s">
        <v>118</v>
      </c>
      <c r="C5" s="299" t="s">
        <v>21</v>
      </c>
      <c r="D5" s="299" t="s">
        <v>138</v>
      </c>
    </row>
    <row r="6" spans="1:4">
      <c r="A6" s="148">
        <v>1</v>
      </c>
      <c r="B6" s="307" t="s">
        <v>864</v>
      </c>
      <c r="C6" s="303">
        <f>AVERAGE('COMPROMISO SOCIAL'!S7:S11,'COMPROMISO SOCIAL'!S14:S20)</f>
        <v>0.90833333333333321</v>
      </c>
      <c r="D6" s="234">
        <f t="shared" ref="D6:D17" si="0">IF(C6&lt;=33%,1,IF(C6&lt;76%,3,IF(C6&lt;100%,4,IF(C6=101%,5))))</f>
        <v>4</v>
      </c>
    </row>
    <row r="7" spans="1:4">
      <c r="A7" s="148">
        <v>2</v>
      </c>
      <c r="B7" s="307" t="s">
        <v>865</v>
      </c>
      <c r="C7" s="303">
        <f>AVERAGE('COMPROMISO SOCIAL'!S21:S25)</f>
        <v>0.84000000000000008</v>
      </c>
      <c r="D7" s="234">
        <f t="shared" si="0"/>
        <v>4</v>
      </c>
    </row>
    <row r="8" spans="1:4">
      <c r="A8" s="148">
        <v>3</v>
      </c>
      <c r="B8" s="307" t="s">
        <v>866</v>
      </c>
      <c r="C8" s="303">
        <f>AVERAGE('COMPROMISO SOCIAL'!S26:S27)</f>
        <v>0.35</v>
      </c>
      <c r="D8" s="234">
        <f t="shared" si="0"/>
        <v>3</v>
      </c>
    </row>
    <row r="9" spans="1:4">
      <c r="A9" s="148">
        <v>4</v>
      </c>
      <c r="B9" s="307" t="s">
        <v>867</v>
      </c>
      <c r="C9" s="303">
        <f>AVERAGE('COMPROMISO SOCIAL'!S28:S33)</f>
        <v>1</v>
      </c>
      <c r="D9" s="234" t="b">
        <f t="shared" si="0"/>
        <v>0</v>
      </c>
    </row>
    <row r="10" spans="1:4">
      <c r="A10" s="148">
        <v>5</v>
      </c>
      <c r="B10" s="307" t="s">
        <v>868</v>
      </c>
      <c r="C10" s="303">
        <f>AVERAGE('COMPROMISO SOCIAL'!S34:S41)</f>
        <v>0.89500000000000002</v>
      </c>
      <c r="D10" s="234">
        <f t="shared" si="0"/>
        <v>4</v>
      </c>
    </row>
    <row r="11" spans="1:4">
      <c r="A11" s="148">
        <v>6</v>
      </c>
      <c r="B11" s="307" t="s">
        <v>869</v>
      </c>
      <c r="C11" s="303">
        <f>AVERAGE('COMPROMISO SOCIAL'!S42:S45)</f>
        <v>0.9375</v>
      </c>
      <c r="D11" s="234">
        <f t="shared" si="0"/>
        <v>4</v>
      </c>
    </row>
    <row r="12" spans="1:4">
      <c r="A12" s="148">
        <v>7</v>
      </c>
      <c r="B12" s="307" t="s">
        <v>870</v>
      </c>
      <c r="C12" s="303">
        <f>AVERAGE('COMPROMISO SOCIAL'!S46)</f>
        <v>1</v>
      </c>
      <c r="D12" s="234" t="b">
        <f t="shared" si="0"/>
        <v>0</v>
      </c>
    </row>
    <row r="13" spans="1:4">
      <c r="A13" s="148">
        <v>8</v>
      </c>
      <c r="B13" s="307" t="s">
        <v>871</v>
      </c>
      <c r="C13" s="303">
        <f>AVERAGE('COMPROMISO SOCIAL'!S47:S49)</f>
        <v>1</v>
      </c>
      <c r="D13" s="234" t="b">
        <f t="shared" si="0"/>
        <v>0</v>
      </c>
    </row>
    <row r="14" spans="1:4">
      <c r="A14" s="148">
        <v>9</v>
      </c>
      <c r="B14" s="307" t="s">
        <v>872</v>
      </c>
      <c r="C14" s="303">
        <f>AVERAGE('COMPROMISO SOCIAL'!S50:S52)</f>
        <v>1</v>
      </c>
      <c r="D14" s="234" t="b">
        <f t="shared" si="0"/>
        <v>0</v>
      </c>
    </row>
    <row r="15" spans="1:4">
      <c r="A15" s="148">
        <v>10</v>
      </c>
      <c r="B15" s="307" t="s">
        <v>873</v>
      </c>
      <c r="C15" s="303">
        <f>AVERAGE('COMPROMISO SOCIAL'!S53)</f>
        <v>1</v>
      </c>
      <c r="D15" s="234" t="b">
        <f t="shared" si="0"/>
        <v>0</v>
      </c>
    </row>
    <row r="16" spans="1:4">
      <c r="A16" s="148">
        <v>11</v>
      </c>
      <c r="B16" s="307" t="s">
        <v>874</v>
      </c>
      <c r="C16" s="303">
        <f>AVERAGE('COMPROMISO SOCIAL'!S54:S56)</f>
        <v>1</v>
      </c>
      <c r="D16" s="234" t="b">
        <f t="shared" si="0"/>
        <v>0</v>
      </c>
    </row>
    <row r="17" spans="1:4">
      <c r="A17" s="148">
        <v>12</v>
      </c>
      <c r="B17" s="307" t="s">
        <v>875</v>
      </c>
      <c r="C17" s="303">
        <f>AVERAGE('COMPROMISO SOCIAL'!S57:S58)</f>
        <v>1</v>
      </c>
      <c r="D17" s="234" t="b">
        <f t="shared" si="0"/>
        <v>0</v>
      </c>
    </row>
    <row r="19" spans="1:4">
      <c r="C19" s="346">
        <f>AVERAGE(C6:C17)</f>
        <v>0.91090277777777773</v>
      </c>
    </row>
  </sheetData>
  <mergeCells count="2">
    <mergeCell ref="B1:D1"/>
    <mergeCell ref="B2:D2"/>
  </mergeCells>
  <conditionalFormatting sqref="D6:D17">
    <cfRule type="cellIs" dxfId="24" priority="4" stopIfTrue="1" operator="between">
      <formula>3</formula>
      <formula>4</formula>
    </cfRule>
  </conditionalFormatting>
  <conditionalFormatting sqref="D6:D17">
    <cfRule type="cellIs" dxfId="23" priority="1" stopIfTrue="1" operator="greaterThan">
      <formula>3</formula>
    </cfRule>
    <cfRule type="cellIs" dxfId="22" priority="2" stopIfTrue="1" operator="between">
      <formula>1</formula>
      <formula>1</formula>
    </cfRule>
    <cfRule type="cellIs" dxfId="21" priority="3" stopIfTrue="1" operator="between">
      <formula>3</formula>
      <formula>3</formula>
    </cfRule>
  </conditionalFormatting>
  <pageMargins left="0.7" right="0.7" top="0.75" bottom="0.75" header="0.3" footer="0.3"/>
  <ignoredErrors>
    <ignoredError sqref="C8 C10:C11 C13 C16:C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opLeftCell="P1" zoomScale="87" zoomScaleNormal="87" zoomScaleSheetLayoutView="91" workbookViewId="0">
      <selection activeCell="U1" sqref="U1:U1048576"/>
    </sheetView>
  </sheetViews>
  <sheetFormatPr baseColWidth="10" defaultRowHeight="15"/>
  <cols>
    <col min="1" max="1" width="3.42578125" style="531" customWidth="1"/>
    <col min="2" max="2" width="11.85546875" style="180" customWidth="1"/>
    <col min="3" max="3" width="11.42578125" style="180" customWidth="1"/>
    <col min="4" max="4" width="29" style="182" customWidth="1"/>
    <col min="5" max="5" width="18.7109375" style="182" customWidth="1"/>
    <col min="6" max="6" width="37.7109375" style="183" customWidth="1"/>
    <col min="7" max="7" width="36.85546875" style="183" customWidth="1"/>
    <col min="8" max="8" width="6.140625" style="183" customWidth="1"/>
    <col min="9" max="9" width="26.85546875" style="183" customWidth="1"/>
    <col min="10" max="10" width="28.140625" style="180" hidden="1" customWidth="1"/>
    <col min="11" max="11" width="15.28515625" style="180" hidden="1" customWidth="1"/>
    <col min="12" max="12" width="17" style="180" hidden="1" customWidth="1"/>
    <col min="13" max="13" width="23.85546875" style="180" hidden="1" customWidth="1"/>
    <col min="14" max="14" width="20.7109375" style="180" hidden="1" customWidth="1"/>
    <col min="15" max="15" width="24.28515625" style="180" hidden="1" customWidth="1"/>
    <col min="16" max="16" width="21.85546875" style="180" customWidth="1"/>
    <col min="17" max="17" width="74.28515625" style="180" customWidth="1"/>
    <col min="18" max="18" width="45" style="180" customWidth="1"/>
    <col min="19" max="19" width="17.28515625" style="180" customWidth="1"/>
    <col min="20" max="20" width="20" style="180" customWidth="1"/>
  </cols>
  <sheetData>
    <row r="1" spans="1:20">
      <c r="B1" s="548"/>
      <c r="C1" s="549" t="s">
        <v>0</v>
      </c>
      <c r="D1" s="549"/>
      <c r="E1" s="549"/>
      <c r="F1" s="549"/>
      <c r="G1" s="549"/>
      <c r="H1" s="549"/>
      <c r="I1" s="549"/>
      <c r="J1" s="549"/>
      <c r="K1" s="549"/>
      <c r="L1" s="549"/>
      <c r="M1" s="549"/>
      <c r="N1" s="549"/>
      <c r="O1" s="549"/>
      <c r="P1" s="549"/>
      <c r="Q1" s="549"/>
      <c r="R1" s="549"/>
      <c r="S1" s="479" t="s">
        <v>1</v>
      </c>
      <c r="T1" s="479"/>
    </row>
    <row r="2" spans="1:20">
      <c r="B2" s="548"/>
      <c r="C2" s="549"/>
      <c r="D2" s="549"/>
      <c r="E2" s="549"/>
      <c r="F2" s="549"/>
      <c r="G2" s="549"/>
      <c r="H2" s="549"/>
      <c r="I2" s="549"/>
      <c r="J2" s="549"/>
      <c r="K2" s="549"/>
      <c r="L2" s="549"/>
      <c r="M2" s="549"/>
      <c r="N2" s="549"/>
      <c r="O2" s="549"/>
      <c r="P2" s="549"/>
      <c r="Q2" s="549"/>
      <c r="R2" s="549"/>
      <c r="S2" s="480" t="s">
        <v>2</v>
      </c>
      <c r="T2" s="480"/>
    </row>
    <row r="3" spans="1:20">
      <c r="B3" s="548"/>
      <c r="C3" s="550" t="s">
        <v>624</v>
      </c>
      <c r="D3" s="550"/>
      <c r="E3" s="550"/>
      <c r="F3" s="550"/>
      <c r="G3" s="550"/>
      <c r="H3" s="550"/>
      <c r="I3" s="550"/>
      <c r="J3" s="550"/>
      <c r="K3" s="550"/>
      <c r="L3" s="550"/>
      <c r="M3" s="550"/>
      <c r="N3" s="550"/>
      <c r="O3" s="550"/>
      <c r="P3" s="550"/>
      <c r="Q3" s="550"/>
      <c r="R3" s="550"/>
      <c r="S3" s="480" t="s">
        <v>307</v>
      </c>
      <c r="T3" s="480"/>
    </row>
    <row r="4" spans="1:20" ht="30.75" customHeight="1">
      <c r="B4" s="548"/>
      <c r="C4" s="550"/>
      <c r="D4" s="550"/>
      <c r="E4" s="550"/>
      <c r="F4" s="550"/>
      <c r="G4" s="550"/>
      <c r="H4" s="550"/>
      <c r="I4" s="550"/>
      <c r="J4" s="550"/>
      <c r="K4" s="550"/>
      <c r="L4" s="550"/>
      <c r="M4" s="550"/>
      <c r="N4" s="550"/>
      <c r="O4" s="550"/>
      <c r="P4" s="550"/>
      <c r="Q4" s="550"/>
      <c r="R4" s="550"/>
      <c r="S4" s="480" t="s">
        <v>308</v>
      </c>
      <c r="T4" s="480"/>
    </row>
    <row r="5" spans="1:20" ht="15.75" customHeight="1">
      <c r="A5" s="551" t="s">
        <v>3</v>
      </c>
      <c r="B5" s="471" t="s">
        <v>4</v>
      </c>
      <c r="C5" s="471" t="s">
        <v>5</v>
      </c>
      <c r="D5" s="471" t="s">
        <v>6</v>
      </c>
      <c r="E5" s="471" t="s">
        <v>7</v>
      </c>
      <c r="F5" s="471" t="s">
        <v>8</v>
      </c>
      <c r="G5" s="471" t="s">
        <v>9</v>
      </c>
      <c r="H5" s="471" t="s">
        <v>10</v>
      </c>
      <c r="I5" s="471" t="s">
        <v>156</v>
      </c>
      <c r="J5" s="471" t="s">
        <v>11</v>
      </c>
      <c r="K5" s="471" t="s">
        <v>12</v>
      </c>
      <c r="L5" s="471" t="s">
        <v>13</v>
      </c>
      <c r="M5" s="471" t="s">
        <v>14</v>
      </c>
      <c r="N5" s="471" t="s">
        <v>15</v>
      </c>
      <c r="O5" s="471" t="s">
        <v>16</v>
      </c>
      <c r="P5" s="472" t="s">
        <v>17</v>
      </c>
      <c r="Q5" s="472"/>
      <c r="R5" s="472"/>
      <c r="S5" s="472"/>
      <c r="T5" s="472"/>
    </row>
    <row r="6" spans="1:20">
      <c r="A6" s="552"/>
      <c r="B6" s="471"/>
      <c r="C6" s="471"/>
      <c r="D6" s="471"/>
      <c r="E6" s="471"/>
      <c r="F6" s="471"/>
      <c r="G6" s="471"/>
      <c r="H6" s="471"/>
      <c r="I6" s="471"/>
      <c r="J6" s="471"/>
      <c r="K6" s="471"/>
      <c r="L6" s="471"/>
      <c r="M6" s="471"/>
      <c r="N6" s="471"/>
      <c r="O6" s="471"/>
      <c r="P6" s="162" t="s">
        <v>18</v>
      </c>
      <c r="Q6" s="162" t="s">
        <v>19</v>
      </c>
      <c r="R6" s="162" t="s">
        <v>20</v>
      </c>
      <c r="S6" s="162" t="s">
        <v>21</v>
      </c>
      <c r="T6" s="162" t="s">
        <v>22</v>
      </c>
    </row>
    <row r="7" spans="1:20" ht="201" customHeight="1">
      <c r="A7" s="546">
        <v>1</v>
      </c>
      <c r="B7" s="473" t="s">
        <v>85</v>
      </c>
      <c r="C7" s="473" t="s">
        <v>86</v>
      </c>
      <c r="D7" s="476" t="s">
        <v>410</v>
      </c>
      <c r="E7" s="474" t="s">
        <v>88</v>
      </c>
      <c r="F7" s="475" t="s">
        <v>411</v>
      </c>
      <c r="G7" s="189" t="s">
        <v>87</v>
      </c>
      <c r="H7" s="370">
        <v>10</v>
      </c>
      <c r="I7" s="370" t="s">
        <v>816</v>
      </c>
      <c r="J7" s="370" t="s">
        <v>727</v>
      </c>
      <c r="K7" s="163">
        <v>43862</v>
      </c>
      <c r="L7" s="163">
        <v>44560</v>
      </c>
      <c r="M7" s="485">
        <v>5</v>
      </c>
      <c r="N7" s="314">
        <v>0</v>
      </c>
      <c r="O7" s="484" t="s">
        <v>281</v>
      </c>
      <c r="P7" s="203">
        <v>10</v>
      </c>
      <c r="Q7" s="204" t="s">
        <v>986</v>
      </c>
      <c r="R7" s="273" t="s">
        <v>817</v>
      </c>
      <c r="S7" s="206">
        <f>+P7/H7</f>
        <v>1</v>
      </c>
      <c r="T7" s="234" t="b">
        <f t="shared" ref="T7:T21" si="0">IF(S7&lt;=33%,1,IF(S7&lt;76%,3,IF(S7&lt;100%,4,IF(S7=101%,5))))</f>
        <v>0</v>
      </c>
    </row>
    <row r="8" spans="1:20" ht="135.75" customHeight="1">
      <c r="A8" s="546">
        <v>2</v>
      </c>
      <c r="B8" s="473"/>
      <c r="C8" s="473"/>
      <c r="D8" s="476"/>
      <c r="E8" s="474"/>
      <c r="F8" s="475"/>
      <c r="G8" s="189" t="s">
        <v>89</v>
      </c>
      <c r="H8" s="370">
        <v>120</v>
      </c>
      <c r="I8" s="370" t="s">
        <v>178</v>
      </c>
      <c r="J8" s="370" t="s">
        <v>734</v>
      </c>
      <c r="K8" s="163">
        <v>43862</v>
      </c>
      <c r="L8" s="163">
        <v>44560</v>
      </c>
      <c r="M8" s="485"/>
      <c r="N8" s="315">
        <v>0</v>
      </c>
      <c r="O8" s="484"/>
      <c r="P8" s="203">
        <v>2137</v>
      </c>
      <c r="Q8" s="205" t="s">
        <v>985</v>
      </c>
      <c r="R8" s="251" t="s">
        <v>815</v>
      </c>
      <c r="S8" s="206">
        <v>1</v>
      </c>
      <c r="T8" s="102" t="b">
        <f t="shared" si="0"/>
        <v>0</v>
      </c>
    </row>
    <row r="9" spans="1:20" ht="396">
      <c r="A9" s="546">
        <v>3</v>
      </c>
      <c r="B9" s="473"/>
      <c r="C9" s="473"/>
      <c r="D9" s="476"/>
      <c r="E9" s="369" t="s">
        <v>90</v>
      </c>
      <c r="F9" s="475"/>
      <c r="G9" s="189" t="s">
        <v>91</v>
      </c>
      <c r="H9" s="370">
        <v>5</v>
      </c>
      <c r="I9" s="370" t="s">
        <v>179</v>
      </c>
      <c r="J9" s="370" t="s">
        <v>419</v>
      </c>
      <c r="K9" s="163">
        <v>43862</v>
      </c>
      <c r="L9" s="163">
        <v>44560</v>
      </c>
      <c r="M9" s="485"/>
      <c r="N9" s="314">
        <v>0</v>
      </c>
      <c r="O9" s="484"/>
      <c r="P9" s="203">
        <v>6</v>
      </c>
      <c r="Q9" s="205" t="s">
        <v>988</v>
      </c>
      <c r="R9" s="251" t="s">
        <v>920</v>
      </c>
      <c r="S9" s="206">
        <v>1</v>
      </c>
      <c r="T9" s="234" t="b">
        <f t="shared" si="0"/>
        <v>0</v>
      </c>
    </row>
    <row r="10" spans="1:20" ht="409.5">
      <c r="A10" s="546">
        <v>4</v>
      </c>
      <c r="B10" s="473"/>
      <c r="C10" s="473"/>
      <c r="D10" s="476"/>
      <c r="E10" s="369" t="s">
        <v>717</v>
      </c>
      <c r="F10" s="475"/>
      <c r="G10" s="189" t="s">
        <v>718</v>
      </c>
      <c r="H10" s="370">
        <v>2</v>
      </c>
      <c r="I10" s="370" t="s">
        <v>719</v>
      </c>
      <c r="J10" s="370" t="s">
        <v>735</v>
      </c>
      <c r="K10" s="163">
        <v>43862</v>
      </c>
      <c r="L10" s="163">
        <v>44560</v>
      </c>
      <c r="M10" s="147"/>
      <c r="N10" s="314"/>
      <c r="O10" s="164"/>
      <c r="P10" s="266">
        <f>8+6+2+1</f>
        <v>17</v>
      </c>
      <c r="Q10" s="349" t="s">
        <v>1083</v>
      </c>
      <c r="R10" s="285" t="s">
        <v>921</v>
      </c>
      <c r="S10" s="206">
        <v>1</v>
      </c>
      <c r="T10" s="234" t="b">
        <f t="shared" si="0"/>
        <v>0</v>
      </c>
    </row>
    <row r="11" spans="1:20" ht="324">
      <c r="A11" s="546">
        <v>5</v>
      </c>
      <c r="B11" s="473"/>
      <c r="C11" s="473"/>
      <c r="D11" s="473" t="s">
        <v>92</v>
      </c>
      <c r="E11" s="474" t="s">
        <v>243</v>
      </c>
      <c r="F11" s="370" t="s">
        <v>720</v>
      </c>
      <c r="G11" s="357" t="s">
        <v>731</v>
      </c>
      <c r="H11" s="355">
        <v>1</v>
      </c>
      <c r="I11" s="355" t="s">
        <v>564</v>
      </c>
      <c r="J11" s="375" t="s">
        <v>412</v>
      </c>
      <c r="K11" s="163">
        <v>43862</v>
      </c>
      <c r="L11" s="163">
        <v>44560</v>
      </c>
      <c r="M11" s="147"/>
      <c r="N11" s="314"/>
      <c r="O11" s="164"/>
      <c r="P11" s="203">
        <v>1</v>
      </c>
      <c r="Q11" s="205" t="s">
        <v>1076</v>
      </c>
      <c r="R11" s="252" t="s">
        <v>739</v>
      </c>
      <c r="S11" s="206">
        <v>1</v>
      </c>
      <c r="T11" s="234" t="b">
        <f t="shared" si="0"/>
        <v>0</v>
      </c>
    </row>
    <row r="12" spans="1:20" ht="141.94999999999999" customHeight="1">
      <c r="A12" s="546">
        <v>6</v>
      </c>
      <c r="B12" s="473"/>
      <c r="C12" s="473"/>
      <c r="D12" s="473"/>
      <c r="E12" s="474"/>
      <c r="F12" s="370" t="s">
        <v>93</v>
      </c>
      <c r="G12" s="189" t="s">
        <v>729</v>
      </c>
      <c r="H12" s="370">
        <v>1</v>
      </c>
      <c r="I12" s="370" t="s">
        <v>728</v>
      </c>
      <c r="J12" s="370" t="s">
        <v>413</v>
      </c>
      <c r="K12" s="163">
        <v>43862</v>
      </c>
      <c r="L12" s="163">
        <v>44560</v>
      </c>
      <c r="M12" s="165"/>
      <c r="N12" s="315"/>
      <c r="O12" s="164"/>
      <c r="P12" s="203">
        <v>1</v>
      </c>
      <c r="Q12" s="205" t="s">
        <v>992</v>
      </c>
      <c r="R12" s="251" t="s">
        <v>739</v>
      </c>
      <c r="S12" s="341">
        <v>1</v>
      </c>
      <c r="T12" s="102" t="b">
        <f t="shared" si="0"/>
        <v>0</v>
      </c>
    </row>
    <row r="13" spans="1:20" ht="228">
      <c r="A13" s="546">
        <v>7</v>
      </c>
      <c r="B13" s="473"/>
      <c r="C13" s="473"/>
      <c r="D13" s="473"/>
      <c r="E13" s="369" t="s">
        <v>271</v>
      </c>
      <c r="F13" s="370" t="s">
        <v>272</v>
      </c>
      <c r="G13" s="189" t="s">
        <v>94</v>
      </c>
      <c r="H13" s="370">
        <v>2</v>
      </c>
      <c r="I13" s="370" t="s">
        <v>180</v>
      </c>
      <c r="J13" s="370" t="s">
        <v>413</v>
      </c>
      <c r="K13" s="163">
        <v>43862</v>
      </c>
      <c r="L13" s="163">
        <v>44560</v>
      </c>
      <c r="M13" s="165"/>
      <c r="N13" s="315"/>
      <c r="O13" s="164"/>
      <c r="P13" s="203">
        <v>2</v>
      </c>
      <c r="Q13" s="205" t="s">
        <v>987</v>
      </c>
      <c r="R13" s="251" t="s">
        <v>922</v>
      </c>
      <c r="S13" s="206">
        <v>1</v>
      </c>
      <c r="T13" s="102" t="b">
        <f t="shared" si="0"/>
        <v>0</v>
      </c>
    </row>
    <row r="14" spans="1:20" ht="408">
      <c r="A14" s="546">
        <v>8</v>
      </c>
      <c r="B14" s="473"/>
      <c r="C14" s="473"/>
      <c r="D14" s="473"/>
      <c r="E14" s="474" t="s">
        <v>414</v>
      </c>
      <c r="F14" s="483" t="s">
        <v>415</v>
      </c>
      <c r="G14" s="189" t="s">
        <v>732</v>
      </c>
      <c r="H14" s="370">
        <v>2</v>
      </c>
      <c r="I14" s="370" t="s">
        <v>149</v>
      </c>
      <c r="J14" s="370" t="s">
        <v>416</v>
      </c>
      <c r="K14" s="163">
        <v>43862</v>
      </c>
      <c r="L14" s="163">
        <v>44560</v>
      </c>
      <c r="M14" s="166"/>
      <c r="N14" s="315"/>
      <c r="O14" s="164"/>
      <c r="P14" s="207">
        <v>2</v>
      </c>
      <c r="Q14" s="115" t="s">
        <v>1077</v>
      </c>
      <c r="R14" s="214" t="s">
        <v>923</v>
      </c>
      <c r="S14" s="217">
        <v>1</v>
      </c>
      <c r="T14" s="234" t="b">
        <f t="shared" si="0"/>
        <v>0</v>
      </c>
    </row>
    <row r="15" spans="1:20" ht="336">
      <c r="A15" s="546">
        <v>9</v>
      </c>
      <c r="B15" s="473"/>
      <c r="C15" s="473"/>
      <c r="D15" s="473"/>
      <c r="E15" s="474"/>
      <c r="F15" s="483"/>
      <c r="G15" s="189" t="s">
        <v>181</v>
      </c>
      <c r="H15" s="370">
        <v>1</v>
      </c>
      <c r="I15" s="370" t="s">
        <v>148</v>
      </c>
      <c r="J15" s="370" t="s">
        <v>416</v>
      </c>
      <c r="K15" s="163">
        <v>43862</v>
      </c>
      <c r="L15" s="163">
        <v>44560</v>
      </c>
      <c r="M15" s="166"/>
      <c r="N15" s="315"/>
      <c r="O15" s="164"/>
      <c r="P15" s="203">
        <v>1</v>
      </c>
      <c r="Q15" s="205" t="s">
        <v>1078</v>
      </c>
      <c r="R15" s="251" t="s">
        <v>929</v>
      </c>
      <c r="S15" s="206">
        <v>1</v>
      </c>
      <c r="T15" s="234" t="b">
        <f t="shared" si="0"/>
        <v>0</v>
      </c>
    </row>
    <row r="16" spans="1:20" ht="147.75" customHeight="1">
      <c r="A16" s="546">
        <v>10</v>
      </c>
      <c r="B16" s="473"/>
      <c r="C16" s="473"/>
      <c r="D16" s="473"/>
      <c r="E16" s="474"/>
      <c r="F16" s="483"/>
      <c r="G16" s="370" t="s">
        <v>183</v>
      </c>
      <c r="H16" s="370">
        <v>1</v>
      </c>
      <c r="I16" s="370" t="s">
        <v>273</v>
      </c>
      <c r="J16" s="370" t="s">
        <v>416</v>
      </c>
      <c r="K16" s="163">
        <v>43862</v>
      </c>
      <c r="L16" s="163">
        <v>44560</v>
      </c>
      <c r="M16" s="166"/>
      <c r="N16" s="315"/>
      <c r="O16" s="164"/>
      <c r="P16" s="203">
        <v>2</v>
      </c>
      <c r="Q16" s="205" t="s">
        <v>1079</v>
      </c>
      <c r="R16" s="251" t="s">
        <v>739</v>
      </c>
      <c r="S16" s="206">
        <v>1</v>
      </c>
      <c r="T16" s="102" t="b">
        <f t="shared" si="0"/>
        <v>0</v>
      </c>
    </row>
    <row r="17" spans="1:20" ht="204">
      <c r="A17" s="546">
        <v>11</v>
      </c>
      <c r="B17" s="473"/>
      <c r="C17" s="473"/>
      <c r="D17" s="473"/>
      <c r="E17" s="474"/>
      <c r="F17" s="483"/>
      <c r="G17" s="370" t="s">
        <v>182</v>
      </c>
      <c r="H17" s="370">
        <v>1</v>
      </c>
      <c r="I17" s="370" t="s">
        <v>148</v>
      </c>
      <c r="J17" s="370" t="s">
        <v>416</v>
      </c>
      <c r="K17" s="163">
        <v>43862</v>
      </c>
      <c r="L17" s="163">
        <v>44560</v>
      </c>
      <c r="M17" s="167"/>
      <c r="N17" s="315"/>
      <c r="O17" s="164"/>
      <c r="P17" s="203"/>
      <c r="Q17" s="115" t="s">
        <v>1080</v>
      </c>
      <c r="R17" s="214" t="s">
        <v>741</v>
      </c>
      <c r="S17" s="217">
        <v>0.7</v>
      </c>
      <c r="T17" s="234">
        <f t="shared" si="0"/>
        <v>3</v>
      </c>
    </row>
    <row r="18" spans="1:20" ht="255">
      <c r="A18" s="546">
        <v>12</v>
      </c>
      <c r="B18" s="473"/>
      <c r="C18" s="473"/>
      <c r="D18" s="369" t="s">
        <v>231</v>
      </c>
      <c r="E18" s="162" t="s">
        <v>721</v>
      </c>
      <c r="F18" s="370" t="s">
        <v>417</v>
      </c>
      <c r="G18" s="370" t="s">
        <v>233</v>
      </c>
      <c r="H18" s="370">
        <v>2</v>
      </c>
      <c r="I18" s="370" t="s">
        <v>232</v>
      </c>
      <c r="J18" s="370" t="s">
        <v>413</v>
      </c>
      <c r="K18" s="163">
        <v>43862</v>
      </c>
      <c r="L18" s="163">
        <v>44560</v>
      </c>
      <c r="M18" s="166"/>
      <c r="N18" s="315"/>
      <c r="O18" s="164"/>
      <c r="P18" s="203">
        <v>2</v>
      </c>
      <c r="Q18" s="115" t="s">
        <v>978</v>
      </c>
      <c r="R18" s="214" t="s">
        <v>818</v>
      </c>
      <c r="S18" s="202">
        <f>+P18/H18</f>
        <v>1</v>
      </c>
      <c r="T18" s="102" t="b">
        <f t="shared" si="0"/>
        <v>0</v>
      </c>
    </row>
    <row r="19" spans="1:20" ht="396">
      <c r="A19" s="546">
        <v>13</v>
      </c>
      <c r="B19" s="473"/>
      <c r="C19" s="477" t="s">
        <v>234</v>
      </c>
      <c r="D19" s="371" t="s">
        <v>722</v>
      </c>
      <c r="E19" s="190" t="s">
        <v>239</v>
      </c>
      <c r="F19" s="481" t="s">
        <v>235</v>
      </c>
      <c r="G19" s="190" t="s">
        <v>240</v>
      </c>
      <c r="H19" s="190">
        <v>2</v>
      </c>
      <c r="I19" s="198" t="s">
        <v>238</v>
      </c>
      <c r="J19" s="190" t="s">
        <v>418</v>
      </c>
      <c r="K19" s="199">
        <v>43862</v>
      </c>
      <c r="L19" s="199">
        <v>44560</v>
      </c>
      <c r="M19" s="468">
        <v>120</v>
      </c>
      <c r="N19" s="316">
        <v>0</v>
      </c>
      <c r="O19" s="200"/>
      <c r="P19" s="286">
        <v>7</v>
      </c>
      <c r="Q19" s="201" t="s">
        <v>979</v>
      </c>
      <c r="R19" s="253" t="s">
        <v>739</v>
      </c>
      <c r="S19" s="202">
        <v>1</v>
      </c>
      <c r="T19" s="234" t="b">
        <f t="shared" si="0"/>
        <v>0</v>
      </c>
    </row>
    <row r="20" spans="1:20" ht="240">
      <c r="A20" s="546">
        <v>14</v>
      </c>
      <c r="B20" s="473"/>
      <c r="C20" s="478"/>
      <c r="D20" s="372" t="s">
        <v>236</v>
      </c>
      <c r="E20" s="370" t="s">
        <v>241</v>
      </c>
      <c r="F20" s="482"/>
      <c r="G20" s="370" t="s">
        <v>723</v>
      </c>
      <c r="H20" s="191">
        <v>2</v>
      </c>
      <c r="I20" s="168" t="s">
        <v>724</v>
      </c>
      <c r="J20" s="370" t="s">
        <v>736</v>
      </c>
      <c r="K20" s="163">
        <v>43862</v>
      </c>
      <c r="L20" s="163">
        <v>44560</v>
      </c>
      <c r="M20" s="469"/>
      <c r="N20" s="315">
        <v>0</v>
      </c>
      <c r="O20" s="164"/>
      <c r="P20" s="286">
        <f>2+1</f>
        <v>3</v>
      </c>
      <c r="Q20" s="80" t="s">
        <v>1081</v>
      </c>
      <c r="R20" s="80" t="s">
        <v>760</v>
      </c>
      <c r="S20" s="81">
        <v>1</v>
      </c>
      <c r="T20" s="234" t="b">
        <f t="shared" si="0"/>
        <v>0</v>
      </c>
    </row>
    <row r="21" spans="1:20" ht="409.5">
      <c r="A21" s="546">
        <v>15</v>
      </c>
      <c r="B21" s="473"/>
      <c r="C21" s="478"/>
      <c r="D21" s="372" t="s">
        <v>237</v>
      </c>
      <c r="E21" s="370" t="s">
        <v>242</v>
      </c>
      <c r="F21" s="482"/>
      <c r="G21" s="370" t="s">
        <v>725</v>
      </c>
      <c r="H21" s="192">
        <v>3</v>
      </c>
      <c r="I21" s="168" t="s">
        <v>726</v>
      </c>
      <c r="J21" s="370" t="s">
        <v>736</v>
      </c>
      <c r="K21" s="163">
        <v>43862</v>
      </c>
      <c r="L21" s="163">
        <v>44560</v>
      </c>
      <c r="M21" s="470"/>
      <c r="N21" s="317">
        <v>0</v>
      </c>
      <c r="O21" s="164"/>
      <c r="P21" s="286">
        <f>13+3</f>
        <v>16</v>
      </c>
      <c r="Q21" s="80" t="s">
        <v>1082</v>
      </c>
      <c r="R21" s="254" t="s">
        <v>953</v>
      </c>
      <c r="S21" s="81">
        <v>1</v>
      </c>
      <c r="T21" s="234" t="b">
        <f t="shared" si="0"/>
        <v>0</v>
      </c>
    </row>
    <row r="22" spans="1:20">
      <c r="B22" s="169"/>
      <c r="C22" s="170">
        <v>2</v>
      </c>
      <c r="D22" s="170">
        <v>6</v>
      </c>
      <c r="E22" s="171">
        <v>10</v>
      </c>
      <c r="F22" s="172">
        <v>7</v>
      </c>
      <c r="G22" s="173">
        <v>15</v>
      </c>
      <c r="H22" s="174"/>
      <c r="I22" s="553">
        <v>15</v>
      </c>
      <c r="J22" s="175"/>
      <c r="K22" s="176"/>
      <c r="L22" s="176"/>
      <c r="M22" s="177">
        <f>SUM(M7:M21)</f>
        <v>125</v>
      </c>
      <c r="N22" s="318">
        <f>SUM(N7:N21)</f>
        <v>0</v>
      </c>
      <c r="O22" s="178"/>
      <c r="P22" s="178"/>
      <c r="Q22" s="178"/>
      <c r="R22" s="178"/>
      <c r="S22" s="179">
        <f>AVERAGE(S7:S21)</f>
        <v>0.98</v>
      </c>
      <c r="T22" s="178"/>
    </row>
    <row r="23" spans="1:20">
      <c r="C23" s="181"/>
      <c r="H23" s="184"/>
      <c r="I23" s="184"/>
      <c r="S23" s="185"/>
    </row>
    <row r="24" spans="1:20">
      <c r="C24" s="181"/>
    </row>
    <row r="25" spans="1:20">
      <c r="A25" s="2" t="s">
        <v>714</v>
      </c>
      <c r="B25" s="186"/>
    </row>
    <row r="26" spans="1:20">
      <c r="A26" s="542" t="s">
        <v>899</v>
      </c>
      <c r="B26" s="187"/>
      <c r="C26" s="188"/>
    </row>
    <row r="27" spans="1:20">
      <c r="A27" s="26" t="s">
        <v>977</v>
      </c>
      <c r="B27" s="187"/>
      <c r="C27" s="188"/>
    </row>
    <row r="28" spans="1:20">
      <c r="A28" s="26" t="s">
        <v>1104</v>
      </c>
      <c r="B28" s="187"/>
      <c r="C28" s="188"/>
    </row>
    <row r="29" spans="1:20">
      <c r="A29" s="542"/>
      <c r="B29" s="187"/>
      <c r="C29" s="188"/>
    </row>
    <row r="30" spans="1:20">
      <c r="A30" s="215" t="s">
        <v>832</v>
      </c>
      <c r="B30" s="187"/>
      <c r="C30" s="188"/>
    </row>
    <row r="31" spans="1:20" ht="15.75">
      <c r="A31" s="554"/>
      <c r="B31" s="187"/>
      <c r="C31" s="188"/>
    </row>
    <row r="32" spans="1:20">
      <c r="A32" s="555"/>
      <c r="B32" s="187"/>
      <c r="C32" s="188"/>
    </row>
    <row r="33" spans="1:3">
      <c r="A33" s="555"/>
      <c r="B33" s="187"/>
      <c r="C33" s="188"/>
    </row>
    <row r="34" spans="1:3">
      <c r="A34" s="555"/>
      <c r="B34" s="187"/>
      <c r="C34" s="188"/>
    </row>
    <row r="35" spans="1:3" ht="15.75">
      <c r="A35" s="554"/>
    </row>
    <row r="36" spans="1:3">
      <c r="A36" s="555"/>
    </row>
    <row r="37" spans="1:3">
      <c r="A37" s="555"/>
    </row>
  </sheetData>
  <mergeCells count="37">
    <mergeCell ref="O7:O9"/>
    <mergeCell ref="M7:M9"/>
    <mergeCell ref="L5:L6"/>
    <mergeCell ref="M5:M6"/>
    <mergeCell ref="N5:N6"/>
    <mergeCell ref="O5:O6"/>
    <mergeCell ref="F19:F21"/>
    <mergeCell ref="D11:D17"/>
    <mergeCell ref="E11:E12"/>
    <mergeCell ref="E14:E17"/>
    <mergeCell ref="F14:F17"/>
    <mergeCell ref="A5:A6"/>
    <mergeCell ref="B5:B6"/>
    <mergeCell ref="C5:C6"/>
    <mergeCell ref="D5:D6"/>
    <mergeCell ref="E5:E6"/>
    <mergeCell ref="S1:T1"/>
    <mergeCell ref="S2:T2"/>
    <mergeCell ref="C3:R4"/>
    <mergeCell ref="S3:T3"/>
    <mergeCell ref="S4:T4"/>
    <mergeCell ref="M19:M21"/>
    <mergeCell ref="I5:I6"/>
    <mergeCell ref="J5:J6"/>
    <mergeCell ref="B1:B4"/>
    <mergeCell ref="C1:R2"/>
    <mergeCell ref="P5:T5"/>
    <mergeCell ref="K5:K6"/>
    <mergeCell ref="F5:F6"/>
    <mergeCell ref="G5:G6"/>
    <mergeCell ref="H5:H6"/>
    <mergeCell ref="B7:B21"/>
    <mergeCell ref="C7:C18"/>
    <mergeCell ref="E7:E8"/>
    <mergeCell ref="F7:F10"/>
    <mergeCell ref="D7:D10"/>
    <mergeCell ref="C19:C21"/>
  </mergeCells>
  <conditionalFormatting sqref="T7">
    <cfRule type="cellIs" dxfId="20" priority="12" stopIfTrue="1" operator="between">
      <formula>3</formula>
      <formula>4</formula>
    </cfRule>
  </conditionalFormatting>
  <conditionalFormatting sqref="T7">
    <cfRule type="cellIs" dxfId="19" priority="9" stopIfTrue="1" operator="greaterThan">
      <formula>3</formula>
    </cfRule>
    <cfRule type="cellIs" dxfId="18" priority="10" stopIfTrue="1" operator="between">
      <formula>1</formula>
      <formula>1</formula>
    </cfRule>
    <cfRule type="cellIs" dxfId="17" priority="11" stopIfTrue="1" operator="between">
      <formula>3</formula>
      <formula>3</formula>
    </cfRule>
  </conditionalFormatting>
  <conditionalFormatting sqref="T8:T21">
    <cfRule type="cellIs" dxfId="16" priority="4" stopIfTrue="1" operator="between">
      <formula>3</formula>
      <formula>4</formula>
    </cfRule>
  </conditionalFormatting>
  <conditionalFormatting sqref="T8:T21">
    <cfRule type="cellIs" dxfId="15" priority="1" stopIfTrue="1" operator="greaterThan">
      <formula>3</formula>
    </cfRule>
    <cfRule type="cellIs" dxfId="14" priority="2" stopIfTrue="1" operator="between">
      <formula>1</formula>
      <formula>1</formula>
    </cfRule>
    <cfRule type="cellIs" dxfId="13"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7" zoomScaleNormal="87" workbookViewId="0">
      <selection activeCell="C6" sqref="C6:C11"/>
    </sheetView>
  </sheetViews>
  <sheetFormatPr baseColWidth="10" defaultRowHeight="15"/>
  <cols>
    <col min="1" max="1" width="4.5703125" bestFit="1" customWidth="1"/>
    <col min="2" max="2" width="45.140625" customWidth="1"/>
    <col min="3" max="3" width="15.7109375" customWidth="1"/>
    <col min="4" max="4" width="17.28515625" customWidth="1"/>
  </cols>
  <sheetData>
    <row r="1" spans="1:4">
      <c r="B1" s="376" t="s">
        <v>136</v>
      </c>
      <c r="C1" s="376"/>
      <c r="D1" s="376"/>
    </row>
    <row r="2" spans="1:4">
      <c r="B2" s="376" t="s">
        <v>846</v>
      </c>
      <c r="C2" s="376"/>
      <c r="D2" s="376"/>
    </row>
    <row r="3" spans="1:4">
      <c r="B3" s="301"/>
      <c r="C3" s="301"/>
      <c r="D3" s="301"/>
    </row>
    <row r="4" spans="1:4">
      <c r="B4" s="301"/>
      <c r="C4" s="301"/>
      <c r="D4" s="301"/>
    </row>
    <row r="5" spans="1:4">
      <c r="A5" s="299" t="s">
        <v>3</v>
      </c>
      <c r="B5" s="299" t="s">
        <v>118</v>
      </c>
      <c r="C5" s="299" t="s">
        <v>21</v>
      </c>
      <c r="D5" s="299" t="s">
        <v>138</v>
      </c>
    </row>
    <row r="6" spans="1:4">
      <c r="A6" s="148">
        <v>1</v>
      </c>
      <c r="B6" s="308" t="s">
        <v>876</v>
      </c>
      <c r="C6" s="300">
        <f>AVERAGE('COMPROMISO AMBIENTAL'!S7:S10)</f>
        <v>1</v>
      </c>
      <c r="D6" s="234" t="b">
        <f t="shared" ref="D6:D11" si="0">IF(C6&lt;=33%,1,IF(C6&lt;76%,3,IF(C6&lt;100%,4,IF(C6=101%,5))))</f>
        <v>0</v>
      </c>
    </row>
    <row r="7" spans="1:4" ht="30">
      <c r="A7" s="148">
        <v>2</v>
      </c>
      <c r="B7" s="308" t="s">
        <v>877</v>
      </c>
      <c r="C7" s="300">
        <f>AVERAGE('COMPROMISO AMBIENTAL'!S11:S17)</f>
        <v>0.95714285714285718</v>
      </c>
      <c r="D7" s="234">
        <f t="shared" si="0"/>
        <v>4</v>
      </c>
    </row>
    <row r="8" spans="1:4" ht="60">
      <c r="A8" s="148">
        <v>3</v>
      </c>
      <c r="B8" s="308" t="s">
        <v>878</v>
      </c>
      <c r="C8" s="351">
        <f>+'COMPROMISO AMBIENTAL'!S18</f>
        <v>1</v>
      </c>
      <c r="D8" s="102" t="b">
        <f t="shared" si="0"/>
        <v>0</v>
      </c>
    </row>
    <row r="9" spans="1:4" ht="30">
      <c r="A9" s="148">
        <v>4</v>
      </c>
      <c r="B9" s="308" t="s">
        <v>879</v>
      </c>
      <c r="C9" s="300">
        <f>AVERAGE('COMPROMISO AMBIENTAL'!S19)</f>
        <v>1</v>
      </c>
      <c r="D9" s="234" t="b">
        <f t="shared" si="0"/>
        <v>0</v>
      </c>
    </row>
    <row r="10" spans="1:4" ht="45">
      <c r="A10" s="148">
        <v>5</v>
      </c>
      <c r="B10" s="308" t="s">
        <v>880</v>
      </c>
      <c r="C10" s="300">
        <f>AVERAGE('COMPROMISO AMBIENTAL'!S20)</f>
        <v>1</v>
      </c>
      <c r="D10" s="234" t="b">
        <f t="shared" si="0"/>
        <v>0</v>
      </c>
    </row>
    <row r="11" spans="1:4" ht="30">
      <c r="A11" s="148">
        <v>6</v>
      </c>
      <c r="B11" s="308" t="s">
        <v>881</v>
      </c>
      <c r="C11" s="300">
        <f>AVERAGE('COMPROMISO AMBIENTAL'!S21)</f>
        <v>1</v>
      </c>
      <c r="D11" s="234" t="b">
        <f t="shared" si="0"/>
        <v>0</v>
      </c>
    </row>
    <row r="13" spans="1:4">
      <c r="C13" s="346">
        <f>AVERAGE(C6:C11)</f>
        <v>0.99285714285714288</v>
      </c>
    </row>
  </sheetData>
  <mergeCells count="2">
    <mergeCell ref="B1:D1"/>
    <mergeCell ref="B2:D2"/>
  </mergeCells>
  <conditionalFormatting sqref="D6:D11">
    <cfRule type="cellIs" dxfId="12" priority="4" stopIfTrue="1" operator="between">
      <formula>3</formula>
      <formula>4</formula>
    </cfRule>
  </conditionalFormatting>
  <conditionalFormatting sqref="D6:D11">
    <cfRule type="cellIs" dxfId="11" priority="1" stopIfTrue="1" operator="greaterThan">
      <formula>3</formula>
    </cfRule>
    <cfRule type="cellIs" dxfId="10" priority="2" stopIfTrue="1" operator="between">
      <formula>1</formula>
      <formula>1</formula>
    </cfRule>
    <cfRule type="cellIs" dxfId="9" priority="3" stopIfTrue="1" operator="between">
      <formula>3</formula>
      <formula>3</formula>
    </cfRule>
  </conditionalFormatting>
  <pageMargins left="0.7" right="0.7" top="0.75" bottom="0.75" header="0.3" footer="0.3"/>
  <ignoredErrors>
    <ignoredError sqref="C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zoomScaleSheetLayoutView="80" workbookViewId="0">
      <pane ySplit="6" topLeftCell="A31" activePane="bottomLeft" state="frozen"/>
      <selection pane="bottomLeft" activeCell="U1" sqref="U1:U1048576"/>
    </sheetView>
  </sheetViews>
  <sheetFormatPr baseColWidth="10" defaultRowHeight="15"/>
  <cols>
    <col min="1" max="1" width="4.28515625" style="531" bestFit="1" customWidth="1"/>
    <col min="2" max="2" width="11.42578125" style="10" customWidth="1"/>
    <col min="3" max="3" width="11.5703125" style="10" customWidth="1"/>
    <col min="4" max="4" width="18.28515625" style="15" customWidth="1"/>
    <col min="5" max="5" width="20" style="15" customWidth="1"/>
    <col min="6" max="6" width="31.42578125" style="16" customWidth="1"/>
    <col min="7" max="7" width="42.5703125" style="16" customWidth="1"/>
    <col min="8" max="8" width="12.7109375" style="16" customWidth="1"/>
    <col min="9" max="9" width="31.85546875" style="16" customWidth="1"/>
    <col min="10" max="10" width="33.28515625" style="10" hidden="1" customWidth="1"/>
    <col min="11" max="12" width="12.7109375" style="10" hidden="1" customWidth="1"/>
    <col min="13" max="13" width="29.5703125" style="39" hidden="1" customWidth="1"/>
    <col min="14" max="14" width="16.140625" style="10" hidden="1" customWidth="1"/>
    <col min="15" max="15" width="12.7109375" style="10" hidden="1" customWidth="1"/>
    <col min="16" max="16" width="12.7109375" style="10" customWidth="1"/>
    <col min="17" max="17" width="79.7109375" style="10" customWidth="1"/>
    <col min="18" max="18" width="50.7109375" style="10" customWidth="1"/>
    <col min="19" max="19" width="11.5703125" style="10" customWidth="1"/>
    <col min="20" max="20" width="14.140625" style="10" customWidth="1"/>
  </cols>
  <sheetData>
    <row r="1" spans="1:20" ht="17.25" customHeight="1">
      <c r="B1" s="556"/>
      <c r="C1" s="557" t="s">
        <v>0</v>
      </c>
      <c r="D1" s="557"/>
      <c r="E1" s="557"/>
      <c r="F1" s="557"/>
      <c r="G1" s="557"/>
      <c r="H1" s="557"/>
      <c r="I1" s="557"/>
      <c r="J1" s="557"/>
      <c r="K1" s="557"/>
      <c r="L1" s="557"/>
      <c r="M1" s="557"/>
      <c r="N1" s="557"/>
      <c r="O1" s="557"/>
      <c r="P1" s="557"/>
      <c r="Q1" s="557"/>
      <c r="R1" s="557"/>
      <c r="S1" s="514" t="s">
        <v>1</v>
      </c>
      <c r="T1" s="514"/>
    </row>
    <row r="2" spans="1:20" ht="16.5" customHeight="1">
      <c r="B2" s="556"/>
      <c r="C2" s="557"/>
      <c r="D2" s="557"/>
      <c r="E2" s="557"/>
      <c r="F2" s="557"/>
      <c r="G2" s="557"/>
      <c r="H2" s="557"/>
      <c r="I2" s="557"/>
      <c r="J2" s="557"/>
      <c r="K2" s="557"/>
      <c r="L2" s="557"/>
      <c r="M2" s="557"/>
      <c r="N2" s="557"/>
      <c r="O2" s="557"/>
      <c r="P2" s="557"/>
      <c r="Q2" s="557"/>
      <c r="R2" s="557"/>
      <c r="S2" s="515" t="s">
        <v>2</v>
      </c>
      <c r="T2" s="515"/>
    </row>
    <row r="3" spans="1:20" ht="27" customHeight="1">
      <c r="B3" s="556"/>
      <c r="C3" s="558" t="s">
        <v>624</v>
      </c>
      <c r="D3" s="558"/>
      <c r="E3" s="558"/>
      <c r="F3" s="558"/>
      <c r="G3" s="558"/>
      <c r="H3" s="558"/>
      <c r="I3" s="558"/>
      <c r="J3" s="558"/>
      <c r="K3" s="558"/>
      <c r="L3" s="558"/>
      <c r="M3" s="558"/>
      <c r="N3" s="558"/>
      <c r="O3" s="558"/>
      <c r="P3" s="558"/>
      <c r="Q3" s="558"/>
      <c r="R3" s="558"/>
      <c r="S3" s="515" t="s">
        <v>307</v>
      </c>
      <c r="T3" s="515"/>
    </row>
    <row r="4" spans="1:20" ht="36.75" customHeight="1">
      <c r="B4" s="556"/>
      <c r="C4" s="558"/>
      <c r="D4" s="558"/>
      <c r="E4" s="558"/>
      <c r="F4" s="558"/>
      <c r="G4" s="558"/>
      <c r="H4" s="558"/>
      <c r="I4" s="558"/>
      <c r="J4" s="558"/>
      <c r="K4" s="558"/>
      <c r="L4" s="558"/>
      <c r="M4" s="558"/>
      <c r="N4" s="558"/>
      <c r="O4" s="558"/>
      <c r="P4" s="558"/>
      <c r="Q4" s="558"/>
      <c r="R4" s="558"/>
      <c r="S4" s="515" t="s">
        <v>308</v>
      </c>
      <c r="T4" s="515"/>
    </row>
    <row r="5" spans="1:20" ht="15.75" customHeight="1">
      <c r="A5" s="559" t="s">
        <v>3</v>
      </c>
      <c r="B5" s="457" t="s">
        <v>4</v>
      </c>
      <c r="C5" s="457" t="s">
        <v>5</v>
      </c>
      <c r="D5" s="457" t="s">
        <v>6</v>
      </c>
      <c r="E5" s="457" t="s">
        <v>7</v>
      </c>
      <c r="F5" s="457" t="s">
        <v>8</v>
      </c>
      <c r="G5" s="457" t="s">
        <v>9</v>
      </c>
      <c r="H5" s="457" t="s">
        <v>157</v>
      </c>
      <c r="I5" s="457" t="s">
        <v>156</v>
      </c>
      <c r="J5" s="457" t="s">
        <v>11</v>
      </c>
      <c r="K5" s="457" t="s">
        <v>12</v>
      </c>
      <c r="L5" s="457" t="s">
        <v>13</v>
      </c>
      <c r="M5" s="438" t="s">
        <v>14</v>
      </c>
      <c r="N5" s="457" t="s">
        <v>15</v>
      </c>
      <c r="O5" s="457" t="s">
        <v>16</v>
      </c>
      <c r="P5" s="461" t="s">
        <v>17</v>
      </c>
      <c r="Q5" s="461"/>
      <c r="R5" s="461"/>
      <c r="S5" s="461"/>
      <c r="T5" s="461"/>
    </row>
    <row r="6" spans="1:20" ht="40.5" customHeight="1">
      <c r="A6" s="559"/>
      <c r="B6" s="457"/>
      <c r="C6" s="457"/>
      <c r="D6" s="457"/>
      <c r="E6" s="457"/>
      <c r="F6" s="457"/>
      <c r="G6" s="457"/>
      <c r="H6" s="457"/>
      <c r="I6" s="457"/>
      <c r="J6" s="457"/>
      <c r="K6" s="457"/>
      <c r="L6" s="457"/>
      <c r="M6" s="438"/>
      <c r="N6" s="457"/>
      <c r="O6" s="457"/>
      <c r="P6" s="364" t="s">
        <v>18</v>
      </c>
      <c r="Q6" s="364" t="s">
        <v>19</v>
      </c>
      <c r="R6" s="364" t="s">
        <v>20</v>
      </c>
      <c r="S6" s="364" t="s">
        <v>21</v>
      </c>
      <c r="T6" s="57" t="s">
        <v>22</v>
      </c>
    </row>
    <row r="7" spans="1:20" ht="161.25" customHeight="1">
      <c r="A7" s="501">
        <v>1</v>
      </c>
      <c r="B7" s="497" t="s">
        <v>95</v>
      </c>
      <c r="C7" s="499" t="s">
        <v>96</v>
      </c>
      <c r="D7" s="510" t="s">
        <v>97</v>
      </c>
      <c r="E7" s="511" t="s">
        <v>98</v>
      </c>
      <c r="F7" s="446" t="s">
        <v>99</v>
      </c>
      <c r="G7" s="511" t="s">
        <v>652</v>
      </c>
      <c r="H7" s="149">
        <v>0.8</v>
      </c>
      <c r="I7" s="373" t="s">
        <v>648</v>
      </c>
      <c r="J7" s="146" t="s">
        <v>420</v>
      </c>
      <c r="K7" s="12">
        <v>43862</v>
      </c>
      <c r="L7" s="12">
        <v>44560</v>
      </c>
      <c r="M7" s="486">
        <v>40</v>
      </c>
      <c r="N7" s="489">
        <v>36</v>
      </c>
      <c r="O7" s="489" t="s">
        <v>281</v>
      </c>
      <c r="P7" s="49">
        <v>0.8</v>
      </c>
      <c r="Q7" s="86" t="s">
        <v>1051</v>
      </c>
      <c r="R7" s="152" t="s">
        <v>1052</v>
      </c>
      <c r="S7" s="296">
        <v>1</v>
      </c>
      <c r="T7" s="234" t="b">
        <f t="shared" ref="T7:T42" si="0">IF(S7&lt;=33%,1,IF(S7&lt;76%,3,IF(S7&lt;100%,4,IF(S7=101%,5))))</f>
        <v>0</v>
      </c>
    </row>
    <row r="8" spans="1:20" ht="300.75" customHeight="1">
      <c r="A8" s="502"/>
      <c r="B8" s="498"/>
      <c r="C8" s="500"/>
      <c r="D8" s="391"/>
      <c r="E8" s="511"/>
      <c r="F8" s="512"/>
      <c r="G8" s="511"/>
      <c r="H8" s="150">
        <v>0.75</v>
      </c>
      <c r="I8" s="373" t="s">
        <v>649</v>
      </c>
      <c r="J8" s="373" t="s">
        <v>653</v>
      </c>
      <c r="K8" s="12">
        <v>43862</v>
      </c>
      <c r="L8" s="12">
        <v>44560</v>
      </c>
      <c r="M8" s="487"/>
      <c r="N8" s="490"/>
      <c r="O8" s="490"/>
      <c r="P8" s="155">
        <v>0.75</v>
      </c>
      <c r="Q8" s="291" t="s">
        <v>968</v>
      </c>
      <c r="R8" s="152" t="s">
        <v>761</v>
      </c>
      <c r="S8" s="296">
        <v>1</v>
      </c>
      <c r="T8" s="234" t="b">
        <f t="shared" si="0"/>
        <v>0</v>
      </c>
    </row>
    <row r="9" spans="1:20" ht="162" customHeight="1">
      <c r="A9" s="503"/>
      <c r="B9" s="498"/>
      <c r="C9" s="500"/>
      <c r="D9" s="391"/>
      <c r="E9" s="511"/>
      <c r="F9" s="512"/>
      <c r="G9" s="511"/>
      <c r="H9" s="150">
        <v>0.9</v>
      </c>
      <c r="I9" s="373" t="s">
        <v>651</v>
      </c>
      <c r="J9" s="146" t="s">
        <v>654</v>
      </c>
      <c r="K9" s="12">
        <v>43862</v>
      </c>
      <c r="L9" s="12">
        <v>44560</v>
      </c>
      <c r="M9" s="487"/>
      <c r="N9" s="490"/>
      <c r="O9" s="490"/>
      <c r="P9" s="155">
        <v>0.9</v>
      </c>
      <c r="Q9" s="86" t="s">
        <v>1041</v>
      </c>
      <c r="R9" s="152" t="s">
        <v>830</v>
      </c>
      <c r="S9" s="296">
        <v>1</v>
      </c>
      <c r="T9" s="234" t="b">
        <f t="shared" si="0"/>
        <v>0</v>
      </c>
    </row>
    <row r="10" spans="1:20" ht="113.25" customHeight="1">
      <c r="A10" s="292">
        <v>2</v>
      </c>
      <c r="B10" s="497"/>
      <c r="C10" s="499"/>
      <c r="D10" s="510"/>
      <c r="E10" s="511"/>
      <c r="F10" s="446"/>
      <c r="G10" s="153" t="s">
        <v>820</v>
      </c>
      <c r="H10" s="367">
        <v>1</v>
      </c>
      <c r="I10" s="373" t="s">
        <v>650</v>
      </c>
      <c r="J10" s="146" t="s">
        <v>655</v>
      </c>
      <c r="K10" s="12">
        <v>43862</v>
      </c>
      <c r="L10" s="12">
        <v>44560</v>
      </c>
      <c r="M10" s="487"/>
      <c r="N10" s="490"/>
      <c r="O10" s="490"/>
      <c r="P10" s="11"/>
      <c r="Q10" s="115" t="s">
        <v>1084</v>
      </c>
      <c r="R10" s="214" t="s">
        <v>890</v>
      </c>
      <c r="S10" s="114">
        <v>0.75</v>
      </c>
      <c r="T10" s="234">
        <f t="shared" si="0"/>
        <v>3</v>
      </c>
    </row>
    <row r="11" spans="1:20" ht="201" customHeight="1">
      <c r="A11" s="292">
        <v>3</v>
      </c>
      <c r="B11" s="497"/>
      <c r="C11" s="499"/>
      <c r="D11" s="510"/>
      <c r="E11" s="511"/>
      <c r="F11" s="446"/>
      <c r="G11" s="153" t="s">
        <v>278</v>
      </c>
      <c r="H11" s="367">
        <v>1</v>
      </c>
      <c r="I11" s="373" t="s">
        <v>279</v>
      </c>
      <c r="J11" s="146" t="s">
        <v>280</v>
      </c>
      <c r="K11" s="12">
        <v>43862</v>
      </c>
      <c r="L11" s="12">
        <v>44560</v>
      </c>
      <c r="M11" s="487"/>
      <c r="N11" s="490"/>
      <c r="O11" s="490"/>
      <c r="P11" s="11">
        <v>1</v>
      </c>
      <c r="Q11" s="86" t="s">
        <v>1085</v>
      </c>
      <c r="R11" s="86" t="s">
        <v>841</v>
      </c>
      <c r="S11" s="296">
        <v>1</v>
      </c>
      <c r="T11" s="234" t="b">
        <f t="shared" si="0"/>
        <v>0</v>
      </c>
    </row>
    <row r="12" spans="1:20" ht="117" customHeight="1">
      <c r="A12" s="293">
        <v>4</v>
      </c>
      <c r="B12" s="498"/>
      <c r="C12" s="500"/>
      <c r="D12" s="391"/>
      <c r="E12" s="511"/>
      <c r="F12" s="512"/>
      <c r="G12" s="153" t="s">
        <v>677</v>
      </c>
      <c r="H12" s="375">
        <v>1</v>
      </c>
      <c r="I12" s="373" t="s">
        <v>678</v>
      </c>
      <c r="J12" s="373" t="s">
        <v>676</v>
      </c>
      <c r="K12" s="12">
        <v>43862</v>
      </c>
      <c r="L12" s="12">
        <v>44560</v>
      </c>
      <c r="M12" s="487"/>
      <c r="N12" s="490"/>
      <c r="O12" s="490"/>
      <c r="P12" s="103">
        <v>1</v>
      </c>
      <c r="Q12" s="115" t="s">
        <v>1087</v>
      </c>
      <c r="R12" s="86" t="s">
        <v>891</v>
      </c>
      <c r="S12" s="114">
        <v>1</v>
      </c>
      <c r="T12" s="234" t="b">
        <f t="shared" si="0"/>
        <v>0</v>
      </c>
    </row>
    <row r="13" spans="1:20" ht="127.5" customHeight="1">
      <c r="A13" s="292">
        <v>5</v>
      </c>
      <c r="B13" s="497"/>
      <c r="C13" s="499"/>
      <c r="D13" s="510"/>
      <c r="E13" s="511"/>
      <c r="F13" s="446"/>
      <c r="G13" s="153" t="s">
        <v>679</v>
      </c>
      <c r="H13" s="367">
        <v>1</v>
      </c>
      <c r="I13" s="373" t="s">
        <v>680</v>
      </c>
      <c r="J13" s="146" t="s">
        <v>656</v>
      </c>
      <c r="K13" s="12">
        <v>43862</v>
      </c>
      <c r="L13" s="12">
        <v>44560</v>
      </c>
      <c r="M13" s="487"/>
      <c r="N13" s="490"/>
      <c r="O13" s="490"/>
      <c r="P13" s="11">
        <v>1</v>
      </c>
      <c r="Q13" s="86" t="s">
        <v>970</v>
      </c>
      <c r="R13" s="86" t="s">
        <v>821</v>
      </c>
      <c r="S13" s="296">
        <v>1</v>
      </c>
      <c r="T13" s="234" t="b">
        <f t="shared" si="0"/>
        <v>0</v>
      </c>
    </row>
    <row r="14" spans="1:20" ht="99.75">
      <c r="A14" s="292">
        <v>6</v>
      </c>
      <c r="B14" s="497"/>
      <c r="C14" s="499"/>
      <c r="D14" s="510"/>
      <c r="E14" s="511"/>
      <c r="F14" s="446"/>
      <c r="G14" s="153" t="s">
        <v>210</v>
      </c>
      <c r="H14" s="367">
        <v>1</v>
      </c>
      <c r="I14" s="373" t="s">
        <v>211</v>
      </c>
      <c r="J14" s="146" t="s">
        <v>212</v>
      </c>
      <c r="K14" s="12">
        <v>43862</v>
      </c>
      <c r="L14" s="12">
        <v>44560</v>
      </c>
      <c r="M14" s="488"/>
      <c r="N14" s="491"/>
      <c r="O14" s="491"/>
      <c r="P14" s="11"/>
      <c r="Q14" s="115" t="s">
        <v>1071</v>
      </c>
      <c r="R14" s="214" t="s">
        <v>741</v>
      </c>
      <c r="S14" s="343">
        <v>0.35</v>
      </c>
      <c r="T14" s="234">
        <f t="shared" si="0"/>
        <v>3</v>
      </c>
    </row>
    <row r="15" spans="1:20" ht="409.5">
      <c r="A15" s="293">
        <v>7</v>
      </c>
      <c r="B15" s="497"/>
      <c r="C15" s="499"/>
      <c r="D15" s="510"/>
      <c r="E15" s="153" t="s">
        <v>107</v>
      </c>
      <c r="F15" s="55" t="s">
        <v>108</v>
      </c>
      <c r="G15" s="153" t="s">
        <v>188</v>
      </c>
      <c r="H15" s="367">
        <v>1</v>
      </c>
      <c r="I15" s="373" t="s">
        <v>274</v>
      </c>
      <c r="J15" s="146" t="s">
        <v>189</v>
      </c>
      <c r="K15" s="12">
        <v>43862</v>
      </c>
      <c r="L15" s="12">
        <v>44560</v>
      </c>
      <c r="M15" s="320"/>
      <c r="N15" s="14"/>
      <c r="O15" s="367"/>
      <c r="P15" s="11">
        <v>1</v>
      </c>
      <c r="Q15" s="287" t="s">
        <v>1091</v>
      </c>
      <c r="R15" s="88" t="s">
        <v>831</v>
      </c>
      <c r="S15" s="296">
        <v>1</v>
      </c>
      <c r="T15" s="234" t="b">
        <f t="shared" si="0"/>
        <v>0</v>
      </c>
    </row>
    <row r="16" spans="1:20" ht="99" customHeight="1">
      <c r="A16" s="292">
        <v>8</v>
      </c>
      <c r="B16" s="497"/>
      <c r="C16" s="499"/>
      <c r="D16" s="374" t="s">
        <v>101</v>
      </c>
      <c r="E16" s="153" t="s">
        <v>424</v>
      </c>
      <c r="F16" s="55" t="s">
        <v>421</v>
      </c>
      <c r="G16" s="240" t="s">
        <v>423</v>
      </c>
      <c r="H16" s="367">
        <v>1</v>
      </c>
      <c r="I16" s="373" t="s">
        <v>564</v>
      </c>
      <c r="J16" s="146" t="s">
        <v>422</v>
      </c>
      <c r="K16" s="12">
        <v>43862</v>
      </c>
      <c r="L16" s="12">
        <v>44560</v>
      </c>
      <c r="M16" s="321">
        <f>100+125+4+4</f>
        <v>233</v>
      </c>
      <c r="N16" s="105">
        <f>100+86</f>
        <v>186</v>
      </c>
      <c r="O16" s="11" t="s">
        <v>711</v>
      </c>
      <c r="P16" s="11">
        <v>1</v>
      </c>
      <c r="Q16" s="255" t="s">
        <v>1088</v>
      </c>
      <c r="R16" s="86" t="s">
        <v>762</v>
      </c>
      <c r="S16" s="560">
        <v>1</v>
      </c>
      <c r="T16" s="234" t="b">
        <f t="shared" si="0"/>
        <v>0</v>
      </c>
    </row>
    <row r="17" spans="1:20" ht="173.25" customHeight="1">
      <c r="A17" s="292">
        <v>9</v>
      </c>
      <c r="B17" s="497"/>
      <c r="C17" s="499"/>
      <c r="D17" s="398" t="s">
        <v>184</v>
      </c>
      <c r="E17" s="511" t="s">
        <v>185</v>
      </c>
      <c r="F17" s="55" t="s">
        <v>186</v>
      </c>
      <c r="G17" s="153" t="s">
        <v>187</v>
      </c>
      <c r="H17" s="367">
        <v>1</v>
      </c>
      <c r="I17" s="373" t="s">
        <v>162</v>
      </c>
      <c r="J17" s="21" t="s">
        <v>425</v>
      </c>
      <c r="K17" s="12">
        <v>43862</v>
      </c>
      <c r="L17" s="12">
        <v>44560</v>
      </c>
      <c r="M17" s="492">
        <f>13+200+770+750+265+228+82+82+22+38</f>
        <v>2450</v>
      </c>
      <c r="N17" s="493">
        <f>608+44+82+22+3</f>
        <v>759</v>
      </c>
      <c r="O17" s="494" t="s">
        <v>281</v>
      </c>
      <c r="P17" s="11"/>
      <c r="Q17" s="297" t="s">
        <v>1089</v>
      </c>
      <c r="R17" s="221" t="s">
        <v>763</v>
      </c>
      <c r="S17" s="335">
        <v>0.7</v>
      </c>
      <c r="T17" s="304">
        <f t="shared" si="0"/>
        <v>3</v>
      </c>
    </row>
    <row r="18" spans="1:20" ht="409.5">
      <c r="A18" s="293">
        <v>10</v>
      </c>
      <c r="B18" s="498"/>
      <c r="C18" s="500"/>
      <c r="D18" s="400"/>
      <c r="E18" s="511"/>
      <c r="F18" s="153" t="s">
        <v>707</v>
      </c>
      <c r="G18" s="153" t="s">
        <v>708</v>
      </c>
      <c r="H18" s="375">
        <v>1</v>
      </c>
      <c r="I18" s="373" t="s">
        <v>709</v>
      </c>
      <c r="J18" s="21" t="s">
        <v>710</v>
      </c>
      <c r="K18" s="12">
        <v>43862</v>
      </c>
      <c r="L18" s="12">
        <v>44560</v>
      </c>
      <c r="M18" s="488"/>
      <c r="N18" s="491"/>
      <c r="O18" s="496"/>
      <c r="P18" s="103"/>
      <c r="Q18" s="298" t="s">
        <v>1090</v>
      </c>
      <c r="R18" s="224" t="s">
        <v>764</v>
      </c>
      <c r="S18" s="350">
        <v>0.8</v>
      </c>
      <c r="T18" s="234">
        <f t="shared" si="0"/>
        <v>4</v>
      </c>
    </row>
    <row r="19" spans="1:20" ht="101.25" customHeight="1">
      <c r="A19" s="292">
        <v>11</v>
      </c>
      <c r="B19" s="497"/>
      <c r="C19" s="499"/>
      <c r="D19" s="513" t="s">
        <v>102</v>
      </c>
      <c r="E19" s="518" t="s">
        <v>100</v>
      </c>
      <c r="F19" s="446" t="s">
        <v>103</v>
      </c>
      <c r="G19" s="107" t="s">
        <v>682</v>
      </c>
      <c r="H19" s="367">
        <v>1</v>
      </c>
      <c r="I19" s="240" t="s">
        <v>681</v>
      </c>
      <c r="J19" s="367" t="s">
        <v>213</v>
      </c>
      <c r="K19" s="12">
        <v>43862</v>
      </c>
      <c r="L19" s="12">
        <v>44560</v>
      </c>
      <c r="M19" s="11"/>
      <c r="N19" s="14"/>
      <c r="O19" s="367"/>
      <c r="P19" s="367">
        <v>1</v>
      </c>
      <c r="Q19" s="115" t="s">
        <v>893</v>
      </c>
      <c r="R19" s="152" t="s">
        <v>833</v>
      </c>
      <c r="S19" s="334">
        <v>1</v>
      </c>
      <c r="T19" s="234" t="b">
        <f t="shared" si="0"/>
        <v>0</v>
      </c>
    </row>
    <row r="20" spans="1:20" ht="231.75" customHeight="1">
      <c r="A20" s="292">
        <v>12</v>
      </c>
      <c r="B20" s="497"/>
      <c r="C20" s="499"/>
      <c r="D20" s="513"/>
      <c r="E20" s="518"/>
      <c r="F20" s="446"/>
      <c r="G20" s="107" t="s">
        <v>657</v>
      </c>
      <c r="H20" s="367">
        <v>1</v>
      </c>
      <c r="I20" s="375" t="s">
        <v>214</v>
      </c>
      <c r="J20" s="367" t="s">
        <v>216</v>
      </c>
      <c r="K20" s="12">
        <v>43862</v>
      </c>
      <c r="L20" s="12">
        <v>44560</v>
      </c>
      <c r="M20" s="321"/>
      <c r="N20" s="14"/>
      <c r="O20" s="367"/>
      <c r="P20" s="49"/>
      <c r="Q20" s="115" t="s">
        <v>1042</v>
      </c>
      <c r="R20" s="214" t="s">
        <v>819</v>
      </c>
      <c r="S20" s="114">
        <v>0.55000000000000004</v>
      </c>
      <c r="T20" s="304">
        <f t="shared" si="0"/>
        <v>3</v>
      </c>
    </row>
    <row r="21" spans="1:20" ht="142.5" customHeight="1">
      <c r="A21" s="293">
        <v>13</v>
      </c>
      <c r="B21" s="497"/>
      <c r="C21" s="499"/>
      <c r="D21" s="513"/>
      <c r="E21" s="518"/>
      <c r="F21" s="446"/>
      <c r="G21" s="107" t="s">
        <v>171</v>
      </c>
      <c r="H21" s="367">
        <v>1</v>
      </c>
      <c r="I21" s="375" t="s">
        <v>683</v>
      </c>
      <c r="J21" s="367" t="s">
        <v>104</v>
      </c>
      <c r="K21" s="12">
        <v>43862</v>
      </c>
      <c r="L21" s="12">
        <v>44560</v>
      </c>
      <c r="M21" s="11"/>
      <c r="N21" s="14"/>
      <c r="O21" s="367"/>
      <c r="P21" s="222"/>
      <c r="Q21" s="235" t="s">
        <v>981</v>
      </c>
      <c r="R21" s="288" t="s">
        <v>765</v>
      </c>
      <c r="S21" s="335">
        <v>1</v>
      </c>
      <c r="T21" s="234" t="b">
        <f t="shared" si="0"/>
        <v>0</v>
      </c>
    </row>
    <row r="22" spans="1:20" ht="72" customHeight="1">
      <c r="A22" s="292">
        <v>14</v>
      </c>
      <c r="B22" s="498"/>
      <c r="C22" s="500"/>
      <c r="D22" s="408"/>
      <c r="E22" s="518"/>
      <c r="F22" s="375" t="s">
        <v>703</v>
      </c>
      <c r="G22" s="375" t="s">
        <v>704</v>
      </c>
      <c r="H22" s="375">
        <v>12</v>
      </c>
      <c r="I22" s="375" t="s">
        <v>705</v>
      </c>
      <c r="J22" s="375" t="s">
        <v>706</v>
      </c>
      <c r="K22" s="12">
        <v>43862</v>
      </c>
      <c r="L22" s="12">
        <v>44560</v>
      </c>
      <c r="M22" s="96"/>
      <c r="N22" s="105"/>
      <c r="O22" s="375"/>
      <c r="P22" s="223">
        <v>10</v>
      </c>
      <c r="Q22" s="236" t="s">
        <v>966</v>
      </c>
      <c r="R22" s="287" t="s">
        <v>967</v>
      </c>
      <c r="S22" s="350">
        <v>1</v>
      </c>
      <c r="T22" s="102" t="b">
        <f t="shared" si="0"/>
        <v>0</v>
      </c>
    </row>
    <row r="23" spans="1:20" ht="183" customHeight="1">
      <c r="A23" s="292">
        <v>15</v>
      </c>
      <c r="B23" s="497"/>
      <c r="C23" s="499"/>
      <c r="D23" s="513"/>
      <c r="E23" s="373" t="s">
        <v>105</v>
      </c>
      <c r="F23" s="367" t="s">
        <v>106</v>
      </c>
      <c r="G23" s="103" t="s">
        <v>909</v>
      </c>
      <c r="H23" s="367">
        <v>4</v>
      </c>
      <c r="I23" s="375" t="s">
        <v>275</v>
      </c>
      <c r="J23" s="367" t="s">
        <v>684</v>
      </c>
      <c r="K23" s="12">
        <v>43862</v>
      </c>
      <c r="L23" s="12">
        <v>44560</v>
      </c>
      <c r="M23" s="322"/>
      <c r="N23" s="14"/>
      <c r="O23" s="56"/>
      <c r="P23" s="223">
        <v>4</v>
      </c>
      <c r="Q23" s="235" t="s">
        <v>828</v>
      </c>
      <c r="R23" s="289" t="s">
        <v>766</v>
      </c>
      <c r="S23" s="561">
        <v>1</v>
      </c>
      <c r="T23" s="234" t="b">
        <f t="shared" si="0"/>
        <v>0</v>
      </c>
    </row>
    <row r="24" spans="1:20" ht="168">
      <c r="A24" s="293">
        <v>16</v>
      </c>
      <c r="B24" s="497"/>
      <c r="C24" s="499"/>
      <c r="D24" s="513"/>
      <c r="E24" s="373" t="s">
        <v>109</v>
      </c>
      <c r="F24" s="11" t="s">
        <v>276</v>
      </c>
      <c r="G24" s="103" t="s">
        <v>658</v>
      </c>
      <c r="H24" s="367">
        <v>6</v>
      </c>
      <c r="I24" s="375" t="s">
        <v>685</v>
      </c>
      <c r="J24" s="367" t="s">
        <v>110</v>
      </c>
      <c r="K24" s="12">
        <v>43862</v>
      </c>
      <c r="L24" s="12">
        <v>44560</v>
      </c>
      <c r="M24" s="322"/>
      <c r="N24" s="367"/>
      <c r="O24" s="367"/>
      <c r="P24" s="11"/>
      <c r="Q24" s="86" t="s">
        <v>1053</v>
      </c>
      <c r="R24" s="152" t="s">
        <v>892</v>
      </c>
      <c r="S24" s="296">
        <v>0.6</v>
      </c>
      <c r="T24" s="234">
        <f t="shared" si="0"/>
        <v>3</v>
      </c>
    </row>
    <row r="25" spans="1:20" ht="409.5">
      <c r="A25" s="292">
        <v>17</v>
      </c>
      <c r="B25" s="498"/>
      <c r="C25" s="507" t="s">
        <v>155</v>
      </c>
      <c r="D25" s="395" t="s">
        <v>154</v>
      </c>
      <c r="E25" s="119" t="s">
        <v>222</v>
      </c>
      <c r="F25" s="435" t="s">
        <v>223</v>
      </c>
      <c r="G25" s="435" t="s">
        <v>975</v>
      </c>
      <c r="H25" s="375">
        <v>10</v>
      </c>
      <c r="I25" s="373" t="s">
        <v>191</v>
      </c>
      <c r="J25" s="367" t="s">
        <v>190</v>
      </c>
      <c r="K25" s="12">
        <v>43862</v>
      </c>
      <c r="L25" s="12">
        <v>44560</v>
      </c>
      <c r="M25" s="321">
        <f>300+250+500+32+20+40+92+821+9+1+222+210+18+15</f>
        <v>2530</v>
      </c>
      <c r="N25" s="375">
        <f>29+20+8+15</f>
        <v>72</v>
      </c>
      <c r="O25" s="375" t="s">
        <v>712</v>
      </c>
      <c r="P25" s="103">
        <v>15</v>
      </c>
      <c r="Q25" s="86" t="s">
        <v>1055</v>
      </c>
      <c r="R25" s="152" t="s">
        <v>1054</v>
      </c>
      <c r="S25" s="560">
        <v>1</v>
      </c>
      <c r="T25" s="234" t="b">
        <f t="shared" si="0"/>
        <v>0</v>
      </c>
    </row>
    <row r="26" spans="1:20" ht="78" customHeight="1">
      <c r="A26" s="293">
        <v>18</v>
      </c>
      <c r="B26" s="498"/>
      <c r="C26" s="508"/>
      <c r="D26" s="396"/>
      <c r="E26" s="119" t="s">
        <v>737</v>
      </c>
      <c r="F26" s="437"/>
      <c r="G26" s="437"/>
      <c r="H26" s="375">
        <v>1</v>
      </c>
      <c r="I26" s="373" t="s">
        <v>908</v>
      </c>
      <c r="J26" s="367" t="s">
        <v>190</v>
      </c>
      <c r="K26" s="12">
        <v>43862</v>
      </c>
      <c r="L26" s="12">
        <v>44560</v>
      </c>
      <c r="M26" s="323"/>
      <c r="N26" s="365"/>
      <c r="O26" s="365"/>
      <c r="P26" s="103">
        <v>1</v>
      </c>
      <c r="Q26" s="86" t="s">
        <v>767</v>
      </c>
      <c r="R26" s="152" t="s">
        <v>768</v>
      </c>
      <c r="S26" s="296">
        <v>1</v>
      </c>
      <c r="T26" s="102" t="b">
        <f t="shared" si="0"/>
        <v>0</v>
      </c>
    </row>
    <row r="27" spans="1:20" ht="71.25" customHeight="1">
      <c r="A27" s="293">
        <v>19</v>
      </c>
      <c r="B27" s="497"/>
      <c r="C27" s="508"/>
      <c r="D27" s="396"/>
      <c r="E27" s="119" t="s">
        <v>220</v>
      </c>
      <c r="F27" s="11" t="s">
        <v>221</v>
      </c>
      <c r="G27" s="103" t="s">
        <v>971</v>
      </c>
      <c r="H27" s="367">
        <v>1</v>
      </c>
      <c r="I27" s="373" t="s">
        <v>976</v>
      </c>
      <c r="J27" s="367" t="s">
        <v>190</v>
      </c>
      <c r="K27" s="12">
        <v>43862</v>
      </c>
      <c r="L27" s="12">
        <v>44560</v>
      </c>
      <c r="M27" s="492">
        <v>5387</v>
      </c>
      <c r="N27" s="493">
        <v>88</v>
      </c>
      <c r="O27" s="494" t="s">
        <v>283</v>
      </c>
      <c r="P27" s="11">
        <v>1</v>
      </c>
      <c r="Q27" s="86" t="s">
        <v>1056</v>
      </c>
      <c r="R27" s="152" t="s">
        <v>822</v>
      </c>
      <c r="S27" s="560">
        <v>1</v>
      </c>
      <c r="T27" s="234" t="b">
        <f t="shared" si="0"/>
        <v>0</v>
      </c>
    </row>
    <row r="28" spans="1:20" ht="95.25" customHeight="1">
      <c r="A28" s="292">
        <v>20</v>
      </c>
      <c r="B28" s="497"/>
      <c r="C28" s="508"/>
      <c r="D28" s="396"/>
      <c r="E28" s="511" t="s">
        <v>435</v>
      </c>
      <c r="F28" s="435" t="s">
        <v>434</v>
      </c>
      <c r="G28" s="103" t="s">
        <v>659</v>
      </c>
      <c r="H28" s="367">
        <v>1</v>
      </c>
      <c r="I28" s="373" t="s">
        <v>660</v>
      </c>
      <c r="J28" s="367" t="s">
        <v>661</v>
      </c>
      <c r="K28" s="12">
        <v>43862</v>
      </c>
      <c r="L28" s="12">
        <v>44560</v>
      </c>
      <c r="M28" s="487"/>
      <c r="N28" s="490"/>
      <c r="O28" s="495"/>
      <c r="P28" s="367">
        <v>1</v>
      </c>
      <c r="Q28" s="115" t="s">
        <v>792</v>
      </c>
      <c r="R28" s="214" t="s">
        <v>793</v>
      </c>
      <c r="S28" s="114">
        <v>1</v>
      </c>
      <c r="T28" s="102" t="b">
        <f t="shared" si="0"/>
        <v>0</v>
      </c>
    </row>
    <row r="29" spans="1:20" ht="95.25" customHeight="1">
      <c r="A29" s="293">
        <v>21</v>
      </c>
      <c r="B29" s="498"/>
      <c r="C29" s="508"/>
      <c r="D29" s="396"/>
      <c r="E29" s="511"/>
      <c r="F29" s="437"/>
      <c r="G29" s="103" t="s">
        <v>686</v>
      </c>
      <c r="H29" s="375">
        <v>1</v>
      </c>
      <c r="I29" s="373" t="s">
        <v>662</v>
      </c>
      <c r="J29" s="367" t="s">
        <v>661</v>
      </c>
      <c r="K29" s="12">
        <v>43862</v>
      </c>
      <c r="L29" s="12">
        <v>44560</v>
      </c>
      <c r="M29" s="487"/>
      <c r="N29" s="490"/>
      <c r="O29" s="495"/>
      <c r="P29" s="375">
        <v>1</v>
      </c>
      <c r="Q29" s="86" t="s">
        <v>927</v>
      </c>
      <c r="R29" s="86" t="s">
        <v>928</v>
      </c>
      <c r="S29" s="296">
        <v>1</v>
      </c>
      <c r="T29" s="234" t="b">
        <f t="shared" si="0"/>
        <v>0</v>
      </c>
    </row>
    <row r="30" spans="1:20" ht="204">
      <c r="A30" s="293">
        <v>22</v>
      </c>
      <c r="B30" s="497"/>
      <c r="C30" s="508"/>
      <c r="D30" s="396"/>
      <c r="E30" s="119" t="s">
        <v>224</v>
      </c>
      <c r="F30" s="435" t="s">
        <v>225</v>
      </c>
      <c r="G30" s="119" t="s">
        <v>663</v>
      </c>
      <c r="H30" s="367">
        <v>2</v>
      </c>
      <c r="I30" s="373" t="s">
        <v>226</v>
      </c>
      <c r="J30" s="367" t="s">
        <v>219</v>
      </c>
      <c r="K30" s="12">
        <v>43862</v>
      </c>
      <c r="L30" s="12">
        <v>44560</v>
      </c>
      <c r="M30" s="487"/>
      <c r="N30" s="490"/>
      <c r="O30" s="495"/>
      <c r="P30" s="11"/>
      <c r="Q30" s="86" t="s">
        <v>1057</v>
      </c>
      <c r="R30" s="86" t="s">
        <v>965</v>
      </c>
      <c r="S30" s="560">
        <v>0.8</v>
      </c>
      <c r="T30" s="234">
        <f t="shared" si="0"/>
        <v>4</v>
      </c>
    </row>
    <row r="31" spans="1:20" ht="84">
      <c r="A31" s="292">
        <v>23</v>
      </c>
      <c r="B31" s="498"/>
      <c r="C31" s="508"/>
      <c r="D31" s="396"/>
      <c r="E31" s="119" t="s">
        <v>664</v>
      </c>
      <c r="F31" s="436"/>
      <c r="G31" s="103" t="s">
        <v>665</v>
      </c>
      <c r="H31" s="375">
        <v>1</v>
      </c>
      <c r="I31" s="373" t="s">
        <v>687</v>
      </c>
      <c r="J31" s="375" t="s">
        <v>673</v>
      </c>
      <c r="K31" s="12">
        <v>43862</v>
      </c>
      <c r="L31" s="12">
        <v>44560</v>
      </c>
      <c r="M31" s="487"/>
      <c r="N31" s="490"/>
      <c r="O31" s="495"/>
      <c r="P31" s="96">
        <v>1</v>
      </c>
      <c r="Q31" s="86" t="s">
        <v>823</v>
      </c>
      <c r="R31" s="86" t="s">
        <v>770</v>
      </c>
      <c r="S31" s="296">
        <v>1</v>
      </c>
      <c r="T31" s="234" t="b">
        <f t="shared" si="0"/>
        <v>0</v>
      </c>
    </row>
    <row r="32" spans="1:20" ht="107.25" customHeight="1">
      <c r="A32" s="293">
        <v>25</v>
      </c>
      <c r="B32" s="498"/>
      <c r="C32" s="508"/>
      <c r="D32" s="396"/>
      <c r="E32" s="511" t="s">
        <v>668</v>
      </c>
      <c r="F32" s="436"/>
      <c r="G32" s="103" t="s">
        <v>666</v>
      </c>
      <c r="H32" s="375">
        <v>1</v>
      </c>
      <c r="I32" s="373" t="s">
        <v>669</v>
      </c>
      <c r="J32" s="375" t="s">
        <v>673</v>
      </c>
      <c r="K32" s="12">
        <v>43862</v>
      </c>
      <c r="L32" s="12">
        <v>44560</v>
      </c>
      <c r="M32" s="487"/>
      <c r="N32" s="490"/>
      <c r="O32" s="495"/>
      <c r="P32" s="96"/>
      <c r="Q32" s="86" t="s">
        <v>972</v>
      </c>
      <c r="R32" s="86" t="s">
        <v>771</v>
      </c>
      <c r="S32" s="296">
        <v>1</v>
      </c>
      <c r="T32" s="234" t="b">
        <f t="shared" si="0"/>
        <v>0</v>
      </c>
    </row>
    <row r="33" spans="1:20" ht="132">
      <c r="A33" s="292">
        <v>26</v>
      </c>
      <c r="B33" s="498"/>
      <c r="C33" s="508"/>
      <c r="D33" s="396"/>
      <c r="E33" s="511"/>
      <c r="F33" s="436"/>
      <c r="G33" s="103" t="s">
        <v>688</v>
      </c>
      <c r="H33" s="375">
        <v>1</v>
      </c>
      <c r="I33" s="373" t="s">
        <v>670</v>
      </c>
      <c r="J33" s="375" t="s">
        <v>673</v>
      </c>
      <c r="K33" s="12">
        <v>43862</v>
      </c>
      <c r="L33" s="12">
        <v>44560</v>
      </c>
      <c r="M33" s="487"/>
      <c r="N33" s="490"/>
      <c r="O33" s="495"/>
      <c r="P33" s="96"/>
      <c r="Q33" s="86" t="s">
        <v>824</v>
      </c>
      <c r="R33" s="86" t="s">
        <v>772</v>
      </c>
      <c r="S33" s="296">
        <v>0.4</v>
      </c>
      <c r="T33" s="234">
        <f t="shared" si="0"/>
        <v>3</v>
      </c>
    </row>
    <row r="34" spans="1:20" ht="102">
      <c r="A34" s="293">
        <v>27</v>
      </c>
      <c r="B34" s="498"/>
      <c r="C34" s="508"/>
      <c r="D34" s="396"/>
      <c r="E34" s="511"/>
      <c r="F34" s="436"/>
      <c r="G34" s="103" t="s">
        <v>689</v>
      </c>
      <c r="H34" s="375">
        <v>1</v>
      </c>
      <c r="I34" s="373" t="s">
        <v>690</v>
      </c>
      <c r="J34" s="375" t="s">
        <v>674</v>
      </c>
      <c r="K34" s="12">
        <v>43862</v>
      </c>
      <c r="L34" s="12">
        <v>44560</v>
      </c>
      <c r="M34" s="487"/>
      <c r="N34" s="490"/>
      <c r="O34" s="495"/>
      <c r="P34" s="96"/>
      <c r="Q34" s="115" t="s">
        <v>1058</v>
      </c>
      <c r="R34" s="214" t="s">
        <v>825</v>
      </c>
      <c r="S34" s="547">
        <v>0.6</v>
      </c>
      <c r="T34" s="128">
        <f t="shared" si="0"/>
        <v>3</v>
      </c>
    </row>
    <row r="35" spans="1:20" ht="135.75" customHeight="1">
      <c r="A35" s="293">
        <v>28</v>
      </c>
      <c r="B35" s="498"/>
      <c r="C35" s="508"/>
      <c r="D35" s="396"/>
      <c r="E35" s="511"/>
      <c r="F35" s="436"/>
      <c r="G35" s="103" t="s">
        <v>667</v>
      </c>
      <c r="H35" s="375">
        <v>10</v>
      </c>
      <c r="I35" s="373" t="s">
        <v>671</v>
      </c>
      <c r="J35" s="375" t="s">
        <v>675</v>
      </c>
      <c r="K35" s="12">
        <v>43862</v>
      </c>
      <c r="L35" s="12">
        <v>44560</v>
      </c>
      <c r="M35" s="487"/>
      <c r="N35" s="490"/>
      <c r="O35" s="495"/>
      <c r="P35" s="96"/>
      <c r="Q35" s="115" t="s">
        <v>1059</v>
      </c>
      <c r="R35" s="214" t="s">
        <v>826</v>
      </c>
      <c r="S35" s="547">
        <v>0.8</v>
      </c>
      <c r="T35" s="234">
        <f t="shared" si="0"/>
        <v>4</v>
      </c>
    </row>
    <row r="36" spans="1:20" ht="191.25">
      <c r="A36" s="292">
        <v>29</v>
      </c>
      <c r="B36" s="498"/>
      <c r="C36" s="508"/>
      <c r="D36" s="396"/>
      <c r="E36" s="511"/>
      <c r="F36" s="436"/>
      <c r="G36" s="103" t="s">
        <v>692</v>
      </c>
      <c r="H36" s="375">
        <v>1</v>
      </c>
      <c r="I36" s="373" t="s">
        <v>691</v>
      </c>
      <c r="J36" s="375" t="s">
        <v>673</v>
      </c>
      <c r="K36" s="12">
        <v>43862</v>
      </c>
      <c r="L36" s="12">
        <v>44560</v>
      </c>
      <c r="M36" s="487"/>
      <c r="N36" s="490"/>
      <c r="O36" s="495"/>
      <c r="P36" s="96">
        <v>1</v>
      </c>
      <c r="Q36" s="112" t="s">
        <v>1060</v>
      </c>
      <c r="R36" s="214" t="s">
        <v>973</v>
      </c>
      <c r="S36" s="114">
        <v>1</v>
      </c>
      <c r="T36" s="234" t="b">
        <f t="shared" si="0"/>
        <v>0</v>
      </c>
    </row>
    <row r="37" spans="1:20" ht="127.5">
      <c r="A37" s="293">
        <v>30</v>
      </c>
      <c r="B37" s="498"/>
      <c r="C37" s="508"/>
      <c r="D37" s="396"/>
      <c r="E37" s="511"/>
      <c r="F37" s="437"/>
      <c r="G37" s="103" t="s">
        <v>693</v>
      </c>
      <c r="H37" s="375">
        <v>4</v>
      </c>
      <c r="I37" s="373" t="s">
        <v>672</v>
      </c>
      <c r="J37" s="375" t="s">
        <v>675</v>
      </c>
      <c r="K37" s="12">
        <v>43862</v>
      </c>
      <c r="L37" s="12">
        <v>44560</v>
      </c>
      <c r="M37" s="488"/>
      <c r="N37" s="491"/>
      <c r="O37" s="496"/>
      <c r="P37" s="96">
        <v>4</v>
      </c>
      <c r="Q37" s="115" t="s">
        <v>980</v>
      </c>
      <c r="R37" s="214" t="s">
        <v>741</v>
      </c>
      <c r="S37" s="296">
        <v>1</v>
      </c>
      <c r="T37" s="102" t="b">
        <f t="shared" si="0"/>
        <v>0</v>
      </c>
    </row>
    <row r="38" spans="1:20" ht="216">
      <c r="A38" s="293">
        <v>31</v>
      </c>
      <c r="B38" s="497"/>
      <c r="C38" s="508"/>
      <c r="D38" s="396"/>
      <c r="E38" s="119" t="s">
        <v>227</v>
      </c>
      <c r="F38" s="11" t="s">
        <v>230</v>
      </c>
      <c r="G38" s="103" t="s">
        <v>695</v>
      </c>
      <c r="H38" s="367">
        <v>1</v>
      </c>
      <c r="I38" s="375" t="s">
        <v>694</v>
      </c>
      <c r="J38" s="367" t="s">
        <v>427</v>
      </c>
      <c r="K38" s="12">
        <v>43862</v>
      </c>
      <c r="L38" s="12">
        <v>44560</v>
      </c>
      <c r="M38" s="319">
        <v>155</v>
      </c>
      <c r="N38" s="105">
        <v>0</v>
      </c>
      <c r="O38" s="14"/>
      <c r="P38" s="294"/>
      <c r="Q38" s="86" t="s">
        <v>1061</v>
      </c>
      <c r="R38" s="86" t="s">
        <v>974</v>
      </c>
      <c r="S38" s="560">
        <v>0.65</v>
      </c>
      <c r="T38" s="234">
        <f t="shared" si="0"/>
        <v>3</v>
      </c>
    </row>
    <row r="39" spans="1:20" ht="114.75">
      <c r="A39" s="292">
        <v>32</v>
      </c>
      <c r="B39" s="497"/>
      <c r="C39" s="509"/>
      <c r="D39" s="397"/>
      <c r="E39" s="119" t="s">
        <v>228</v>
      </c>
      <c r="F39" s="11" t="s">
        <v>229</v>
      </c>
      <c r="G39" s="103" t="s">
        <v>697</v>
      </c>
      <c r="H39" s="367">
        <v>1</v>
      </c>
      <c r="I39" s="375" t="s">
        <v>660</v>
      </c>
      <c r="J39" s="367" t="s">
        <v>696</v>
      </c>
      <c r="K39" s="12">
        <v>43862</v>
      </c>
      <c r="L39" s="12">
        <v>44560</v>
      </c>
      <c r="M39" s="321">
        <v>500</v>
      </c>
      <c r="N39" s="105">
        <v>0</v>
      </c>
      <c r="O39" s="14"/>
      <c r="P39" s="49"/>
      <c r="Q39" s="115" t="s">
        <v>1062</v>
      </c>
      <c r="R39" s="214" t="s">
        <v>827</v>
      </c>
      <c r="S39" s="114">
        <v>0.6</v>
      </c>
      <c r="T39" s="234">
        <f t="shared" si="0"/>
        <v>3</v>
      </c>
    </row>
    <row r="40" spans="1:20" ht="336">
      <c r="A40" s="293">
        <v>34</v>
      </c>
      <c r="B40" s="498"/>
      <c r="C40" s="504" t="s">
        <v>111</v>
      </c>
      <c r="D40" s="432" t="s">
        <v>429</v>
      </c>
      <c r="E40" s="516" t="s">
        <v>112</v>
      </c>
      <c r="F40" s="331" t="s">
        <v>698</v>
      </c>
      <c r="G40" s="107" t="s">
        <v>701</v>
      </c>
      <c r="H40" s="150">
        <v>0.1</v>
      </c>
      <c r="I40" s="375" t="s">
        <v>702</v>
      </c>
      <c r="J40" s="375" t="s">
        <v>426</v>
      </c>
      <c r="K40" s="151"/>
      <c r="L40" s="151"/>
      <c r="M40" s="325"/>
      <c r="N40" s="145"/>
      <c r="O40" s="104"/>
      <c r="P40" s="352">
        <v>0.1</v>
      </c>
      <c r="Q40" s="235" t="s">
        <v>969</v>
      </c>
      <c r="R40" s="290" t="s">
        <v>739</v>
      </c>
      <c r="S40" s="296">
        <v>1</v>
      </c>
      <c r="T40" s="234" t="b">
        <f t="shared" si="0"/>
        <v>0</v>
      </c>
    </row>
    <row r="41" spans="1:20" ht="142.5">
      <c r="A41" s="292">
        <v>35</v>
      </c>
      <c r="B41" s="497"/>
      <c r="C41" s="505"/>
      <c r="D41" s="433"/>
      <c r="E41" s="517"/>
      <c r="F41" s="11" t="s">
        <v>433</v>
      </c>
      <c r="G41" s="375" t="s">
        <v>699</v>
      </c>
      <c r="H41" s="367">
        <v>1</v>
      </c>
      <c r="I41" s="128" t="s">
        <v>700</v>
      </c>
      <c r="J41" s="367" t="s">
        <v>428</v>
      </c>
      <c r="K41" s="12">
        <v>43862</v>
      </c>
      <c r="L41" s="12">
        <v>44560</v>
      </c>
      <c r="M41" s="324"/>
      <c r="N41" s="362"/>
      <c r="O41" s="22"/>
      <c r="P41" s="50"/>
      <c r="Q41" s="115" t="s">
        <v>1063</v>
      </c>
      <c r="R41" s="214" t="s">
        <v>741</v>
      </c>
      <c r="S41" s="547">
        <v>1</v>
      </c>
      <c r="T41" s="234" t="b">
        <f t="shared" si="0"/>
        <v>0</v>
      </c>
    </row>
    <row r="42" spans="1:20" ht="144">
      <c r="A42" s="293">
        <v>36</v>
      </c>
      <c r="B42" s="497"/>
      <c r="C42" s="506"/>
      <c r="D42" s="434"/>
      <c r="E42" s="373" t="s">
        <v>430</v>
      </c>
      <c r="F42" s="11" t="s">
        <v>431</v>
      </c>
      <c r="G42" s="375" t="s">
        <v>432</v>
      </c>
      <c r="H42" s="367">
        <v>5</v>
      </c>
      <c r="I42" s="375" t="s">
        <v>277</v>
      </c>
      <c r="J42" s="23" t="s">
        <v>113</v>
      </c>
      <c r="K42" s="12">
        <v>43862</v>
      </c>
      <c r="L42" s="12">
        <v>44560</v>
      </c>
      <c r="M42" s="324"/>
      <c r="N42" s="362"/>
      <c r="O42" s="22"/>
      <c r="P42" s="11">
        <v>17</v>
      </c>
      <c r="Q42" s="236" t="s">
        <v>829</v>
      </c>
      <c r="R42" s="290" t="s">
        <v>787</v>
      </c>
      <c r="S42" s="336">
        <v>1</v>
      </c>
      <c r="T42" s="102" t="b">
        <f t="shared" si="0"/>
        <v>0</v>
      </c>
    </row>
    <row r="43" spans="1:20" ht="15.75">
      <c r="A43" s="562"/>
      <c r="B43" s="93"/>
      <c r="C43" s="94">
        <v>3</v>
      </c>
      <c r="D43" s="95">
        <v>6</v>
      </c>
      <c r="E43" s="58">
        <v>19</v>
      </c>
      <c r="F43" s="96"/>
      <c r="G43" s="97">
        <v>33</v>
      </c>
      <c r="H43" s="97"/>
      <c r="I43" s="97">
        <v>38</v>
      </c>
      <c r="J43" s="98"/>
      <c r="K43" s="59"/>
      <c r="L43" s="59"/>
      <c r="M43" s="326">
        <f>SUM(M7:M42)</f>
        <v>11295</v>
      </c>
      <c r="N43" s="154">
        <f>SUM(N7:N42)</f>
        <v>1141</v>
      </c>
      <c r="O43" s="101"/>
      <c r="P43" s="96"/>
      <c r="Q43" s="99"/>
      <c r="R43" s="563"/>
      <c r="S43" s="564">
        <f>AVERAGE(S7:S42)</f>
        <v>0.87777777777777777</v>
      </c>
      <c r="T43" s="100">
        <f t="shared" ref="T43" si="1">IF(S43&lt;=33%,1,IF(S43&lt;76%,3,IF(S43&lt;100%,4,IF(S43=101%,5))))</f>
        <v>4</v>
      </c>
    </row>
    <row r="44" spans="1:20" ht="15.75">
      <c r="A44" s="562"/>
      <c r="B44" s="93"/>
      <c r="C44" s="94"/>
      <c r="D44" s="95"/>
      <c r="E44" s="58"/>
      <c r="F44" s="96"/>
      <c r="G44" s="97"/>
      <c r="H44" s="97"/>
      <c r="I44" s="97"/>
      <c r="J44" s="98"/>
      <c r="K44" s="59"/>
      <c r="L44" s="59"/>
      <c r="N44" s="95"/>
      <c r="O44" s="101"/>
      <c r="P44" s="96"/>
      <c r="Q44" s="99"/>
      <c r="R44" s="563"/>
      <c r="S44" s="564"/>
      <c r="T44" s="100"/>
    </row>
    <row r="45" spans="1:20">
      <c r="A45" s="2" t="s">
        <v>714</v>
      </c>
      <c r="B45" s="3"/>
      <c r="C45" s="4"/>
      <c r="D45" s="95"/>
      <c r="E45" s="58"/>
      <c r="F45" s="96"/>
      <c r="G45" s="97"/>
      <c r="H45" s="97"/>
      <c r="I45" s="97"/>
      <c r="J45" s="98"/>
      <c r="K45" s="59"/>
      <c r="L45" s="59"/>
      <c r="M45" s="154"/>
      <c r="N45" s="95"/>
      <c r="O45" s="101"/>
      <c r="P45" s="96"/>
      <c r="Q45" s="99"/>
      <c r="R45" s="563"/>
      <c r="S45" s="564"/>
      <c r="T45" s="100"/>
    </row>
    <row r="46" spans="1:20">
      <c r="A46" s="542" t="s">
        <v>899</v>
      </c>
      <c r="B46" s="3"/>
      <c r="C46" s="4"/>
      <c r="D46" s="95"/>
      <c r="E46" s="58"/>
      <c r="F46" s="96"/>
      <c r="G46" s="97"/>
      <c r="H46" s="97"/>
      <c r="I46" s="97"/>
      <c r="J46" s="98"/>
      <c r="K46" s="59"/>
      <c r="L46" s="59"/>
      <c r="M46" s="154"/>
      <c r="N46" s="95"/>
      <c r="O46" s="101"/>
      <c r="P46" s="96"/>
      <c r="Q46" s="99"/>
      <c r="R46" s="563"/>
      <c r="S46" s="564"/>
      <c r="T46" s="100"/>
    </row>
    <row r="47" spans="1:20">
      <c r="A47" s="26" t="s">
        <v>977</v>
      </c>
      <c r="B47" s="3"/>
      <c r="C47" s="4"/>
      <c r="D47" s="95"/>
      <c r="E47" s="58"/>
      <c r="F47" s="96"/>
      <c r="G47" s="97"/>
      <c r="H47" s="97"/>
      <c r="I47" s="97"/>
      <c r="J47" s="98"/>
      <c r="K47" s="59"/>
      <c r="L47" s="59"/>
      <c r="M47" s="154"/>
      <c r="N47" s="95"/>
      <c r="O47" s="101"/>
      <c r="P47" s="96"/>
      <c r="Q47" s="99"/>
      <c r="R47" s="563"/>
      <c r="S47" s="564"/>
      <c r="T47" s="100"/>
    </row>
    <row r="48" spans="1:20" ht="15.75">
      <c r="A48" s="26" t="s">
        <v>1104</v>
      </c>
      <c r="B48" s="93"/>
      <c r="C48" s="94"/>
      <c r="D48" s="95"/>
      <c r="E48" s="58"/>
      <c r="F48" s="96"/>
      <c r="G48" s="97"/>
      <c r="H48" s="97"/>
      <c r="I48" s="97"/>
      <c r="J48" s="98"/>
      <c r="K48" s="59"/>
      <c r="L48" s="59"/>
      <c r="M48" s="154"/>
      <c r="N48" s="95"/>
      <c r="O48" s="101"/>
      <c r="P48" s="96"/>
      <c r="Q48" s="99"/>
      <c r="R48" s="563"/>
      <c r="S48" s="564"/>
      <c r="T48" s="100"/>
    </row>
    <row r="49" spans="1:3">
      <c r="A49" s="542"/>
      <c r="B49" s="3"/>
      <c r="C49" s="4"/>
    </row>
    <row r="50" spans="1:3">
      <c r="A50" s="215" t="s">
        <v>832</v>
      </c>
      <c r="B50" s="3"/>
      <c r="C50" s="4"/>
    </row>
    <row r="51" spans="1:3" ht="15.75">
      <c r="A51" s="554"/>
    </row>
    <row r="52" spans="1:3">
      <c r="A52" s="555"/>
    </row>
    <row r="53" spans="1:3">
      <c r="A53" s="555"/>
    </row>
    <row r="54" spans="1:3">
      <c r="A54" s="2"/>
    </row>
  </sheetData>
  <mergeCells count="55">
    <mergeCell ref="D40:D42"/>
    <mergeCell ref="E40:E41"/>
    <mergeCell ref="G25:G26"/>
    <mergeCell ref="E19:E22"/>
    <mergeCell ref="D25:D39"/>
    <mergeCell ref="F28:F29"/>
    <mergeCell ref="E32:E37"/>
    <mergeCell ref="F30:F37"/>
    <mergeCell ref="E28:E29"/>
    <mergeCell ref="F25:F26"/>
    <mergeCell ref="O5:O6"/>
    <mergeCell ref="P5:T5"/>
    <mergeCell ref="H5:H6"/>
    <mergeCell ref="I5:I6"/>
    <mergeCell ref="J5:J6"/>
    <mergeCell ref="L5:L6"/>
    <mergeCell ref="M5:M6"/>
    <mergeCell ref="N5:N6"/>
    <mergeCell ref="B1:B4"/>
    <mergeCell ref="C1:R2"/>
    <mergeCell ref="S1:T1"/>
    <mergeCell ref="S2:T2"/>
    <mergeCell ref="C3:R4"/>
    <mergeCell ref="S3:T3"/>
    <mergeCell ref="S4:T4"/>
    <mergeCell ref="D5:D6"/>
    <mergeCell ref="E5:E6"/>
    <mergeCell ref="K5:K6"/>
    <mergeCell ref="F19:F21"/>
    <mergeCell ref="F5:F6"/>
    <mergeCell ref="G5:G6"/>
    <mergeCell ref="D7:D15"/>
    <mergeCell ref="E7:E14"/>
    <mergeCell ref="F7:F14"/>
    <mergeCell ref="G7:G9"/>
    <mergeCell ref="D19:D24"/>
    <mergeCell ref="D17:D18"/>
    <mergeCell ref="E17:E18"/>
    <mergeCell ref="A5:A6"/>
    <mergeCell ref="B5:B6"/>
    <mergeCell ref="B7:B42"/>
    <mergeCell ref="C7:C24"/>
    <mergeCell ref="C5:C6"/>
    <mergeCell ref="A7:A9"/>
    <mergeCell ref="C40:C42"/>
    <mergeCell ref="C25:C39"/>
    <mergeCell ref="M7:M14"/>
    <mergeCell ref="N7:N14"/>
    <mergeCell ref="O7:O14"/>
    <mergeCell ref="M27:M37"/>
    <mergeCell ref="N27:N37"/>
    <mergeCell ref="O27:O37"/>
    <mergeCell ref="M17:M18"/>
    <mergeCell ref="N17:N18"/>
    <mergeCell ref="O17:O18"/>
  </mergeCells>
  <conditionalFormatting sqref="T8:T48">
    <cfRule type="cellIs" dxfId="8" priority="72" stopIfTrue="1" operator="between">
      <formula>3</formula>
      <formula>4</formula>
    </cfRule>
  </conditionalFormatting>
  <conditionalFormatting sqref="T7">
    <cfRule type="cellIs" dxfId="7" priority="12" stopIfTrue="1" operator="between">
      <formula>3</formula>
      <formula>4</formula>
    </cfRule>
  </conditionalFormatting>
  <conditionalFormatting sqref="T7:T42">
    <cfRule type="cellIs" dxfId="6" priority="9" stopIfTrue="1" operator="greaterThan">
      <formula>3</formula>
    </cfRule>
    <cfRule type="cellIs" dxfId="5" priority="10" stopIfTrue="1" operator="between">
      <formula>1</formula>
      <formula>1</formula>
    </cfRule>
    <cfRule type="cellIs" dxfId="4" priority="11" stopIfTrue="1" operator="between">
      <formula>3</formula>
      <formula>3</formula>
    </cfRule>
  </conditionalFormatting>
  <hyperlinks>
    <hyperlink ref="Q8" r:id="rId1" display="http://administrativos.ut.edu.co/images/VICEADMINISTRATIVA/Div_relaciones_laborales/Informes/planes/2020/PLAN_ANUAL_DE_VACANTES_2020.pdf"/>
  </hyperlinks>
  <pageMargins left="0.70866141732283472" right="0.70866141732283472" top="0.74803149606299213" bottom="0.74803149606299213" header="0.31496062992125984" footer="0.31496062992125984"/>
  <pageSetup paperSize="14" scale="4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20" sqref="B20"/>
    </sheetView>
  </sheetViews>
  <sheetFormatPr baseColWidth="10" defaultRowHeight="15"/>
  <cols>
    <col min="1" max="1" width="4.140625" bestFit="1" customWidth="1"/>
    <col min="2" max="2" width="35.28515625" customWidth="1"/>
    <col min="3" max="3" width="11.85546875" bestFit="1" customWidth="1"/>
    <col min="4" max="4" width="13.28515625" bestFit="1" customWidth="1"/>
  </cols>
  <sheetData>
    <row r="1" spans="1:4">
      <c r="B1" s="376" t="s">
        <v>136</v>
      </c>
      <c r="C1" s="376"/>
      <c r="D1" s="376"/>
    </row>
    <row r="2" spans="1:4">
      <c r="B2" s="376" t="s">
        <v>847</v>
      </c>
      <c r="C2" s="376"/>
      <c r="D2" s="376"/>
    </row>
    <row r="3" spans="1:4">
      <c r="B3" s="301"/>
      <c r="C3" s="301"/>
      <c r="D3" s="301"/>
    </row>
    <row r="4" spans="1:4">
      <c r="B4" s="301"/>
      <c r="C4" s="301"/>
      <c r="D4" s="301"/>
    </row>
    <row r="5" spans="1:4" ht="30">
      <c r="A5" s="299" t="s">
        <v>3</v>
      </c>
      <c r="B5" s="299" t="s">
        <v>118</v>
      </c>
      <c r="C5" s="299" t="s">
        <v>21</v>
      </c>
      <c r="D5" s="299" t="s">
        <v>138</v>
      </c>
    </row>
    <row r="6" spans="1:4">
      <c r="A6" s="148">
        <v>1</v>
      </c>
      <c r="B6" s="309" t="s">
        <v>882</v>
      </c>
      <c r="C6" s="303">
        <f>AVERAGE('EJE 4 EYTA'!S7:S15)</f>
        <v>0.89999999999999991</v>
      </c>
      <c r="D6" s="234">
        <f t="shared" ref="D6:D11" si="0">IF(C6&lt;=33%,1,IF(C6&lt;76%,3,IF(C6&lt;100%,4,IF(C6=101%,5))))</f>
        <v>4</v>
      </c>
    </row>
    <row r="7" spans="1:4">
      <c r="A7" s="148">
        <v>2</v>
      </c>
      <c r="B7" s="309" t="s">
        <v>883</v>
      </c>
      <c r="C7" s="303">
        <f>AVERAGE('EJE 4 EYTA'!S16)</f>
        <v>1</v>
      </c>
      <c r="D7" s="234" t="b">
        <f t="shared" si="0"/>
        <v>0</v>
      </c>
    </row>
    <row r="8" spans="1:4">
      <c r="A8" s="148">
        <v>3</v>
      </c>
      <c r="B8" s="309" t="s">
        <v>884</v>
      </c>
      <c r="C8" s="303">
        <f>AVERAGE('EJE 4 EYTA'!S17:S18)</f>
        <v>0.75</v>
      </c>
      <c r="D8" s="234">
        <f t="shared" si="0"/>
        <v>3</v>
      </c>
    </row>
    <row r="9" spans="1:4">
      <c r="A9" s="148">
        <v>4</v>
      </c>
      <c r="B9" s="309" t="s">
        <v>885</v>
      </c>
      <c r="C9" s="303">
        <f>AVERAGE('EJE 4 EYTA'!S20:S24)</f>
        <v>0.82999999999999985</v>
      </c>
      <c r="D9" s="234">
        <f t="shared" si="0"/>
        <v>4</v>
      </c>
    </row>
    <row r="10" spans="1:4">
      <c r="A10" s="148">
        <v>5</v>
      </c>
      <c r="B10" s="309" t="s">
        <v>886</v>
      </c>
      <c r="C10" s="303">
        <f>AVERAGE('EJE 4 EYTA'!S25:S39)</f>
        <v>0.85666666666666669</v>
      </c>
      <c r="D10" s="234">
        <f t="shared" si="0"/>
        <v>4</v>
      </c>
    </row>
    <row r="11" spans="1:4">
      <c r="A11" s="148">
        <v>6</v>
      </c>
      <c r="B11" s="309" t="s">
        <v>887</v>
      </c>
      <c r="C11" s="303">
        <f>AVERAGE('EJE 4 EYTA'!S40:S42)</f>
        <v>1</v>
      </c>
      <c r="D11" s="102" t="b">
        <f t="shared" si="0"/>
        <v>0</v>
      </c>
    </row>
    <row r="13" spans="1:4">
      <c r="C13" s="346">
        <f>AVERAGE(C6:C11)</f>
        <v>0.88944444444444437</v>
      </c>
    </row>
  </sheetData>
  <mergeCells count="2">
    <mergeCell ref="B1:D1"/>
    <mergeCell ref="B2:D2"/>
  </mergeCells>
  <conditionalFormatting sqref="D6:D11">
    <cfRule type="cellIs" dxfId="3" priority="4" stopIfTrue="1" operator="between">
      <formula>3</formula>
      <formula>4</formula>
    </cfRule>
  </conditionalFormatting>
  <conditionalFormatting sqref="D6:D11">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ignoredErrors>
    <ignoredError sqref="C6 C8:C1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GENERAL</vt:lpstr>
      <vt:lpstr>EXCELENCIA ACADÉMICA</vt:lpstr>
      <vt:lpstr>PROYECTOS EJE 1</vt:lpstr>
      <vt:lpstr>COMPROMISO SOCIAL</vt:lpstr>
      <vt:lpstr>PROYECTOS EJE 2</vt:lpstr>
      <vt:lpstr>COMPROMISO AMBIENTAL</vt:lpstr>
      <vt:lpstr>PROYECTOS EJE 3</vt:lpstr>
      <vt:lpstr>EJE 4 EYTA</vt:lpstr>
      <vt:lpstr>PROYECTOS EJE 4</vt:lpstr>
      <vt:lpstr>RESUMEN</vt:lpstr>
      <vt:lpstr>'EXCELENCIA ACADÉMICA'!Área_de_impresión</vt:lpstr>
      <vt:lpstr>'COMPROMISO SOCIAL'!Títulos_a_imprimir</vt:lpstr>
      <vt:lpstr>'EJE 4 EYTA'!Títulos_a_imprimir</vt:lpstr>
      <vt:lpstr>'EXCELENCIA ACADÉMICA'!Títulos_a_imprimir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2019-09-23T13:59:52Z</cp:lastPrinted>
  <dcterms:created xsi:type="dcterms:W3CDTF">2019-03-22T12:55:26Z</dcterms:created>
  <dcterms:modified xsi:type="dcterms:W3CDTF">2022-01-28T17:28:08Z</dcterms:modified>
</cp:coreProperties>
</file>