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730" windowHeight="11760"/>
  </bookViews>
  <sheets>
    <sheet name="GENERAL" sheetId="8" r:id="rId1"/>
    <sheet name="EXCELENCIA ACADÉMICA" sheetId="1" r:id="rId2"/>
    <sheet name="COMPROMISO SOCIAL" sheetId="2" r:id="rId3"/>
    <sheet name="COMPROMISO AMBIENTAL" sheetId="3" r:id="rId4"/>
    <sheet name="EJE 4 EYTA" sheetId="5" r:id="rId5"/>
    <sheet name="RESUMEN" sheetId="7" r:id="rId6"/>
  </sheets>
  <definedNames>
    <definedName name="_xlnm._FilterDatabase" localSheetId="4" hidden="1">'EJE 4 EYTA'!$A$6:$U$36</definedName>
    <definedName name="_xlnm._FilterDatabase" localSheetId="1" hidden="1">'EXCELENCIA ACADÉMICA'!$A$6:$W$73</definedName>
    <definedName name="_xlnm.Print_Area" localSheetId="1">'EXCELENCIA ACADÉMICA'!$B$1:$X$77</definedName>
    <definedName name="_xlnm.Print_Titles" localSheetId="2">'COMPROMISO SOCIAL'!$1:$6</definedName>
    <definedName name="_xlnm.Print_Titles" localSheetId="4">'EJE 4 EYTA'!$1:$6</definedName>
    <definedName name="_xlnm.Print_Titles" localSheetId="1">'EXCELENCIA ACADÉMICA'!$1:$6</definedName>
  </definedNames>
  <calcPr calcId="145621"/>
</workbook>
</file>

<file path=xl/calcChain.xml><?xml version="1.0" encoding="utf-8"?>
<calcChain xmlns="http://schemas.openxmlformats.org/spreadsheetml/2006/main">
  <c r="C8" i="8" l="1"/>
  <c r="C7" i="8"/>
  <c r="C6" i="8"/>
  <c r="C5" i="8"/>
  <c r="C9" i="8" s="1"/>
  <c r="S34" i="5"/>
  <c r="S22" i="3"/>
  <c r="S57" i="2"/>
  <c r="T71" i="1"/>
  <c r="T59" i="1" l="1"/>
  <c r="T23" i="5" l="1"/>
  <c r="T22" i="5"/>
  <c r="T21" i="5"/>
  <c r="T15" i="5" l="1"/>
  <c r="T7" i="5"/>
  <c r="T9" i="5"/>
  <c r="T10" i="5"/>
  <c r="T11" i="5"/>
  <c r="T12" i="5"/>
  <c r="T13" i="5"/>
  <c r="T14" i="5"/>
  <c r="S27" i="2" l="1"/>
  <c r="T8" i="5" l="1"/>
  <c r="T33" i="5" l="1"/>
  <c r="T32" i="5"/>
  <c r="T31" i="5"/>
  <c r="T30" i="5"/>
  <c r="T29" i="5"/>
  <c r="S28" i="5"/>
  <c r="T28" i="5" s="1"/>
  <c r="S16" i="5"/>
  <c r="T16" i="5" s="1"/>
  <c r="T8" i="1" l="1"/>
  <c r="D7" i="8" l="1"/>
  <c r="T27" i="5"/>
  <c r="T26" i="5"/>
  <c r="T25" i="5"/>
  <c r="T24" i="5"/>
  <c r="T20" i="5"/>
  <c r="T19" i="5"/>
  <c r="T18" i="5"/>
  <c r="T17" i="5"/>
  <c r="T21" i="3"/>
  <c r="T20" i="3"/>
  <c r="T19" i="3"/>
  <c r="T18" i="3"/>
  <c r="S13" i="3"/>
  <c r="S9" i="3"/>
  <c r="S34" i="2"/>
  <c r="S33" i="2"/>
  <c r="S25" i="2"/>
  <c r="S24" i="2"/>
  <c r="S23" i="2"/>
  <c r="S22" i="2"/>
  <c r="S21" i="2"/>
  <c r="S20" i="2"/>
  <c r="S19" i="2"/>
  <c r="S18" i="2"/>
  <c r="S17" i="2"/>
  <c r="S16" i="2"/>
  <c r="S14" i="2"/>
  <c r="S9" i="2"/>
  <c r="S8" i="2"/>
  <c r="S7" i="2"/>
  <c r="U70" i="1"/>
  <c r="U69" i="1"/>
  <c r="U68" i="1"/>
  <c r="U67" i="1"/>
  <c r="U66" i="1"/>
  <c r="U65" i="1"/>
  <c r="U64" i="1"/>
  <c r="U63" i="1"/>
  <c r="U62" i="1"/>
  <c r="U60" i="1"/>
  <c r="U59" i="1"/>
  <c r="U58" i="1"/>
  <c r="U57" i="1"/>
  <c r="U56" i="1"/>
  <c r="U55" i="1"/>
  <c r="U54" i="1"/>
  <c r="U53" i="1"/>
  <c r="U52" i="1"/>
  <c r="U51" i="1"/>
  <c r="U50" i="1"/>
  <c r="U49" i="1"/>
  <c r="U48" i="1"/>
  <c r="U47" i="1"/>
  <c r="U46" i="1"/>
  <c r="U39" i="1"/>
  <c r="T19" i="2" l="1"/>
  <c r="T20" i="2"/>
  <c r="T21" i="2"/>
  <c r="T22" i="2"/>
  <c r="T23" i="2"/>
  <c r="T24" i="2"/>
  <c r="T25" i="2"/>
  <c r="Q10" i="1" l="1"/>
  <c r="T52" i="1" l="1"/>
  <c r="U61" i="1" l="1"/>
  <c r="T17" i="1"/>
  <c r="T9" i="1" l="1"/>
  <c r="S38" i="2" l="1"/>
  <c r="T30" i="2"/>
  <c r="T29" i="2"/>
  <c r="S45" i="2" l="1"/>
  <c r="S51" i="2" l="1"/>
  <c r="S50" i="2"/>
  <c r="S49" i="2"/>
  <c r="S48" i="2"/>
  <c r="S47" i="2"/>
  <c r="S46" i="2"/>
  <c r="S43" i="2"/>
  <c r="S40" i="2"/>
  <c r="S39" i="2"/>
  <c r="T34" i="2"/>
  <c r="T58" i="1" l="1"/>
  <c r="T36" i="1" l="1"/>
  <c r="T35" i="1"/>
  <c r="T34" i="1"/>
  <c r="T33" i="1"/>
  <c r="T30" i="1"/>
  <c r="T16" i="1" l="1"/>
  <c r="T14" i="1"/>
  <c r="T10" i="1"/>
  <c r="D5" i="8" s="1"/>
  <c r="O8" i="7" l="1"/>
  <c r="N8" i="7"/>
  <c r="P4" i="7"/>
  <c r="P7" i="7"/>
  <c r="M7" i="7"/>
  <c r="P6" i="7"/>
  <c r="P5" i="7"/>
  <c r="M5" i="7"/>
  <c r="L5" i="7"/>
  <c r="M4" i="7"/>
  <c r="L4" i="7"/>
  <c r="M34" i="5"/>
  <c r="K7" i="7" s="1"/>
  <c r="K6" i="7"/>
  <c r="N7" i="1"/>
  <c r="M22" i="3"/>
  <c r="N66" i="1"/>
  <c r="M28" i="2"/>
  <c r="M19" i="2"/>
  <c r="M14" i="2"/>
  <c r="M8" i="2"/>
  <c r="M8" i="7" l="1"/>
  <c r="P8" i="7"/>
  <c r="Q5" i="7"/>
  <c r="Q6" i="7"/>
  <c r="L8" i="7"/>
  <c r="M57" i="2"/>
  <c r="K5" i="7" s="1"/>
  <c r="Q7" i="7"/>
  <c r="Q4" i="7"/>
  <c r="N71" i="1"/>
  <c r="K4" i="7" s="1"/>
  <c r="T17" i="3"/>
  <c r="T16" i="3"/>
  <c r="T15" i="3"/>
  <c r="T14" i="3"/>
  <c r="T13" i="3"/>
  <c r="T12" i="3"/>
  <c r="T11" i="3"/>
  <c r="T10" i="3"/>
  <c r="T9" i="3"/>
  <c r="T8" i="3"/>
  <c r="T7" i="3"/>
  <c r="T56" i="2"/>
  <c r="T55" i="2"/>
  <c r="T54" i="2"/>
  <c r="T53" i="2"/>
  <c r="T52" i="2"/>
  <c r="T51" i="2"/>
  <c r="T50" i="2"/>
  <c r="T49" i="2"/>
  <c r="T48" i="2"/>
  <c r="T47" i="2"/>
  <c r="T46" i="2"/>
  <c r="T45" i="2"/>
  <c r="T44" i="2"/>
  <c r="T43" i="2"/>
  <c r="T42" i="2"/>
  <c r="T41" i="2"/>
  <c r="T40" i="2"/>
  <c r="T39" i="2"/>
  <c r="T38" i="2"/>
  <c r="T37" i="2"/>
  <c r="T36" i="2"/>
  <c r="T35" i="2"/>
  <c r="T33" i="2"/>
  <c r="T32" i="2"/>
  <c r="T31" i="2"/>
  <c r="T28" i="2"/>
  <c r="T27" i="2"/>
  <c r="T26" i="2"/>
  <c r="T18" i="2"/>
  <c r="T17" i="2"/>
  <c r="T16" i="2"/>
  <c r="T15" i="2"/>
  <c r="T14" i="2"/>
  <c r="T13" i="2"/>
  <c r="T12" i="2"/>
  <c r="T11" i="2"/>
  <c r="T10" i="2"/>
  <c r="T9" i="2"/>
  <c r="T8" i="2"/>
  <c r="T7" i="2"/>
  <c r="U45" i="1"/>
  <c r="U44" i="1"/>
  <c r="U43" i="1"/>
  <c r="U42" i="1"/>
  <c r="U41" i="1"/>
  <c r="U40"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Q8" i="7" l="1"/>
  <c r="D14" i="7"/>
  <c r="C14" i="7"/>
  <c r="E14" i="7" l="1"/>
  <c r="G8" i="7"/>
  <c r="F8" i="7"/>
  <c r="E8" i="7"/>
  <c r="D8" i="7"/>
  <c r="H5" i="7" l="1"/>
  <c r="E15" i="7"/>
  <c r="H4" i="7"/>
  <c r="H6" i="7"/>
  <c r="H7" i="7"/>
  <c r="D8" i="8"/>
  <c r="D6" i="8"/>
  <c r="K8" i="7"/>
  <c r="H8" i="7" l="1"/>
  <c r="D9" i="8"/>
</calcChain>
</file>

<file path=xl/comments1.xml><?xml version="1.0" encoding="utf-8"?>
<comments xmlns="http://schemas.openxmlformats.org/spreadsheetml/2006/main">
  <authors>
    <author>USUARIO</author>
  </authors>
  <commentList>
    <comment ref="K17" authorId="0">
      <text>
        <r>
          <rPr>
            <b/>
            <sz val="9"/>
            <color indexed="81"/>
            <rFont val="Tahoma"/>
            <family val="2"/>
          </rPr>
          <t>USUARIO:
Gestión de Rectoría con las tres vicerrectorias</t>
        </r>
      </text>
    </comment>
    <comment ref="J62" authorId="0">
      <text>
        <r>
          <rPr>
            <b/>
            <sz val="9"/>
            <color indexed="81"/>
            <rFont val="Tahoma"/>
            <family val="2"/>
          </rPr>
          <t>USUARIO:</t>
        </r>
        <r>
          <rPr>
            <sz val="9"/>
            <color indexed="81"/>
            <rFont val="Tahoma"/>
            <family val="2"/>
          </rPr>
          <t xml:space="preserve">
Política aprobada</t>
        </r>
      </text>
    </comment>
  </commentList>
</comments>
</file>

<file path=xl/comments2.xml><?xml version="1.0" encoding="utf-8"?>
<comments xmlns="http://schemas.openxmlformats.org/spreadsheetml/2006/main">
  <authors>
    <author>USUARIO</author>
  </authors>
  <commentList>
    <comment ref="I26" authorId="0">
      <text>
        <r>
          <rPr>
            <b/>
            <sz val="9"/>
            <color indexed="81"/>
            <rFont val="Tahoma"/>
            <family val="2"/>
          </rPr>
          <t>USUARIO:</t>
        </r>
        <r>
          <rPr>
            <sz val="9"/>
            <color indexed="81"/>
            <rFont val="Tahoma"/>
            <family val="2"/>
          </rPr>
          <t xml:space="preserve">
Los productos de la modernización</t>
        </r>
      </text>
    </comment>
  </commentList>
</comments>
</file>

<file path=xl/sharedStrings.xml><?xml version="1.0" encoding="utf-8"?>
<sst xmlns="http://schemas.openxmlformats.org/spreadsheetml/2006/main" count="1212" uniqueCount="965">
  <si>
    <t>PROCEDIMIENTO SISTEMA DE PLANIFICACIÓN INSTITUCIONAL</t>
  </si>
  <si>
    <t>Página 1 de 1</t>
  </si>
  <si>
    <t>Código: PI-P01-F01</t>
  </si>
  <si>
    <t>Versión: 10</t>
  </si>
  <si>
    <t>Fecha Aprobación:
28-02-2019</t>
  </si>
  <si>
    <t>No.</t>
  </si>
  <si>
    <t>EJE DE POLÍTICA</t>
  </si>
  <si>
    <t>PROGRAMA</t>
  </si>
  <si>
    <t>PROYECTO</t>
  </si>
  <si>
    <t xml:space="preserve">SUBPROYECTO </t>
  </si>
  <si>
    <t>OBJETIVO</t>
  </si>
  <si>
    <t>ACCIONES</t>
  </si>
  <si>
    <t>META</t>
  </si>
  <si>
    <t>RESPONSABLE(S)</t>
  </si>
  <si>
    <t>FECHA INICIACIÓN</t>
  </si>
  <si>
    <t>FECHA FINALIZACIÓN</t>
  </si>
  <si>
    <t>PRESUPUESTO ASIGNADO</t>
  </si>
  <si>
    <t>PRESUPUESTO EJECUTADO</t>
  </si>
  <si>
    <t>FUENTE DEL RECURSO</t>
  </si>
  <si>
    <t>SEGUIMIENTO</t>
  </si>
  <si>
    <t>LOGRO (AÑO)</t>
  </si>
  <si>
    <t>EVIDENCIA</t>
  </si>
  <si>
    <t>OBSERVACIÓN</t>
  </si>
  <si>
    <t>% AVANCE</t>
  </si>
  <si>
    <t>SEMÁFORO</t>
  </si>
  <si>
    <t>EXCELENCIA ACADÉMICA</t>
  </si>
  <si>
    <t>FORTALECIMIENTO DE LA FORMACIÓN DOCENTE</t>
  </si>
  <si>
    <t>AMPLIACIÓN PLANTA DOCENTE</t>
  </si>
  <si>
    <t>Vinculación de profesores de planta</t>
  </si>
  <si>
    <t>ESTIMULOS A LA FORMACIÓN</t>
  </si>
  <si>
    <t>Formación de formadores</t>
  </si>
  <si>
    <t>Consolidar la formación integral de los docentes dentro de una propuesta enmarcada en las dimensiones del ser</t>
  </si>
  <si>
    <t>Ofrecer espacios permanentes de formación  para los profesores de las Licenciaturas de la Facultad de Ciencias de la Educación y el IDEAD, en pertinencia de la formación de educadores.</t>
  </si>
  <si>
    <t>MODERNIZACIÓN CURRICULAR</t>
  </si>
  <si>
    <t>Innovación y modernización  curricular</t>
  </si>
  <si>
    <t>Actualizar los currículos de los programas académicos de acuerdo con los lineamientos institucionales y las políticas educativas estatales</t>
  </si>
  <si>
    <t xml:space="preserve">Investigación Formativa </t>
  </si>
  <si>
    <t>Fomentar la investigación formativa en los procesos curriculares de los programas académicos</t>
  </si>
  <si>
    <t>FORTALECIMIENTO DE LA EDUCACIÓN A DISTANCIA</t>
  </si>
  <si>
    <t xml:space="preserve">Gestionar la creación de nuevos programas académicos para ampliar la oferta educativa.               </t>
  </si>
  <si>
    <t>DINAMIZACIÓN DE LA INVESTIGACIÓN</t>
  </si>
  <si>
    <t>Impulsar el desarrollo investigativo del IDEAD</t>
  </si>
  <si>
    <t>INVESTIGACIÓN</t>
  </si>
  <si>
    <t>PROMOCIÓN DE PATENTES PRODUCTO DE INVESTIGACIÓN</t>
  </si>
  <si>
    <t>Banco de patentes</t>
  </si>
  <si>
    <t>Director de Investigaciones y Desarrollo Científico</t>
  </si>
  <si>
    <t>PROMOCIÓN DEL DESARROLLO DE PROYECTOS DE INVESTIGACIÓN CON PERTINENCIA REGIONAL</t>
  </si>
  <si>
    <t xml:space="preserve">Gestión de proyectos de Ciencia Tecnología e Innovación </t>
  </si>
  <si>
    <t>Cultura investigativa</t>
  </si>
  <si>
    <t>Fortalecer la cultura investigativa en la UT, como factor determinate en la generación de conocimiento.</t>
  </si>
  <si>
    <t>Investigación con pertinencia social</t>
  </si>
  <si>
    <t>Articular la investigación con la docencia y la proyección social,  para impactar la comunidad y lograr la transferencia de conocimiento.</t>
  </si>
  <si>
    <t>Formular e implementar un modelo de investigación con pertinencia social  compatible con el conocimiento local, empirico, el saber tradicional e incorporando la tecnología.</t>
  </si>
  <si>
    <t>Investigación para el desarrollo social y la innovación</t>
  </si>
  <si>
    <t>Formalizar la institucionalización de un  evento de reconocimiento al trabajos de profesores investigadores por los resultados obtenidos a nivel  internacional  y nacional .</t>
  </si>
  <si>
    <t>MODERNIZACIÓN Y VISIBILIZACIÓN DE FUENTES DOCUMENTALES Y COLECCIONES MUSEOLÓGICAS DE LA UNIVERSIDAD</t>
  </si>
  <si>
    <t>BIBLIOTECA</t>
  </si>
  <si>
    <t>Recursos bibliográficos</t>
  </si>
  <si>
    <t>Fortalecer las funciones misionales para el aseguramiento de la calidad.</t>
  </si>
  <si>
    <t>Producción Académica e investigativa de la UT</t>
  </si>
  <si>
    <t>Permitir el acceso abierto a toda la producción  científica y académica de la Universidad.</t>
  </si>
  <si>
    <t>Digitalizar y publicar la producción intelectual en el repositorio institucional.</t>
  </si>
  <si>
    <t>Eventos con las unidades académicas</t>
  </si>
  <si>
    <t>COLECCIONES Y MUSEOS</t>
  </si>
  <si>
    <t>Difusión y extensión de Museos y Colecciones</t>
  </si>
  <si>
    <t>Fortalecer el museo y sus colecciones para  visbilizar  los procesos misionales</t>
  </si>
  <si>
    <t>Promover la visibilzación del museo itinerante en  las instituciones educativas de la región.</t>
  </si>
  <si>
    <t>Adecuar los espacios para la exposición de las piezas del museo</t>
  </si>
  <si>
    <t>Fortalecer las colecciones y museos de la institución para constituirlas en importantes herramientas de apoyo a los procesos misionales</t>
  </si>
  <si>
    <t>Número de grupos de investigación creados</t>
  </si>
  <si>
    <t>PUBLICACIONES</t>
  </si>
  <si>
    <t>FONDO EDITORIAL</t>
  </si>
  <si>
    <t>Sello Editorial</t>
  </si>
  <si>
    <t>Participar en ferias de libros</t>
  </si>
  <si>
    <t>POSTGRADOS</t>
  </si>
  <si>
    <t>AMPLIACIÓN DE LA OFERTA DE PROGRAMAS DE POSTGRADO</t>
  </si>
  <si>
    <t>INTERNACIONALIZACIÓN</t>
  </si>
  <si>
    <t>MOVILIDAD ACADÉMICA E INVESTIGATIVA</t>
  </si>
  <si>
    <t>Participar en eventos académicos internacionales en calidad de ponentes docentes y estudiantes</t>
  </si>
  <si>
    <t>Visibilización y Posicionamiento nacional e internacional de la UT</t>
  </si>
  <si>
    <t>Visibilizar la Universidad del Tolima en los ámbitos internacional y nacional.</t>
  </si>
  <si>
    <t>FORMACIÓN EN LENGUA EXTRANJERA</t>
  </si>
  <si>
    <t>Multilinguismo</t>
  </si>
  <si>
    <t>Dedarrollar la competencia de
docentes y estudiantes de la institución en una segunda lengua</t>
  </si>
  <si>
    <t>Construir la política de multilinguismo articulado con los lineamientos curriculares</t>
  </si>
  <si>
    <t>Ofertar seminarios y cursos en una segunda lengua</t>
  </si>
  <si>
    <t>META PD</t>
  </si>
  <si>
    <t>Meta del Plan de Desarrollo Institucional</t>
  </si>
  <si>
    <t>META PA (año)</t>
  </si>
  <si>
    <t>Meta del Plan de Acción Institucional</t>
  </si>
  <si>
    <t>ODI/RODRIGUEZ J.C</t>
  </si>
  <si>
    <t>COMPROMISO SOCIAL</t>
  </si>
  <si>
    <t>DESARROLLO HUMANO</t>
  </si>
  <si>
    <t>BIENESTAR UNIVERSITARIO</t>
  </si>
  <si>
    <t>Brindar cobertura y calidad en los servicios de salud</t>
  </si>
  <si>
    <t>Vicerrector de Desarrollo Humano
Profesional de la Sección Asistencial</t>
  </si>
  <si>
    <t>Residencias estudiantiles</t>
  </si>
  <si>
    <t>Actualizar la normatividad que regula el servicio de residencias masculinas y subsido de alojamiento femenino</t>
  </si>
  <si>
    <t xml:space="preserve">Elaborar y presentar el reglamento para residencias </t>
  </si>
  <si>
    <t>Vicerrector de Desarrollo Humano
Director de Bienestar, Profesional de la Sección Asistencial</t>
  </si>
  <si>
    <t>Restaurante universitario</t>
  </si>
  <si>
    <t>Garantizar las condiciones higienico sanitarias para la oferta de alimentos</t>
  </si>
  <si>
    <t xml:space="preserve">Prestar el servicio de restaurante subsidiado a estudiantes de pregrado </t>
  </si>
  <si>
    <t>Sistema de gestión de seguridad y salud en el trabajo</t>
  </si>
  <si>
    <t>Plan estratégico de seguridad víal</t>
  </si>
  <si>
    <t>Vicerrector de Desarrollo Humano
Seguridad y Salud en el Trabajo
División de Servicios Administrativos</t>
  </si>
  <si>
    <t>Apoyos socieconómicos</t>
  </si>
  <si>
    <t>Garantizar las condiciones para el acceso, permanencia, motivación y desempeño académico de los estudiantes de la Universidad del Tolima.</t>
  </si>
  <si>
    <t>Programa integral de abordaje al consumo de sustancias psicoactivas</t>
  </si>
  <si>
    <t xml:space="preserve">
Vicerrector de Desarrollo Humano
Vicerrector Académico
</t>
  </si>
  <si>
    <t>Deporte competitivo</t>
  </si>
  <si>
    <t>Participar en los Juegos Nacionales Universitarios</t>
  </si>
  <si>
    <t>Recreación y uso racional del tiempo libre</t>
  </si>
  <si>
    <t>PERMANENCIA Y GRADUACIÓN ESTUDIANTIL</t>
  </si>
  <si>
    <t>Estratégias para la permanencia</t>
  </si>
  <si>
    <t xml:space="preserve">Contribuir en la reducción de la deserción de los estudiantes de la UT </t>
  </si>
  <si>
    <t>Realizar actividades de monitorias académicas, cursos nivelatorios,  y semana de inducción</t>
  </si>
  <si>
    <t>Vicerrectoria de Desarrollo Humano Director de Bienestar Universitario</t>
  </si>
  <si>
    <t>Tiendas Universitarias</t>
  </si>
  <si>
    <t>Cumplir los componentes del reglamento del funcionamiento de las tiendas universitarias.</t>
  </si>
  <si>
    <t>DESARROLLO CULTURAL</t>
  </si>
  <si>
    <t>Actividades de formación y desarrollo cultural.</t>
  </si>
  <si>
    <t>Promover la dimensión estética  en la comunidad universitaria</t>
  </si>
  <si>
    <t>Ofertar actividades formativas a la Comunidad Universitaria</t>
  </si>
  <si>
    <t>Elaborar, socializar, y presentar para aprobación  la Política de Inclusión</t>
  </si>
  <si>
    <t>PROYECCIÓN SOCIAL</t>
  </si>
  <si>
    <t>REGIONALIZACIÓN</t>
  </si>
  <si>
    <t>Contexto regional</t>
  </si>
  <si>
    <t>Formar a la comunidad universitaria en temas de contexto regional</t>
  </si>
  <si>
    <t>Vicerrector Académico
Director de Proyección Social</t>
  </si>
  <si>
    <t xml:space="preserve">Contribuir al desarrollo local y regional  a partir de la articulación de las funciones misionales universitarias con los requerimientos de los territorios </t>
  </si>
  <si>
    <t>Articular la Universidad en las dinámicas locales, regionales y nacionales.</t>
  </si>
  <si>
    <t>Vicerrector Académico - Director del CERE</t>
  </si>
  <si>
    <t>Educación Rural</t>
  </si>
  <si>
    <t>Vicerrector Académico - Director del CERE - Decano - Director IDEAD</t>
  </si>
  <si>
    <t>UNIVERSIDAD ABIERTA</t>
  </si>
  <si>
    <t>Cultura emprendedora e innovadora</t>
  </si>
  <si>
    <t>Alianzas y convenios estratégicos</t>
  </si>
  <si>
    <t>UNIVERSIDAD TERRITORIO DE PAZ</t>
  </si>
  <si>
    <t>Implementar la política de Paz de la UT que permita garantizar los derechos humanos a través de los ejes misionales de la Universidad y aportar a la construcción de paz</t>
  </si>
  <si>
    <t>Fortalecer la democracia y la construcción de la paz en el territorio   bajo escenarios de orden académico, social y político</t>
  </si>
  <si>
    <t>GRADUADOS</t>
  </si>
  <si>
    <t>FORTALECIMIENTO DE VÍNCULOS CON LOS GRADUADOS</t>
  </si>
  <si>
    <t>GENERACIÓN DE ESTÍMULOS PARA EL ACCESO A LA FORMACIÓN POSGRADUADA</t>
  </si>
  <si>
    <t>Estimulos a graduados</t>
  </si>
  <si>
    <t>COMPROMISO AMBIENTAL</t>
  </si>
  <si>
    <t>UNIVERSIDAD TERRITORIO VERDE</t>
  </si>
  <si>
    <t>CÁTEDRA AMBIENTAL</t>
  </si>
  <si>
    <t>Electiva institucional</t>
  </si>
  <si>
    <t xml:space="preserve">Incluir la cátedra ambiental en los bancos de electivas de los programas académicos de pregrado modalidades presencial y a distancia </t>
  </si>
  <si>
    <t>Formación permanente y proyección social</t>
  </si>
  <si>
    <t>Formar a la ciudadanía en general en temas ambientales</t>
  </si>
  <si>
    <t>Realizar el diplomado en pensamiento ambiental "Cátedra Gonzalo Palomino Ortiz" y seminario permanente en educación ambiental  en la UT</t>
  </si>
  <si>
    <t>Vinculación a procesos de formación ciudadana</t>
  </si>
  <si>
    <t>Acompañar procesos de formación ciudadana en la región</t>
  </si>
  <si>
    <t>Investigación y producción académica</t>
  </si>
  <si>
    <t>Generar documentos académicos de apoyo al desarrollo de la Cátedra Ambiental</t>
  </si>
  <si>
    <t>PLANIFICACIÓN Y GESTIÓN SUSTENTABLE DEL CAMPUS UNIVERSITARIO</t>
  </si>
  <si>
    <t xml:space="preserve">Garantizar el cumplimiento de la normatividad ambiental vigente </t>
  </si>
  <si>
    <t xml:space="preserve">Realizar acompañamiento dentro de la implementación  del S.G.A </t>
  </si>
  <si>
    <t>Formular e implementar las estrategias</t>
  </si>
  <si>
    <t>TRANSPARENCIA Y EFICIENCIA ADMINISTRATIVA</t>
  </si>
  <si>
    <t>MODELO INTEGRADO DE PLANEACIÓN Y GESTIÓN</t>
  </si>
  <si>
    <t>SISTEMA DE PLANIFICACIÓN INSTITUCIONAL</t>
  </si>
  <si>
    <t>Plataforma de gestión integrada</t>
  </si>
  <si>
    <t>Integrar los diferentes procesos e instrumentos de planificación Institucional.</t>
  </si>
  <si>
    <t>Gestión y organización universitaria</t>
  </si>
  <si>
    <t>Fortalecer el ejercicio democrático al interior de la UT</t>
  </si>
  <si>
    <t>SISTEMA DE COMUNICACIÓN Y MEDIOS</t>
  </si>
  <si>
    <t>Plan de medios</t>
  </si>
  <si>
    <t>MODERNIZACIÓN INSTITUCIONAL</t>
  </si>
  <si>
    <t>Actualizar los estatutos general, profesoral, estudiantil y administrativo</t>
  </si>
  <si>
    <t>Elaborar, socializar, y presentar para aprobación el Estatuto General</t>
  </si>
  <si>
    <t xml:space="preserve">Elaborar, socializar, y presentar para aprobación el Estatuto Profesoral
</t>
  </si>
  <si>
    <t xml:space="preserve">Elaborar, socializar, y presentar para aprobación el Estatuto Estudiantil </t>
  </si>
  <si>
    <t xml:space="preserve">Vicerrector Administrativo
Secretaria General
Asesor Jurídico
Consejo Superior
</t>
  </si>
  <si>
    <t>Vicerrector Académico,Vicerrector de Desarrollo Humano, Director del IDEAD,  Director del CERE,  Director de Investigaciones y Desarrollo Científico Coordinador de Gestión y Educación Ambiental, Profesional de la Oficina de Graduados de la UT</t>
  </si>
  <si>
    <t>Sostenibilidad financiera y transparencia</t>
  </si>
  <si>
    <t>Fortalecer la estabilidad y el equilibrio financiero de la Universidad del Tolima</t>
  </si>
  <si>
    <t>Gestión documental</t>
  </si>
  <si>
    <t xml:space="preserve">Administrar la documentación institucional cumpliendo con la normatividad vigente, mediante la recepción, registro, distribución, conservación y consulta de la información, para la prestación de servicios oportunos. </t>
  </si>
  <si>
    <t>Modernización y rediseño organizacional</t>
  </si>
  <si>
    <t xml:space="preserve">Vicerrector Administrativo
Jefe Oficina de Desarrollo Institucional
Jefe División de Relaciones Laborales y Prestacionales
Equipo de rediseño
</t>
  </si>
  <si>
    <t>Realizar los estudios técnicos y diseños para adecuación del Jardín Botánico de la Universidad del Tolima</t>
  </si>
  <si>
    <t xml:space="preserve">
Jefe Oficina de Desarrollo Institucional</t>
  </si>
  <si>
    <t>PRESUPUESTO</t>
  </si>
  <si>
    <t>Lineamientos de la gestión financiera</t>
  </si>
  <si>
    <t>Vicerrector Administrativo, 
Jefe División Contable y Financiera</t>
  </si>
  <si>
    <t>Identificación de fuentes de financiación</t>
  </si>
  <si>
    <t xml:space="preserve">Establecer estrategias que dinamicen la consecución de recursos y la gestión de ahorro. </t>
  </si>
  <si>
    <t xml:space="preserve">
Vicerrector Administrativo
Jefe División Contable y Financiera
Director IDEAD
Decanos
Director de Investigaciones y Desarrollo Cientifico.
</t>
  </si>
  <si>
    <t>ODI/RODRIGUEZ J.C/Nubia B.V./Ramiro Q.G.</t>
  </si>
  <si>
    <t>ARTICULADOS FACTORES DEL CNA (Acuerdo 001 de 2018 CESU)</t>
  </si>
  <si>
    <t>EJES</t>
  </si>
  <si>
    <t>DENOMINACIÓN</t>
  </si>
  <si>
    <t>PROGRAMAS</t>
  </si>
  <si>
    <t>PROYECTOS</t>
  </si>
  <si>
    <t>SUBPROYECTOS</t>
  </si>
  <si>
    <t>%</t>
  </si>
  <si>
    <t>No. Factor</t>
  </si>
  <si>
    <t>FACTORES DEL CNA</t>
  </si>
  <si>
    <t>Excelencia Académica</t>
  </si>
  <si>
    <t>1,2,3,4 y 7</t>
  </si>
  <si>
    <t>Estudiantes; profesores;  Graduados       investigación, Planeación y mejoramiento de la calidad</t>
  </si>
  <si>
    <t>Compromiso Social</t>
  </si>
  <si>
    <t>1,2,3,4,5,7 y 8</t>
  </si>
  <si>
    <t xml:space="preserve">Estudiantes; profesores; Graduados;  Investigación; Planeación y mejoramiento de la calidad;  bienestar; Gestión Administrativa; </t>
  </si>
  <si>
    <t>Compromiso Ambiental</t>
  </si>
  <si>
    <t>1,2,5,7 y 8</t>
  </si>
  <si>
    <t>Estudiantes;  profesores;  bienestar;       Planeación y mejoramiento de la calidad  ; Gestión Administrativa</t>
  </si>
  <si>
    <t>Eficiencia y Transparencia Adminsitrativa</t>
  </si>
  <si>
    <t>1,2,3,4,5,6,7,8,9 y 10 (todos los factores)</t>
  </si>
  <si>
    <t>Estudiantes; profesores; Graduados;  investigación; bienestar; gobierno institucional; Planeación y mejoramiento de la calidad;   Gestión Administrativa; Infraestructura; Recursos Financieros</t>
  </si>
  <si>
    <t>TOTAL</t>
  </si>
  <si>
    <t>UNIVERSIDAD DEL TOLIMA</t>
  </si>
  <si>
    <t>CONVENCIÓN</t>
  </si>
  <si>
    <t>SEMAFORO</t>
  </si>
  <si>
    <t>EJE 1</t>
  </si>
  <si>
    <t>EJE 2</t>
  </si>
  <si>
    <t>EJE 3</t>
  </si>
  <si>
    <t>EFICIENCIA Y TRANSPARENCIA ADMINISTRATIVA</t>
  </si>
  <si>
    <t>EJE 4</t>
  </si>
  <si>
    <t>AVANCE</t>
  </si>
  <si>
    <t>Fuente: Oficina de Desarrollo Institucional</t>
  </si>
  <si>
    <t>META 2020</t>
  </si>
  <si>
    <t>PRESUPUESTO ASIGNADO
MILLONES</t>
  </si>
  <si>
    <t>Pendiente  cumplimiento</t>
  </si>
  <si>
    <t>Actualizar el proceso de admisión de los estudiantes aplicando la politica de inclusión con enfoque diferencial e incluyente</t>
  </si>
  <si>
    <t>Número de curriculos articulados</t>
  </si>
  <si>
    <t>Documento aprobado</t>
  </si>
  <si>
    <t>Número de estratégias implementadas</t>
  </si>
  <si>
    <t>Consolidar la cultura de la autoformación como fundamento de la modalidad a distancia</t>
  </si>
  <si>
    <t xml:space="preserve">Fomentar el desarrollo de la investigación en problemas propios de la modalidad </t>
  </si>
  <si>
    <t>Desarrollar proyectos con semilleros de investigación.</t>
  </si>
  <si>
    <t>Número de proyectos de la modalidad</t>
  </si>
  <si>
    <t>Número de proyectos de semilleros de la modalidd</t>
  </si>
  <si>
    <t>Grupos de investigación</t>
  </si>
  <si>
    <t>APROPIACIÓN SOCIAL DEL CONOCIMIENTO</t>
  </si>
  <si>
    <t>Crear el portal del graduado como instrumento de apoyo al empleo y mercado laboral</t>
  </si>
  <si>
    <t>Portal de graduado en la UT</t>
  </si>
  <si>
    <t>Generación de conocimiento</t>
  </si>
  <si>
    <t>PLAN DE DESARROLLO FÍSICO DEL CAMPUS UNIVERSITARIO</t>
  </si>
  <si>
    <t>ORDENACIÓN Y PROYECCIÓN DEL CAMPUS UNIVERSITARIO</t>
  </si>
  <si>
    <t>RESUMEN PLAN DE ACCIÓN 2020</t>
  </si>
  <si>
    <t>INDICADOR DE PRODUCTO</t>
  </si>
  <si>
    <t>PLAN DE ACCIÓN 2020 "ASEGURAMIENTO DE LA CALIDAD INSTITUCIONAL"</t>
  </si>
  <si>
    <t>Promover los procesos de formación y actualización en: pedagogía, didáctica, evaluación, curriculo y TIC de los docentes de las unidades académicas</t>
  </si>
  <si>
    <t>Fortalecer los procesos de formación, para elevar la cualificación de la planta docente.</t>
  </si>
  <si>
    <t>Numero de docentes capacitados</t>
  </si>
  <si>
    <t>Número docentes actualizados</t>
  </si>
  <si>
    <t xml:space="preserve">META
</t>
  </si>
  <si>
    <t>PLAN DE ACCIÓN 2020  "ASEGURAMIENTO DE LA CALIDAD INSTITUCIONAL"</t>
  </si>
  <si>
    <t>Convocatoria realizada</t>
  </si>
  <si>
    <t>Vicerrector Administrativo
Jefe División de Relaciones Laborales y Prestacionales
Jefe Oficina de Desarrollo Institucional</t>
  </si>
  <si>
    <t>Estatuto Implementado</t>
  </si>
  <si>
    <t>Número de eventos realizados</t>
  </si>
  <si>
    <t xml:space="preserve">Salud integral y el autocuidado </t>
  </si>
  <si>
    <t>Prestar los servicios de promoción de la salud y prevención de la enfermedad</t>
  </si>
  <si>
    <t>Número de beneficiados</t>
  </si>
  <si>
    <t>Número de servicios prestados</t>
  </si>
  <si>
    <t xml:space="preserve">Número de controles realizados </t>
  </si>
  <si>
    <t>Director de Bienestar Universitario</t>
  </si>
  <si>
    <t>Director de Bienestar Universitario
Profesional de la sección de seguridad y salud en el trabajo</t>
  </si>
  <si>
    <t>Plan implementado</t>
  </si>
  <si>
    <t>Número de Estudiantes beneficiados por año becas + apoyo económico estudiantil+ fondo legados + asistencias administrativas+monitores académicos + exoneración de derechos de grado+convenciones colectivas</t>
  </si>
  <si>
    <t>Política aprobada</t>
  </si>
  <si>
    <t xml:space="preserve">Presentar y aprobar  la Política para el Abordaje de los Consumos Adictivos en la Universidad del Tolima. </t>
  </si>
  <si>
    <t>Número de participantes</t>
  </si>
  <si>
    <t xml:space="preserve"> Director de Bienestar Universitario, Profesionales   Seccion Deportes</t>
  </si>
  <si>
    <t>Realizar actividad física para la salud, autocuidado y tiempo libre</t>
  </si>
  <si>
    <t xml:space="preserve"> Director de Bienestar Universitario, Profesionales Universitario</t>
  </si>
  <si>
    <t xml:space="preserve">
Fomentar la participación de estudiantes, docentes y funcionarios en los zonales para clasificar en las diversas disciplinas en los Juegos Universitarios Nacionales de la comunidad universitaria</t>
  </si>
  <si>
    <t>Librería tienda universitaria</t>
  </si>
  <si>
    <t>Vicerrector de Desarrollo Humano Director de Bienestar Universitario</t>
  </si>
  <si>
    <t>Ofertar portafolio de servicios, sello editorial de la Universidad del Tolima y otras editoriales</t>
  </si>
  <si>
    <t>Establecer estratégias de Comercialización de los servicios y sello editorial de la UT</t>
  </si>
  <si>
    <t>Bienestar laboral</t>
  </si>
  <si>
    <t>Director de Bienestar Universitario
Profesionales de la sección asistencial</t>
  </si>
  <si>
    <t>Promover el crecimiento y desarrollo personal de la comunidad universitaria, para la generación de habilidades sicosociales a través de acciones formativas y educativas.</t>
  </si>
  <si>
    <t>Vicerrector de Desarrollo Humano Director de Bienestar Universitario
Profesionales Sección Asistencial</t>
  </si>
  <si>
    <t xml:space="preserve">Generar actividades formativas, de extensión y de interacción artística - cultural </t>
  </si>
  <si>
    <t>Desarrollar actividades artísticas -culturales</t>
  </si>
  <si>
    <t>Integración artística - cultural con la región</t>
  </si>
  <si>
    <t>Número de actividades desarrolladas</t>
  </si>
  <si>
    <t xml:space="preserve">Generar actividades formativas en el área artística - cultural universitaria, </t>
  </si>
  <si>
    <t xml:space="preserve">Vicerrector de Desarrollo Humano
Director Centro Cultural 
</t>
  </si>
  <si>
    <t>Número actividades desarrolladas</t>
  </si>
  <si>
    <t xml:space="preserve">
Fomentar la participación actividades de estudiantes, docentes y funcionarios en los zonales para clasificar en las diversas disciplinas de ASCUN cultura</t>
  </si>
  <si>
    <t>Ejecutar los estándares mínimos en el  SGSyST</t>
  </si>
  <si>
    <t>Número de estándares ejecutados</t>
  </si>
  <si>
    <t>Fortalecimiento del programa de Alfabetización Informacional.</t>
  </si>
  <si>
    <t>Modelos de consulta flexibles</t>
  </si>
  <si>
    <t>Adquirir  material bibliográfico por áreas de conocimiento en medio físico.</t>
  </si>
  <si>
    <t>Suscripción de  material bibliográfico por áreas de conocimiento digital (10)</t>
  </si>
  <si>
    <t xml:space="preserve">Número de adquisiciones en medio físico
</t>
  </si>
  <si>
    <t>Número de adquisiciones en medio digital</t>
  </si>
  <si>
    <t>Número de trabajos disponibles en el respositorio Institucional</t>
  </si>
  <si>
    <t>Número de talleres realizados.</t>
  </si>
  <si>
    <t xml:space="preserve">Actualizar, socializar y presentar para aprobación el Estatuto Administrativo </t>
  </si>
  <si>
    <t xml:space="preserve">Socializar e implementar el estatuto orgánico presupuestal </t>
  </si>
  <si>
    <t xml:space="preserve">Gestionar la consecusión de recursos mediante acciones académico - administrativas de impacto positivo para la UT
</t>
  </si>
  <si>
    <t>Generar procesos de formación, capacitación e intervencion social en los CAT y en la región</t>
  </si>
  <si>
    <t>Cursos y eventos realizados</t>
  </si>
  <si>
    <t>Desarrollar  la cátedra abierta de contexto regional para la Universidad del Tolima</t>
  </si>
  <si>
    <t xml:space="preserve">Potenciar el crecimiento de la educación superior en las zonas rurales de la región.
</t>
  </si>
  <si>
    <t>Generar propuesta que permitan el acceso de la problacion rural a la educacion superior</t>
  </si>
  <si>
    <t xml:space="preserve">Fomentar una cultura emprendedora y de innovación  en la Comunidad Académica y en General en el marco de la politica de emprendimiento de la Universidad del Tolima </t>
  </si>
  <si>
    <t xml:space="preserve">Número de estudiantes y comunidad en general vinculados </t>
  </si>
  <si>
    <t>Fotalecer los procesos de proyección, investigación, construcción y apropiación de conocimiento</t>
  </si>
  <si>
    <t>Participar en convocatorias de intervención social regionales y nacionales para la financiación de proyectos</t>
  </si>
  <si>
    <t xml:space="preserve">Espacios de formación integral para niños y jovenes de instituciones educativas de la Región </t>
  </si>
  <si>
    <t xml:space="preserve">Contribuir a la formación integral de los niños y jóvenes de la región </t>
  </si>
  <si>
    <t>Vicerrector Académico
Director IDEAD</t>
  </si>
  <si>
    <t xml:space="preserve">Vicerrector Académico
Proyección Social
Decanos
</t>
  </si>
  <si>
    <t>Desarrollar eventos academicos y de extensión para debatir temas relacionados con la construccion de paz</t>
  </si>
  <si>
    <t xml:space="preserve">Generar programas y proyectos que permitan la consolidacion de ciudadania y cultura de paz </t>
  </si>
  <si>
    <t>Número de eventos desarrollados</t>
  </si>
  <si>
    <t>Vicerrector Académico
Director del CERE
Director Proyección Social
Director de Investigaciones y Desarrollo Científico</t>
  </si>
  <si>
    <t>Generar condiciones de Inclusión que beneficie a la comunidad  universitaria</t>
  </si>
  <si>
    <t>Propuesta aprobada</t>
  </si>
  <si>
    <t xml:space="preserve">Vicerrectoria de Desarrollo Humano
</t>
  </si>
  <si>
    <t>Desarrollar espacios de formación política y cultural que potencien la participación de las comunidades con especial reconocimiento constitucional.</t>
  </si>
  <si>
    <t>Generar espacios de formación académica en inclusión, diversidad y género.</t>
  </si>
  <si>
    <t>Número de espacios desarrollados</t>
  </si>
  <si>
    <t>Cultura ciudadana e inclusión</t>
  </si>
  <si>
    <t>Desarrollar espacios que reconozcan y revindiquen a las comunidades con la denominación de “especial reconocimiento constitucional”.</t>
  </si>
  <si>
    <t>Vicerrector de Desarrollo Humano
Decanos y Director IDEAD
Directores de Programa
Profesor delegado</t>
  </si>
  <si>
    <t>Número de programas con adopción de la electiva</t>
  </si>
  <si>
    <t>Capacitar a los ciudadanos en temas ambientales</t>
  </si>
  <si>
    <t>Número de ciudadanos capacitados</t>
  </si>
  <si>
    <t>Número de personas capacitadas</t>
  </si>
  <si>
    <t>Número de documentos elaborados</t>
  </si>
  <si>
    <t xml:space="preserve">Número de S.G.A actualizados  </t>
  </si>
  <si>
    <t xml:space="preserve">Vicerrector de Desarrollo Humano
</t>
  </si>
  <si>
    <t>Gestión ambiental del campus y el territorio</t>
  </si>
  <si>
    <t xml:space="preserve">Generar estrategias para minimizar el uso excesivo del plástico y  papel, y para dar uso racional del agua y energía </t>
  </si>
  <si>
    <t xml:space="preserve">Promover formas alternativas no contaminantes de movilidad en la UT </t>
  </si>
  <si>
    <t>Garantizar la gestión integral de residios en campus</t>
  </si>
  <si>
    <t>Formular e implementar estrategias</t>
  </si>
  <si>
    <t>Articular, actualizar y documentar la gestión integral de residuos solidos</t>
  </si>
  <si>
    <t>Garantizar la gestión del manejo integral arboreo y zonas verdes del campus</t>
  </si>
  <si>
    <t>Articular, actualizar, documentar e implementar el manejo integral arboreo y zonas verdes del campus</t>
  </si>
  <si>
    <t xml:space="preserve">Vicerrector de Desarrollo Humano
División de Servicios Administrativos
</t>
  </si>
  <si>
    <t>Garantizar el derecho a un ambiente sano en terminos de calidad del aire, agua y suelo</t>
  </si>
  <si>
    <t>Realizar monitoreo, seguimiento y verificación de la calidad del aire, agua y suelo.</t>
  </si>
  <si>
    <t>GESTIÓN DE TIC</t>
  </si>
  <si>
    <t>Modernización y actualización de los recursos e infraestructura tecnológica</t>
  </si>
  <si>
    <t xml:space="preserve">Elaborar la polítca de modernización y actualización de la  infraestructura tecnológica </t>
  </si>
  <si>
    <t xml:space="preserve">Vicerrector Académico
Profesional Oficina de Gestión Tecnológica
</t>
  </si>
  <si>
    <t xml:space="preserve">Aprobar la política que contiene:   Plan Estratégico de Tecnologías de la Información y las Comunicaciones - PETI
Plan de Tratamiento de Riesgos de Seguridad y Privacidad de la Información y Plan de Seguridad y Privacidad de la Información </t>
  </si>
  <si>
    <t>Número de planes en proceso de implementación</t>
  </si>
  <si>
    <t>Número de componentes ejecutados</t>
  </si>
  <si>
    <t>Plan Anticorrupción y de Atención al Ciudadano - PAAC</t>
  </si>
  <si>
    <t xml:space="preserve">Secretario General
Jefe Oficina de Desarrollo Institucional
Jefe Oficina de Relaciones Laborales y Prestacionales
Profesional de Oficina de Gestión Tecnológica </t>
  </si>
  <si>
    <t xml:space="preserve">Secretario General
Vicerrrector Académico
Decanos y Director IDEAD
Directores de programas
</t>
  </si>
  <si>
    <t>Componente actualizado y ejecutado del MECI</t>
  </si>
  <si>
    <t>Jefe Oficina de Control de Gestión</t>
  </si>
  <si>
    <t>Reorientar el Plan de Desarrollo Institucional 2020 - 2022</t>
  </si>
  <si>
    <t>Plan de Desarrollo reorientado</t>
  </si>
  <si>
    <t>Actualizar y ejecutar el Plan Institucional de Archivos - PINAR articulado con la dimensión de Información y Comunicación de MIPG</t>
  </si>
  <si>
    <t>Secretaria General 
Profesional de Oficina de Archivo
Profesional Oficina de Gestión Tecnológica</t>
  </si>
  <si>
    <t xml:space="preserve">Número de PEP reformulados </t>
  </si>
  <si>
    <t>RESIGNIFICACIÓN CURRICULAR</t>
  </si>
  <si>
    <t>Apropiar la modernización de los microcurriculos de acuerdo a las políticas educativas y las nuevas tendencias y dinámicas  enmarcadas en el contexto regional, nacional e internacional</t>
  </si>
  <si>
    <t>Construir un modelo para el rediseño de los microcurriculos</t>
  </si>
  <si>
    <t>Modelo construido y aprobado</t>
  </si>
  <si>
    <t>Construir los lineamientos curriculares  para el desarrollo de la investigación formativa en los programas académicos.</t>
  </si>
  <si>
    <t xml:space="preserve">Jefe Oficina de Desarrollo Institucional
</t>
  </si>
  <si>
    <t>Número de adecuaciones ejecutadas</t>
  </si>
  <si>
    <t xml:space="preserve">Formular y aprobar el proyecto del plan maestro de desarrollo fisico del campus con su respectiva factibilidad
</t>
  </si>
  <si>
    <t>Proyecto elaborado y aprobado</t>
  </si>
  <si>
    <t>ASEGURAMIENTO DE LA CALIDAD ACADEMICA DE LOS PROGRAMAS ACADÉMICOS</t>
  </si>
  <si>
    <t>Garantizar una oferta de programas académicos de calidad</t>
  </si>
  <si>
    <t>Números de programas radicados en SACES</t>
  </si>
  <si>
    <t>ASEGURAMIENTO DE LA CALIDAD ACADEMICA INSTITUCIONAL</t>
  </si>
  <si>
    <t>Acreditación y registro calificado Institucional</t>
  </si>
  <si>
    <t xml:space="preserve">
Vicerrector Académico
Director Autoevaluación y Acreditación
</t>
  </si>
  <si>
    <t>Mejoramiento de procesos estudiantiles</t>
  </si>
  <si>
    <t>MODERNIZACIÓN TECNOLÓGICA PARA UNA FORMACIÓN CON CALIDAD</t>
  </si>
  <si>
    <t>Mediaciones tecnológicas para la formación</t>
  </si>
  <si>
    <t>Fortalecer el uso de las mediaciones tecnológicas como soporte a los procesos de formación</t>
  </si>
  <si>
    <t>Calidad en las pruebas saber</t>
  </si>
  <si>
    <t>Mejorar el desempeño académico de los estudiantes de la UT en las pruebas saber pro</t>
  </si>
  <si>
    <t>Formular e implementar estrtaegias orientadas al mejoramiento de los resultados de las pruebas saber pro</t>
  </si>
  <si>
    <t>Estratégias aplicadas con análisis</t>
  </si>
  <si>
    <t>MODELO DE EDUCACIÓN A DISTANCIA</t>
  </si>
  <si>
    <t>Fortalecimiento del Modelo de Educación a Distancia</t>
  </si>
  <si>
    <t>Número de integrantes de la comunidad capacitados</t>
  </si>
  <si>
    <t>AMPLIACIÓN DE LA OFERTA ACADÉMICA</t>
  </si>
  <si>
    <t>Nuevos programas académicos de pregrado, posgrado y educación continuada</t>
  </si>
  <si>
    <t>Ampliar la cobertura de programas de pregrado y posgrado existentes</t>
  </si>
  <si>
    <t>Elaborar documento de ampliación de cupos de programas existentes en los CAT</t>
  </si>
  <si>
    <t>Ofertar nuevas propuestas de educación continuada, para fortalecer el vinculo con los graduados y la comunidad en general</t>
  </si>
  <si>
    <t>Ofrecer a los graduados estimulos favorables que permita el ingreso  a los posgrados propios</t>
  </si>
  <si>
    <t>Actualizar la política de estímulos a graduados</t>
  </si>
  <si>
    <t>Política actualizada</t>
  </si>
  <si>
    <t>Vinculación a redes académicas</t>
  </si>
  <si>
    <t>Número de redes con estudiantes vinculados</t>
  </si>
  <si>
    <t>Realizar alianzas académicas estratégicas nacionales e internacionales</t>
  </si>
  <si>
    <t xml:space="preserve">Realizar eventos de internacionalización </t>
  </si>
  <si>
    <t>Número de alianzas académicas suscritas</t>
  </si>
  <si>
    <t>Realizar un estudio análitico y comparativo de la UT con respecto a otras institucionales a nivel nacional e internacional</t>
  </si>
  <si>
    <t>Hacia la internacionalización del currículo en la UT</t>
  </si>
  <si>
    <t>Resignificación microcurricular en un contexto internacional</t>
  </si>
  <si>
    <t>Número de planes de curso actualizados con homólogos internacionales</t>
  </si>
  <si>
    <t>Política de segunda lengia aprobada</t>
  </si>
  <si>
    <t>Número de seminarios y cursos desarrolldos</t>
  </si>
  <si>
    <t>Vicerrector Académico
Director de Proyección Social
Decanos - Director IDEAD</t>
  </si>
  <si>
    <t>UT SOLIDARIA EN TU COMUNIDAD</t>
  </si>
  <si>
    <t>Transformación del entorno regional</t>
  </si>
  <si>
    <t>Promover el desarrollo de proyectos desde las unidades academicas que aporten a la resolución de problemas concretos de la comunidad y el entorno</t>
  </si>
  <si>
    <t>Formulación, ejecución y seguimiento de proyectos que den solución a problemas concretos de la comunidad y su entorno</t>
  </si>
  <si>
    <t>Número de proyectos ejecutados</t>
  </si>
  <si>
    <t>Consolidar estrategias de articulación entre las agendas de regionalización de entidades públicas y privadas del orden local, regional, nacional e internacional y la politica de regionaliización UT</t>
  </si>
  <si>
    <t>Constituir una base de información documental de libre acceso  sobre asuntos regionales</t>
  </si>
  <si>
    <t>Consolidar la gestión del conocimiento sobre temas sociales, ambientales, económicos, políticos, culturales e institucionales de la región</t>
  </si>
  <si>
    <t xml:space="preserve">Vicerrector Académico 
Director del CERE
</t>
  </si>
  <si>
    <t>La UT en la construcción de paz</t>
  </si>
  <si>
    <t>De vuelta a la UT</t>
  </si>
  <si>
    <t>Construir el portafolio de programas y servicios para graduados</t>
  </si>
  <si>
    <t>Consolidar la interacción permanente de los graduados con la vida Institucional</t>
  </si>
  <si>
    <t>Estrategia implementada</t>
  </si>
  <si>
    <t>Vicerrector
Académico
Profesional Oficina de Graduados</t>
  </si>
  <si>
    <t>Vicerrector
Académico
Vicerrector de Desarrollo Humano
Profesional Oficina de Graduados</t>
  </si>
  <si>
    <t>Fortalecer el proceso de seguimiento a  graduados</t>
  </si>
  <si>
    <t>Apoyo en redes de empleo y mercado laboral</t>
  </si>
  <si>
    <t>Portal creado</t>
  </si>
  <si>
    <t>Vicerrectoria Académica
Oficina de Graduados Decanos y Director del IDEAD
OGT</t>
  </si>
  <si>
    <t>Diagnóstico elaborado y presentado</t>
  </si>
  <si>
    <t>Realizar  diagnóstico de la situación actual y la inserción laboral de los graduados de la UT</t>
  </si>
  <si>
    <t>Vicerrector
Académico
Vicerrector de 
Profesional Oficina de Graduados
Decanos y Director del IDEAD</t>
  </si>
  <si>
    <t xml:space="preserve">Vicerrector de Desarrollo Humano
Jefe División de Servicios Administrativos
</t>
  </si>
  <si>
    <t xml:space="preserve">Elaborar e iniciar la implementación de la Dimensión de Talento Humano que integre los planes de: Plan Anual de Vacantes
Plan de Previsión de Recursos Humanos
Plan Estratégico de Talento Humano Plan Institucional de Capacitación
Plan de Incentivos Institucionales </t>
  </si>
  <si>
    <t xml:space="preserve">Elaborar e iniciar la implementación de la plataforma estratégica de gestión integrada que garantice la  autoregulación y el autocontrol de la Universidad.
</t>
  </si>
  <si>
    <t>Actualizar  y mantener la estructura del Modelo Estandar de Control Interno a través de sus cinco componentes (Ambientes de control, evaluación del riesgos, actividade de control, información y comunicación y actividades de monitoreo)</t>
  </si>
  <si>
    <t>Número de espacios de interlocusión y diálogo</t>
  </si>
  <si>
    <t>Reorientar el Proyecto Educativo Institucional - PEI 2020 - 2022</t>
  </si>
  <si>
    <t>PEI reorientado</t>
  </si>
  <si>
    <t>Jefe Oficina de Desarrollo Institucional
Vicerrector Académico
Vicerrector Desarrollo Humano
Vicerrector Administrativo
Secretario General
Consejo Superior</t>
  </si>
  <si>
    <t xml:space="preserve">Vicerrector Académico
Jefe Oficina de Desarrollo Institucional
Asesor Jurídico
Secretario General
Consejo Superior
</t>
  </si>
  <si>
    <t>Plan de medios implementado</t>
  </si>
  <si>
    <t>Secretaria General - Profesional de Comunicaciones e Imagén Institucional</t>
  </si>
  <si>
    <t>Estatuto general elaborado</t>
  </si>
  <si>
    <t>Estatuto profesoral elaborado</t>
  </si>
  <si>
    <t xml:space="preserve">Vicerrector Académico
Asesor Jurídico
Secretaria General
Consejo Superior
</t>
  </si>
  <si>
    <t>Estatuto estudiantil elaborado</t>
  </si>
  <si>
    <t>Número de políticas actualizadas</t>
  </si>
  <si>
    <t>Formación para el desarrollo humano</t>
  </si>
  <si>
    <t>Elaborar y ejecutar el Plan Anual de Adqusiciones</t>
  </si>
  <si>
    <t xml:space="preserve">Jefe Oficina de Desarrollo Institucional
Vicerrector Académico
Vicerrector de Desarrollo Humano
Vicerrector Administrativo
Secretaria General 
</t>
  </si>
  <si>
    <t>Plan ejecutado</t>
  </si>
  <si>
    <t>Implementar el estatuto orgánico presupuestal de la Universidad del Tolima</t>
  </si>
  <si>
    <t>SEGUIMIENTO 2020</t>
  </si>
  <si>
    <t xml:space="preserve">ESTATUTO ORGÁNICO PRESUPUESTAL </t>
  </si>
  <si>
    <t xml:space="preserve">Vicerrector de Desarrollo Humano
Vicerrector Académico
Secretaria General
Asesor Jurídico
</t>
  </si>
  <si>
    <t>Diseñar cursos en ambientes virtuales de aprendizaje como soporte al proceso de formación.</t>
  </si>
  <si>
    <t>Número de docentes capacitados</t>
  </si>
  <si>
    <t>Número de nuevos cursos en ambientes virtuales de aprendizaje implementados</t>
  </si>
  <si>
    <t>Número de CAT donde se oferta el programa</t>
  </si>
  <si>
    <t>Nuevos programas académicos de posgrado</t>
  </si>
  <si>
    <t>Diagnóstico de los diferentes factores de internacionalización  de la Universidad del Tolima</t>
  </si>
  <si>
    <t>Identificar la Inserción de la institución en contextos académicos nacionales e internacionales</t>
  </si>
  <si>
    <t>Contar planes de curso acordes con las tendencias internacionales en el área de formación</t>
  </si>
  <si>
    <t>Diseñar el plan operativo de la Universidad del Tolima frente a la construcción de paz territorial</t>
  </si>
  <si>
    <t>Plan operativo construido y aporbado</t>
  </si>
  <si>
    <t>Consolidar una base de conocimiento sobre violencias, conflicto armado y construcción de paz en el departamento</t>
  </si>
  <si>
    <t xml:space="preserve">Cualificación permanente de los graduados
</t>
  </si>
  <si>
    <t>SEGUIMIENTO A GRADUADOS UT</t>
  </si>
  <si>
    <t>CONSOLIDADO  PLAN DE ACCIÓN VIGENCIA 2020</t>
  </si>
  <si>
    <t>Presentar programas académicos para la obtención y renovación de registros  calificados, acreditación o renovación de la acreditación de alta calidad de los programas,ante la autoridad competente.</t>
  </si>
  <si>
    <t>Crear nuevos programas de de postgrado, que den respuesta a necesidades regionales. (un doctorado y dos maestrías)</t>
  </si>
  <si>
    <t>Número de postgrados creados</t>
  </si>
  <si>
    <t xml:space="preserve">Jefe Oficina de Desarrollo Institucional
Vicerrector de Desarrollo Humano
</t>
  </si>
  <si>
    <t>Construcción Edificio de aulas</t>
  </si>
  <si>
    <t>Garantizar ambientes de aprendizaje para la población estudiantil de la UT.</t>
  </si>
  <si>
    <t>Construir un edificio de aulas en el bloque 03 de la sede principal de la UT.</t>
  </si>
  <si>
    <t>Porcentaje de avance de ejcución en la construcción</t>
  </si>
  <si>
    <t>Adecución infraestructura física</t>
  </si>
  <si>
    <t>Realizar las adecuaciones locativas de la infraestructura  física.</t>
  </si>
  <si>
    <t>Garantizar el funcionamiento adecuado de los espacios físicos de la UT.</t>
  </si>
  <si>
    <t>Bulevar UT</t>
  </si>
  <si>
    <t>Prestar a la comunidad universitaria un servicio de educación superior con calidad</t>
  </si>
  <si>
    <t>Remodelar y adecuar los espacios de acceso y circulación en la sede principal de la UT</t>
  </si>
  <si>
    <t>Número de remodelaciones y adecuaciones ejecutadas</t>
  </si>
  <si>
    <t xml:space="preserve">Jardín Botánico de la UT
</t>
  </si>
  <si>
    <t>Número de estudios realizados</t>
  </si>
  <si>
    <t xml:space="preserve">Plan estrategico de expansión del campus universitario </t>
  </si>
  <si>
    <t>Proyectar el campus universitario con base en las tendencias de expansión urbana de la ciudad de Ibagué y impaco regional - nacional.</t>
  </si>
  <si>
    <t>Fortalecer la divulgación y biodiversidad para la educación ambiental, producción orgánica y sustentable y laboratorios ambientales.</t>
  </si>
  <si>
    <t>FORTALECIMIENTO DE LOS PROCESOS DE INVESTIGACIÓN Y PROYECCIÓN SOCIAL VINCULADOS AL JARDÍN BOTÁNICO Y LOS PREDIOS RURALES DE LA UNIVERSIDAD</t>
  </si>
  <si>
    <t>Número de proyectos apoyados</t>
  </si>
  <si>
    <t>Fortalecer la relación del Jardín Botánico y predios rurales de la UT</t>
  </si>
  <si>
    <t>Estímulo al conocimiento integral</t>
  </si>
  <si>
    <t>Realizar proyectos de investigación y proyección social en biodiversidad, producción orgánica y sustentable y laboratorios ambientales</t>
  </si>
  <si>
    <t>HACIA UN TOLIMA SUSTENTABLE</t>
  </si>
  <si>
    <t>APOYO A LA GESTIÓN AMBIENTAL TERRITORIAL DEL TOLIMA</t>
  </si>
  <si>
    <t xml:space="preserve">Contribuir en la gestión ambiental sustentable del territorio tolimense </t>
  </si>
  <si>
    <t>FORMULACIÓN DE POLÍTICAS Y AGENDAS PÚBLICAS AMBIENTALES PARA UN TOLIMA SUSTENTABLE</t>
  </si>
  <si>
    <t>ACOMPAÑAMIENTO A ACTORES SOCIALES PARA LA GESTIÓN DE CONFLICTOS AMBIENTALES</t>
  </si>
  <si>
    <t>Número trabajos generados a través de convenios e investigaciones</t>
  </si>
  <si>
    <t>Número de documentos de política ambiental generados</t>
  </si>
  <si>
    <t>Número de escenarios de acompañamiento generados</t>
  </si>
  <si>
    <t>Consolidación de convenios de investigación</t>
  </si>
  <si>
    <t>Gestionar convenios de gestión ambiental en el territorio</t>
  </si>
  <si>
    <t>Gestión para un Tolima sustentable</t>
  </si>
  <si>
    <t>Conflictos ambientales</t>
  </si>
  <si>
    <t>Desarrollar documentos de política ambiental en el territorio</t>
  </si>
  <si>
    <t>Participar en escenarios de cooperación ambiental en el territorio</t>
  </si>
  <si>
    <t>Desarrollar formas de entender la realidad para la construcción de un ambiente sustentable en el entorno terriotorial.</t>
  </si>
  <si>
    <t>Número de PGIRHS actualizados</t>
  </si>
  <si>
    <t>Normatividad ambiental</t>
  </si>
  <si>
    <t>Implementar y hacer seguimiento a PGIRS actualizados</t>
  </si>
  <si>
    <t>Identificar productos de investigación con viabilidad para solicitud  de patentes UT</t>
  </si>
  <si>
    <t>Revisar la producción de  los grupos de investigación   que apliquen a la consecución de patentes y viabilizar para su solicitud ante la Superintendencia de Industria y Comercio</t>
  </si>
  <si>
    <t>Número de grupos participantes</t>
  </si>
  <si>
    <t>Formular y gestionar en convocatorias externas proyectos de Ciencias, Tecnología e Innovación</t>
  </si>
  <si>
    <t>Número de proyectos formulados y presentados a convocatorias externas</t>
  </si>
  <si>
    <t>Número de semilleros fortalecidos</t>
  </si>
  <si>
    <t>Contribuir al fortalecimiento del tejido social a través de la CT&amp;I</t>
  </si>
  <si>
    <t>Formular y gestionar proyectos de investigación e innovación que fortalezcan los procesos de construccción social con la integración de los ejes misionales.</t>
  </si>
  <si>
    <t>Número de proyectos formulados y presentados a convocatorias internas y externas</t>
  </si>
  <si>
    <t>Establecer alianzas de  cooperación (U.E.E+S)  que fortalezcan la relación con el entorno.</t>
  </si>
  <si>
    <t>Númerode alianzas oficializadas</t>
  </si>
  <si>
    <t>Número de líneas de investigación</t>
  </si>
  <si>
    <t xml:space="preserve">Institucionalizar eventos de reconocimiento al aporte a la consolidación de la CT&amp;I. </t>
  </si>
  <si>
    <t>Eventos institucionalizados y realizados</t>
  </si>
  <si>
    <t>Fortalecer el Sello Editorial de la Universidad del Tolima</t>
  </si>
  <si>
    <t xml:space="preserve">Publicar productos con el Selllo Editorial en platarformas virtuales o en medio fisico </t>
  </si>
  <si>
    <t>Número de publicaciones</t>
  </si>
  <si>
    <t>Número de participaciones</t>
  </si>
  <si>
    <t>PROMOCIÓN DE LAS PUBLICACIONES UNIVERSITARIAS</t>
  </si>
  <si>
    <t>Producción científica y académica de la UT en documentos seriados</t>
  </si>
  <si>
    <t>Aumentar la producción de publicaciones académica y científica seriadas</t>
  </si>
  <si>
    <t>Fortalecer la visibilidad nacional e internacional de la produccuón cientíricas nacional e internacional de la UT</t>
  </si>
  <si>
    <t>Aumentar las publicaciones académica y científica seriadas propias de la UT</t>
  </si>
  <si>
    <t>Número de revistas con cumplimiento de criterios de indexación</t>
  </si>
  <si>
    <t>PMI</t>
  </si>
  <si>
    <t xml:space="preserve">Aprobar y ejecutar comisiones de estudio de profesores de planta a nivel doctoral. </t>
  </si>
  <si>
    <t xml:space="preserve">Implementar estratégias de actualización para los docentes en diferentes áreas del conocimiento.
</t>
  </si>
  <si>
    <t>Modificar  los PEP de los programas de la institución, de acuerdo a los lineamientos vigentes y a las necesidades formativas de la región y el país.</t>
  </si>
  <si>
    <t>Reformular los PEP de  los programas académicos de la Universidad del Tolima (Uno por unidad académica).</t>
  </si>
  <si>
    <t>Reformulación de los Proyecto Educativo por Programa - PEP</t>
  </si>
  <si>
    <t xml:space="preserve">Rediseño de microcurrículos </t>
  </si>
  <si>
    <t>Ajustar los currículos de los programa académicos UT articulados con el Proyecto Educativo Institucional - PEI</t>
  </si>
  <si>
    <t>Documento construido y aprobado con acto administrativo</t>
  </si>
  <si>
    <t>Programas académicos de calidad</t>
  </si>
  <si>
    <t>Fortalecer los procesos de autoevaluación, autoregulación y mejoramiento continuo Institucional, para la sostenibilidad del proceso de acreditación y consolidar el posicionamiento a nivel Internacional, Nacional y Regional de la Universidad</t>
  </si>
  <si>
    <t>Número de actos administrarivos del MEN</t>
  </si>
  <si>
    <t>Gestionar y obtener el Registro Calificado y la Acreditación Institucional.</t>
  </si>
  <si>
    <t>Formalizar el sistema de autoevaluación y actualizar el modelo  de autoevaluación Institucional</t>
  </si>
  <si>
    <t>Número de acto administrativo y documento aprobado</t>
  </si>
  <si>
    <t>Aprobar el documento para la admisión de estudiantes a los programas académicos de la UT</t>
  </si>
  <si>
    <t xml:space="preserve">Mantener el análisis permanente de los resultados de las pruebas de Estado de los estudiantes y su uso para el mejoramiento.  </t>
  </si>
  <si>
    <t xml:space="preserve">Realizar análisis permanente de  los resultados de las pruebas Saber Pro  </t>
  </si>
  <si>
    <t>Análisis presentado</t>
  </si>
  <si>
    <t>Capacitar a los docentes  en el diseño y construcción de los cursos bajo los ambientes mediados por las TIC</t>
  </si>
  <si>
    <t>Crear nuevas propuestas de educación continuada: cursos cortos, seminarios y diplomados.</t>
  </si>
  <si>
    <t>Número de nuevos cursos de capacitación ofertados</t>
  </si>
  <si>
    <t>Fortalecer los grupos de investigación, para incrementar la producción académica.</t>
  </si>
  <si>
    <t>Realizar convocatorias de proyectos de investigación  para grupos categorizados en el SCT&amp;I.</t>
  </si>
  <si>
    <t>Desarrollar proyectos con grupos de investigación reconocidos por Sistema Nacional de Ciencia, Tecnología e Invovación - SCT&amp;I</t>
  </si>
  <si>
    <t>Realizar convocatorias de proyectos de investigación  para grupos no categorizados en el SCT&amp;I.</t>
  </si>
  <si>
    <t>Fortalecer la financiación del SCT&amp;I  con recursos externos</t>
  </si>
  <si>
    <t>Consolidar los semilleros de investigación, como estrategia pedagógica a través de la articulación con los programas curriculares.</t>
  </si>
  <si>
    <t>Generar estrategias que permitan integrar los diferentes formas de producción científica para dar solución a problemáticas ambientales, culturales y sociales</t>
  </si>
  <si>
    <t xml:space="preserve">Elaboración modelo de investigación con pertinencia social  </t>
  </si>
  <si>
    <t>Universidad, Empresa, Estado y Sociedad (U.E.E+S)</t>
  </si>
  <si>
    <t>Generar  alianzas que permitan fortalecer problemas de inclusión y sustentabilidad  que impacten a la sociedad</t>
  </si>
  <si>
    <t>Fortalecer las líneas de investigación de maestrías y doctorado, con énfasis en la formación socio humanista, (valores éticos,  visión holística y compleja de la realidad, educación ambiental, compresión de la naturaleza, arte y cultura).</t>
  </si>
  <si>
    <t xml:space="preserve">
Director  Investigaciones y Desarrollo Científico
Decanos, Director del IDEAD
Vicerrector Académico</t>
  </si>
  <si>
    <t>Desarrrollar talleres en la comunidad académica, para el máximo aprovechamiento de los diferentes recursos bibliográficos.</t>
  </si>
  <si>
    <t xml:space="preserve">
Realizar talleres de alfabetizacion informacional.</t>
  </si>
  <si>
    <t xml:space="preserve">Aplicar modelos de consulta flexibles que responda a las necesidade de la poblacion con capacidades diferenciales.
</t>
  </si>
  <si>
    <t>Implementar modelos de consulta flexibles e inclusivos</t>
  </si>
  <si>
    <t>Modelos implementados</t>
  </si>
  <si>
    <t>Abrir espacios  Institucionales, para la promoción de eventos académicos y culturales</t>
  </si>
  <si>
    <t>Realizar eventos académicos y culturales</t>
  </si>
  <si>
    <t>Número de visitas del museo a Instituciones Educativas</t>
  </si>
  <si>
    <t>Número de espacio adeacuados</t>
  </si>
  <si>
    <t>Fortalecer las colecciones y museos de la Institución para constituirlas en importantes herramientas de apoyo en los procesos misionales</t>
  </si>
  <si>
    <t>Diseñar y publicar colecciones de museo virtuales, disponibles para la comunidad en general.</t>
  </si>
  <si>
    <t>Número de colecciones  virtuales publicadas</t>
  </si>
  <si>
    <t>Presentar propuesta para una nueva colección Institucional</t>
  </si>
  <si>
    <t>Número de nuevas propuestas</t>
  </si>
  <si>
    <t>Ampliar la oferta de nuevos programas de postgrado mediante la generación de nuevas opciones articuladas a las necesidad regionales, nacionales e internacionales</t>
  </si>
  <si>
    <t>Número de redes con docentes vinculados</t>
  </si>
  <si>
    <t>Incrementar la presencia internacional de la Universidad promoviendo la vinculación de los docentes y estudiantes a redes académicas</t>
  </si>
  <si>
    <t>Estudio realizado</t>
  </si>
  <si>
    <t>Actualizar planes de curso  de los programas con homólogos internacionales</t>
  </si>
  <si>
    <t>Fecha actualización: 31 de enero de 2020</t>
  </si>
  <si>
    <t>Optimizar la cultura y clima organizacional de la Universidad del Tolima a través del fortalecimiento de equipos de trabajo interdisciplinarios con condiciones laborales que impacten positivamente en su desempeño laboral.</t>
  </si>
  <si>
    <t xml:space="preserve">
Ofrecer el servicio de alimentación a los estudiantes de pregrado de la UT</t>
  </si>
  <si>
    <t xml:space="preserve">Implementar el  Sistema de Gestión de  Seguridad y Salud en el Trabajo - SGSyST
</t>
  </si>
  <si>
    <t>Aprobar e implementar plan estrategico de seguridad víal</t>
  </si>
  <si>
    <t xml:space="preserve">Proporcionar beneficios a los estudiantes vulnerables y con rendimiento académico, según lo establecido en la normatividad vigente. </t>
  </si>
  <si>
    <t>Elaborar normatividad  de prevención y mitigación del consumo de sustancias psicoactivas dirigidas a comunidad universitaria a través de la estrategia de Zona de Orientación Universitaria - ZOU</t>
  </si>
  <si>
    <t>Presencia Institucional en los CAT y en la Región</t>
  </si>
  <si>
    <t>Ejecutar proyectos de intervención social en la región.</t>
  </si>
  <si>
    <t xml:space="preserve">Número de integrantes formados </t>
  </si>
  <si>
    <t>Número de alianzas estrategicas obtenidas</t>
  </si>
  <si>
    <t>Estrategia aprobada</t>
  </si>
  <si>
    <t>Base documentada</t>
  </si>
  <si>
    <t xml:space="preserve">Implementar y operativizar la politica de emprendimiento en la Universidad del Tolima
</t>
  </si>
  <si>
    <t>Presentar ante las embajadas y representaciones consulares proyectos de intervención social que permitan estrategias de colaboración a nivel institucional y empresarial</t>
  </si>
  <si>
    <t>Proyecto
presentado</t>
  </si>
  <si>
    <t>Número de proyectos financiados</t>
  </si>
  <si>
    <t>Brindar talleres de acogida para los niños y jóvenes en los CAT y la región</t>
  </si>
  <si>
    <t>Número de Jóvenes vinculados</t>
  </si>
  <si>
    <t>Número de proyectos implementados</t>
  </si>
  <si>
    <t xml:space="preserve">Acompañar y generar  iniciativas participativas en torno a la construcción de paz </t>
  </si>
  <si>
    <t xml:space="preserve">Número de participantes </t>
  </si>
  <si>
    <t>Constituir una base de información sobre violencias, conflicto armado y construcción de paz en el departamento</t>
  </si>
  <si>
    <t>Fortalecer el nivel de formación de los graduados en postgrados para contribuir con su inserción laboral</t>
  </si>
  <si>
    <t>Número de programas nuevos de educación continuada</t>
  </si>
  <si>
    <t>Portafolio construido</t>
  </si>
  <si>
    <t xml:space="preserve">Actualizar las políticas orientadas a responder necesidades concretas de la región, armonizadas con la reorientación del PEI. </t>
  </si>
  <si>
    <t>Niños y jóvenes participantes en los talleres</t>
  </si>
  <si>
    <t>Ofertar talleres integrales en habilidades blandas a los jóvenes para el éxito personal y profesional  enfocado al proyecto de vida</t>
  </si>
  <si>
    <t>Realizar eventos especiales y acompañamiento psicosocial</t>
  </si>
  <si>
    <t>Reglamento aprobado</t>
  </si>
  <si>
    <t>Controlar la calidad de alimentos y buenas practícas de manejo de alimentos en las sedes: Central, CURDN y Bajo Calima</t>
  </si>
  <si>
    <t xml:space="preserve">
Desarrollar actividades que involucren a la comunidad universitaria y fomentar conciencia, sobre la práctica de la cultura física en beneficio propio</t>
  </si>
  <si>
    <t>Realizar intervención psicosocial en la comunidad universitaria</t>
  </si>
  <si>
    <t>Número de estudiantes participantes en monitorias académicas + cursos nivelatorios +  semana de inducción</t>
  </si>
  <si>
    <t>Realizar informes al seguimiento del funcionamiento de las Tiendas Universitarias</t>
  </si>
  <si>
    <t>Número de informes realizados</t>
  </si>
  <si>
    <t>Realizar actividades culturales a la Comunidad Universitaria</t>
  </si>
  <si>
    <t>Número de actividades culturales desarrolladas</t>
  </si>
  <si>
    <t>Número de actividades formativas desarrolladas</t>
  </si>
  <si>
    <t xml:space="preserve">Generar condiciones de cultura de seguridad vial en la Comunidad Universitaria
</t>
  </si>
  <si>
    <t>Realizar eventos de conmemoración y reconocimiento a poblaciones de “especial reconocimiento constitucional”.</t>
  </si>
  <si>
    <t>Propuesta presentada</t>
  </si>
  <si>
    <t>Consolidar una comunidad académica permanente de estudiantes, docentes de planta y catedráticos de la UT en cátedra ambiental</t>
  </si>
  <si>
    <t xml:space="preserve">Sistema Globalmente Armonizado - SGA </t>
  </si>
  <si>
    <t xml:space="preserve">Garantizar el manejo adecuado de las sustancias quimicas bajo el Sistema Globalmente Armonizado - S.G.A de clasificación y etiquetado </t>
  </si>
  <si>
    <t>Informes presentados</t>
  </si>
  <si>
    <t xml:space="preserve">Establecer estratégias que garanticen el control de una gestión eficaz para el  ciudadano, en cumplimiento de sus derechos y aporte a la construcción de paz </t>
  </si>
  <si>
    <t>Garantizar la participación activa de los grupos de valor, en el ejercicio democratico de la Institución, promoviendo espacios de interlocusión y diálogo.</t>
  </si>
  <si>
    <t>Documento PINAR articulado e implementado con MIPG</t>
  </si>
  <si>
    <t>Fortalecer los mecanismos de comunicación y difusión Institucional, permitiendo la visibilidad de la gestión Universitaria y su compromiso social.</t>
  </si>
  <si>
    <t>Divulgar permanentemente información Institucional oportuna, a través de los medios de comunicación a la comunidad.</t>
  </si>
  <si>
    <t>Estatuto administrativo aprobado</t>
  </si>
  <si>
    <t>Rector
Vicerrector Administrativo
Jefe División Contable y Financiera</t>
  </si>
  <si>
    <t>Realizar seguimiento y control del saneamiento financiero y fiscal por medio del Consejo Universitario de Política Fiscal -CONFIS (componentes: Plan de Desarrollo Rectoral, Plan Financiero, Plan operativio anual de inversiones y presupuesto)</t>
  </si>
  <si>
    <t>Número de evaluaciones y seguimiento</t>
  </si>
  <si>
    <t>Implementar los productos para la modernización y el rediseño organizacional ( modelo de operación por proceso, cargas laborales, planta de cargos, manual de funciones y competencias laborales, estructura organizacional y estudio de impacto fiscal)</t>
  </si>
  <si>
    <t>Generar una estructura  organizacional que refleje los nuevos desarrollos académico - administrativos de la Institución</t>
  </si>
  <si>
    <t xml:space="preserve">Número de productos implementados </t>
  </si>
  <si>
    <t>Plataforma implementada</t>
  </si>
  <si>
    <t>Número de convenios con recursos adquiridos</t>
  </si>
  <si>
    <t>Resolución de adopción No.114 del 31 de enero del 2020</t>
  </si>
  <si>
    <t>Mantenar la certificación bajo la ISO 9001:2015 del Sistema de Gestión de la Calidad - SGC de la Universidad</t>
  </si>
  <si>
    <t>SGC certificado</t>
  </si>
  <si>
    <t>Jefe de la Oficina de Desarrollo Institucional
Líderes de los procesos</t>
  </si>
  <si>
    <t>Inversión
Propios</t>
  </si>
  <si>
    <t>PROUNAL</t>
  </si>
  <si>
    <t xml:space="preserve">Propios </t>
  </si>
  <si>
    <t>Inversión
PROUNAL
Propios</t>
  </si>
  <si>
    <t>Inversión</t>
  </si>
  <si>
    <t xml:space="preserve">Inversión
PROUNAL
</t>
  </si>
  <si>
    <t>Propios</t>
  </si>
  <si>
    <t>PROUNAL
Propios</t>
  </si>
  <si>
    <t>Inversión
PROUNAL</t>
  </si>
  <si>
    <t xml:space="preserve">Inversión
</t>
  </si>
  <si>
    <t>Sistema implementado</t>
  </si>
  <si>
    <t>Diseñar e implementar el Sistema de Información Estadístico de la UT</t>
  </si>
  <si>
    <t>Jefe de la Oficina de Desarrollo Institucional
Profesional Oficina de Gestión Tecnológica
Lideres de procesos</t>
  </si>
  <si>
    <t>Transferencia organos de control</t>
  </si>
  <si>
    <t>Regalías</t>
  </si>
  <si>
    <t>PROUT</t>
  </si>
  <si>
    <t>FUENTE</t>
  </si>
  <si>
    <t>INVERSIÓN</t>
  </si>
  <si>
    <t>REGALÍAS</t>
  </si>
  <si>
    <t>PROPIOS</t>
  </si>
  <si>
    <t>Aumentar la vinculación de docentes de planta con formación de alto nivel</t>
  </si>
  <si>
    <t>Realizar convocatoria  docente</t>
  </si>
  <si>
    <t xml:space="preserve">
Formación Docente</t>
  </si>
  <si>
    <t xml:space="preserve">Formación y capacitación - desarrollo docente
</t>
  </si>
  <si>
    <t>Implementación de estratégias de formación para los docentes</t>
  </si>
  <si>
    <t>Número de docentes formados</t>
  </si>
  <si>
    <t>Número de comisiones aprobadas</t>
  </si>
  <si>
    <t>Capacitar permanente en el modelo de autoformación para la comunidad académica del IDEAD</t>
  </si>
  <si>
    <t>Elaborar propuestas de nuevos programas de pregrado y posgrado del IDEAD</t>
  </si>
  <si>
    <t>Número de nuevos programas académicos aprobados</t>
  </si>
  <si>
    <t xml:space="preserve">FORMACION POLITICA Y CIUDADANIA </t>
  </si>
  <si>
    <t>Fortalecer la cultura política y de ciudadanía de la comunidad universitaria</t>
  </si>
  <si>
    <t>Articular los currículos de las Unidades Académicas con la formación en ciudadanía</t>
  </si>
  <si>
    <t>Cualificar la gestión pública para la implentación de políticas de cultura ciudadana </t>
  </si>
  <si>
    <t>Diseñar programas de capacitación para funcionarios públicos, líderes sociales y comunales en cultura ciudadana</t>
  </si>
  <si>
    <t>Número de curriculos artículados</t>
  </si>
  <si>
    <t>Número de programas ofertados</t>
  </si>
  <si>
    <t>Vicerrectoria Académica - Director del CERE</t>
  </si>
  <si>
    <t xml:space="preserve">Realizar cursos de formación y capacitación  y eventos de regionalización en los CAT </t>
  </si>
  <si>
    <t xml:space="preserve">Formular estrategia para fortalecer los sistemas de interacción y comunicación que incremente el número de  graduados de la UT en los programas de postgrado </t>
  </si>
  <si>
    <t xml:space="preserve">Crear programas de educación continuada para los graduados </t>
  </si>
  <si>
    <t>Número de convocatorias para grupos categorizados en el SCT&amp;I</t>
  </si>
  <si>
    <t>Número de convocatorias para grupos no categorizados en el SCT&amp;I </t>
  </si>
  <si>
    <t>Promover la participación en la conformación y consolidación de grupos de investigación relacionados con los museos y las colecciones de la Institución. </t>
  </si>
  <si>
    <t>Número de artículos publicados en Revistas Indexadas</t>
  </si>
  <si>
    <t>Estimular la creación y consolidación de proyectos para generación y apropiación de conocimiento científico y tecnológico en la región</t>
  </si>
  <si>
    <t xml:space="preserve">Gestionar alianzas estratégicas con organizaciones público privadas para el desarrollo de actividades académicas y el abordaje de problemáticas regionales </t>
  </si>
  <si>
    <t xml:space="preserve">Gestionar alianzas estratégicas a traves de convenios para la vinculación de estudiantes en Practicas Universitarias </t>
  </si>
  <si>
    <t>Numero de estudiantes vinculados en P.U</t>
  </si>
  <si>
    <t>Director de Proyección Social
Decanos
Director del CERE</t>
  </si>
  <si>
    <t>Vicerrector Académico
Director de Proyección Social
Director del CERE</t>
  </si>
  <si>
    <t>Elaborar, socializar y presentar  la Política de Regionalización de la Universidad del Tolima</t>
  </si>
  <si>
    <t>Vicerrector Académico
Director del CERE
Director Proyección Social
Director del IDEAD
Decanos</t>
  </si>
  <si>
    <t>Fecha de modificación del Eje: 20 de abril de 2020</t>
  </si>
  <si>
    <t>FAC. TEC. Seminario taller en estrategias pedagógicas y currículo para arquitectura  (8)
Diplomas de graduación, registro de clases del profesor del diplomado (2)</t>
  </si>
  <si>
    <t>*Documento finalizado
*Ajuste curricular</t>
  </si>
  <si>
    <t>Forwarded messag
De: &lt;noresponder2@sic.gov.co&gt;
Date: jue., 30 abr. 2020 a las 18:56
Subject: SIC - Mensaje informativo - Ingreso solicitud de Patente - Su Ref: - Solicitud No: NC2020/0005545 - Usuario responsable: universidaddeltolima
To: &lt;din@ut.edu.co&gt;
Esta es una comunicación automática de la Superintendencia de Industria y Comercio (SIC):
Número de Caso: NC2020/0005545
Su referencia:
Asunto: Ingreso solicitud de Patente</t>
  </si>
  <si>
    <t>Correo electrónico</t>
  </si>
  <si>
    <t>Las convocatorias para proyectos de investigación se planean abrir en el semestre B de 2020, por motivo de la contingencia COVID-19, se ampliaron los plazos de la convocatoria.</t>
  </si>
  <si>
    <t xml:space="preserve">En las convocatorias los semilleros pierden la oportunidad de obtener el aval por no entregar la documentación completa </t>
  </si>
  <si>
    <t>Convocatoria N° 001 - 2020 Para el reconocimiento de antiguos sin aval y nuevos Semilleros de Investigación de la Universidad del Tolima// Convocatoria N° 002 - 2020 Para el reconocimiento de antiguos sin aval y nuevos semilleros de investigación de la Universidad del Tolima. Los términos de referencia y resultados se encuentran publicados en: http://investigaciones.ut.edu.co/convocatorias.html</t>
  </si>
  <si>
    <t>Documento Técnico del Modelo (Adjunto)</t>
  </si>
  <si>
    <t xml:space="preserve">Documento Técnico del Modelo Reposa en la oficina de investicaciones </t>
  </si>
  <si>
    <t>7 Convenios/Contratos suscritos</t>
  </si>
  <si>
    <t>Reconocimiento y valoración de las diferentes formas de producción de conocimiento que fortalezcan la construcción de sociedad</t>
  </si>
  <si>
    <t>Desde la Oficina de Investigaciones no se tienen resultados aún sobre este indicador</t>
  </si>
  <si>
    <t>Aún no se tienen resultados en este indicador porque se proyecta el desarrollo de los eventos para el semestre B de 2020</t>
  </si>
  <si>
    <t>Repositorio Institucional: http://repository.ut.edu.co/</t>
  </si>
  <si>
    <t>Muchas publicaciones se encuentran en diferentes fases del procesos de editorial por lo que aún no se contabilizan como publicaciones del Sello Editorial</t>
  </si>
  <si>
    <t xml:space="preserve">5 	</t>
  </si>
  <si>
    <t>Feria Virtual del Libro Académico de e-libro https://www.youtube.com/channel/UC01Ck07VXDPGWsj3c1NOkFw // 1 Feria Virtual del Libro Universidad del Tolina https://www.youtube.com/channel/UCxJ7wCDaqLeM7bDtpEddsiQ</t>
  </si>
  <si>
    <t>Reporte virtual</t>
  </si>
  <si>
    <t xml:space="preserve">Formaciòn en taller CONTEXTO REGIONAL a:
30 estudiantes de Negocios Internacionales y Administraciòn de Empresas
10 participantes del sector publico y privado en asesorias sobre Contexto Regional
 </t>
  </si>
  <si>
    <t>Reuniones y formaciòn virtual
Convenio Corporaciòn Yo creo en la Paz</t>
  </si>
  <si>
    <t>Teniendo en cuenta el trabajo en casa, se relaciona:
1.Alianza con la Comisiòn Regional de Competitividad
2.Alianza con la Red de Emprendimiento del Tolima
3. Alianza con la Agencia de Desarrollo Rural en el grupo Agropecuarios
4. Alianza con la Agencia de Renovaciòn Territorial desde la mesa de REACTIVACIÒN ECONOMICA en el proyecto Ecosistema de Emprendimiento Sur del Tolima MESA DE EDUCACION Y PAZ
5. Alianza con la Red Constructores de Paz para apoyar desde el Emprendimiemto a las Instituciones Educativas con Educapaz
6. convenio con la Corporación Creer en la paz
7. Alianza con el DPS para Jovenes en Acciòn 2020
8. Alianza con ARN para temas de articulaciòn y PAZ propuesta de pre- Icfes
9 Alianza con la Universidad de Quilmes-Argentina
10 Alianza con el SENA-Formacion de docentes
11. Alianza con la Universidad Pedagogica de Bolivar-Curso Innovacion.</t>
  </si>
  <si>
    <t>Propuesta Gobernaciòn y Actas de reuniones virtuales</t>
  </si>
  <si>
    <t xml:space="preserve">Se presentò propuesta de Practicas Academicas en el Sector Rural a la Gobernciòn del Tolima, sin embargo el Acuerdo 045 Consejo Academico restringe la movilizacion a trabajo de campo y autorriza el desarrollo de sus actividades a TELETRABAJO (Comitè Tècnico suspendio actividades)
SE adelantò reunion con la ADR- para fortalecer el tema asociativo empresarial a traves de pasantes
Se adelata vinculacion de estudiante Sociologia-Comunicacion Social
</t>
  </si>
  <si>
    <t>Actas de reuniones, registro fotografico, Reunion virtual</t>
  </si>
  <si>
    <t>Se avanzò con la Comisiòn Regional de Competitividad desde Proyeccòn Social
Desde el CERE para la articulaciòn con las entidades pùblicas Gobernacion Alcaldia</t>
  </si>
  <si>
    <t>Se esta diseñando propuesta para admision especial a excombatientes, El tema está pendiente por pasar a Comité de Admisiones. y se avanzo con la ARN para presentar propuesta en mejorar Pruebas del Estado grado 11</t>
  </si>
  <si>
    <t>Propuesta de formulación de estrategias para fortalecer conocimientos y habilidades en jóvenes desvinculados del conflicto armado frente a las pruebas saber 11.</t>
  </si>
  <si>
    <t>Actas de reuniones, reuniones virtuales, propuestas</t>
  </si>
  <si>
    <t>1. Creaciòn de Comite de Emprendimiento UT con la Facultad de Ciencias Economicas y Administrativas, IDEAD, Tecnologias, Ingenieria Agronomica,Ciencias de la Salud, Educaciòn y Veterinaria con la Oficina de Desarrollo Institucional, Investigaciones, y Vice Academica
2. Ruta de Emprendimiento e Innovaciòn: Se presentò la propuesta de Ecosistema de Emprendimiento e Innovaciòn UT al Comitè de Emprendimiento, Se propone el diseño de la Catedra Virtual de Emprendimiento e Innovaciòn, Se propone la articulacion de grupos de investigacion  con el emprendimiento y la innovaciòn, Revisar areas comunes que nos permita diseñar el ECOSISTEMA DE EMPRENDIMIENTO, 
3 Se presenta propuesta de acompañamiento para las mujeres graduadas del Diplomado Emprendimiento y Liderazgo Femenino
4.. Participaciòn activa para la reactivaciòn de la Red de Emprendimiento del Tolima
5. Participaciòn activa para el diseño del Ecosistema Emprendimiento Sur del Tolima con el CAT Chaparral
6. Mentora Nacional para la red INTERACPEDIA-
7. Foro "Como aportar a la reactivaciòn de la Red de Emprendimiento-Uniminuto</t>
  </si>
  <si>
    <t>Acta de reunion</t>
  </si>
  <si>
    <t>Se prepara revisiòn a convocatorias con embajadas</t>
  </si>
  <si>
    <t>documentos digitales a correos electronicos</t>
  </si>
  <si>
    <t>1. Propuesta a la Gobernacion del Tolima-Educacion Superior
2. Propuesta a la Gobernacion del Tolima-Secretaria de la Mujer
3. Propuesta a ARN Tema Formaciòn Superior</t>
  </si>
  <si>
    <t xml:space="preserve">
1. Facultad Ingenieria Agronomica: aprobado y en proceso de compras el Proyecto: Estrategias para el Desarrollo del Mercado Campesino Agroecologico Universitario, regitro BPUT 017-2019 
2. Facultad de Ciencias Humanas y Artes: El Tolima Milenario, un viaje por la diversidad. Exposición arqueológica temporal (en pendones).BPUT-009-2020
Se adelanta gestiòn en la Formulacion de proyectos en las demàs facultades y el IDEAD</t>
  </si>
  <si>
    <t>actas de Reunion</t>
  </si>
  <si>
    <t>En el trancurso del año hasta el momento se han realizado tres reuniones del comite de paz 29 de enero, 13 de febrero y 29 de abril donde se han discutido las actividades a relizar y la propuesta de publicacion del libro “Reflexiones y aportes a la construcción de paz desde la Universidad del Tolima” y se ha solicitado a las facultades información de los proyectos e iniciativas de paz con el fin de fortalecer dichas iniciativas</t>
  </si>
  <si>
    <t xml:space="preserve">el dia 18 de mayo se realizó el panel virtual : Confinamiento social y violencias de género en Latinoamérica: un análisis desde diferentes experiencias Este evento fue  organizado por:
Oficina de Proyección Social – Programa para la paz – Universidad del Tolima
Corporación Creer en La Paz. CENPAZ- Colombia 
Universidad de Quilmes (Proyecto de Extensión Universitaria “Levanta la mano” + Proyecto de Investigación y Desarrollo “La participación ciudadana juvenil articulando las tensiones locales-globales de la prevención del delito y la justicia penal” 
International Peace Bureau  - IPB Berlín /  Oficina América Latina
Igualmente se contó con la participacion de 
Oficina  de Naciones Unidas contra la Droga y el Delito- UNODC de México  
Corporación de Investigación y Acción Social y Económica-  CIASE Colombia
Colectivo de Mujeres del Tolima
</t>
  </si>
  <si>
    <t>Grabaciones encuentros virtuales</t>
  </si>
  <si>
    <t>proyecto Jovenes constructores de paz, se capacitara a las plataformas juveniles del sur del Tolima (Ataco, Planadas, Rioblanco, Chaparral) Esta capacitacitacion se realiza en alianza con la Fundación Escuelas de Paz y, USAID y el acompañamiento de voluntarios en marco del programa voluntariado universitario por la paz  las sesiones virtuales que se realizaran son las siguientes:  1. encuentro para  contextualizacion 19 de mayo, 1 sesion de formación 26 de mayo, 1 sesion Formación 2 junio y 1 sesion formación 9 de junio. 
En  marco del proyecto Jovenes contructores de Paz se creó un grupo de trabajo con pasantes de la FEP y Voluntarios del Programa para la paz  interesados para realizar un informe sobre reclutamiento forzado en el sur del Tolima. en este actividad participa tambien el Observatorio de Paz y Derechos Humanos  de la UT</t>
  </si>
  <si>
    <t>En el evento del 18 de mayo : Confinamiento social y violencias de género en Latinoamérica: un análisis desde diferentes experiencias, se conectaron al webinar 110 personas conectadas y 69 personas conectadas por facebook y  youtube ya que fue retransmitido por estos dos medios</t>
  </si>
  <si>
    <r>
      <t>Formular proyectos de conocimiento científico y tecnológico</t>
    </r>
    <r>
      <rPr>
        <sz val="11"/>
        <color rgb="FFFF0000"/>
        <rFont val="Arial"/>
        <family val="2"/>
      </rPr>
      <t xml:space="preserve"> en un dialogo de saberes - 1. Mapeo de saberes locales en torno a la sustentabilidad, alternativas de vida, conflicto y recuperacion del territorio    </t>
    </r>
  </si>
  <si>
    <r>
      <t xml:space="preserve">Número de proyectos </t>
    </r>
    <r>
      <rPr>
        <sz val="11"/>
        <color rgb="FFFF0000"/>
        <rFont val="Arial"/>
        <family val="2"/>
      </rPr>
      <t xml:space="preserve">ejecutados UT solidaria
Adiciono 3 indicadores
</t>
    </r>
    <r>
      <rPr>
        <sz val="11"/>
        <rFont val="Arial"/>
        <family val="2"/>
        <charset val="1"/>
      </rPr>
      <t>Numero de proyectos con cofinanciamiento y/o apoyo logistico 10/4
Numero de Jornadas de Registro 2/1
Número de participantes en las jornadas 200/0</t>
    </r>
  </si>
  <si>
    <r>
      <t>ARTICULACIÓN CON LA ESCUELA</t>
    </r>
    <r>
      <rPr>
        <b/>
        <sz val="11"/>
        <color rgb="FFFF0000"/>
        <rFont val="Arial"/>
        <family val="2"/>
      </rPr>
      <t xml:space="preserve"> UT PARA LOS NIÑOS</t>
    </r>
  </si>
  <si>
    <t>La propuesta fue diseñada y entregada a la Vicerrectoria Academica para Educaciòn Rural y zonas marginales de Ibaguè-Sector Salado-- Queda sujeta a las nuevas disposiciones por el COVID-19</t>
  </si>
  <si>
    <t xml:space="preserve">documento original reposa en proyección social </t>
  </si>
  <si>
    <t>Documento inicial escrito</t>
  </si>
  <si>
    <t xml:space="preserve">La fundamentación de la propuesta se construyó en conjunto con el profesor Jorge Gantiva Silva, profesor titular adscrito al departamento de ciencias sociales y jurídicas. </t>
  </si>
  <si>
    <t xml:space="preserve">Documentos maestros proyectados </t>
  </si>
  <si>
    <t>El CERE se encuentra en proceso de diseño de tres documentos maestros para la oferta de programas de educación continuada en cultura ciudadana: una seminario de formación, un curso de profundización y un diplomado</t>
  </si>
  <si>
    <t>Debido a las restricciones que impone la pandemia COVID - 19 no ha sido posible adelantar esta actividad</t>
  </si>
  <si>
    <t xml:space="preserve">Documentos propuesta a la Gobernaciòn (2)
        </t>
  </si>
  <si>
    <t>Acta reunion virtual
Documento borrador construido</t>
  </si>
  <si>
    <t xml:space="preserve">Se fijo fecha de reunion 28 de mayo para revisar: 1 Taller de Contexto Regional y 2. Articulaciòn con los 75 UT
Este documento se encuentra en proceso de construcción </t>
  </si>
  <si>
    <t xml:space="preserve">Matrices de información </t>
  </si>
  <si>
    <t xml:space="preserve">Esta base de información se encuentra en construcción </t>
  </si>
  <si>
    <t>Formato de proyecto formulado</t>
  </si>
  <si>
    <t>Proyecto en proceso de formulación
Trabajo focalizado a una poblaciòn en:
1. MURILLO
2. PLANADAS Y RIOBLANCO
Queda pendiente por las condiciones del Covid-19</t>
  </si>
  <si>
    <t xml:space="preserve">Se ha mantenido comunicación con la Oficina de Marketin y Mercadeo  asi como con las Facultades para mantener la publicidad y envío de información a los graduados a través de redes sociales en lo que respecta  a la Oferta de postgrados y maestrías.             Base en Excel depurada para los año 1 y 5 después del grado, y PDF con la generalidad del proceso a desarrollar a partir de los semestres A y B de 2020.                            Se han firmado dos convenios de servicos para los graduados con Colmedica y con Ecostar Hotel </t>
  </si>
  <si>
    <t>Reunión con Oficina de Marketin para creación de portafolio de servicios   https://drive.google.com/file/d/1tgLf1-kRGF_mlhaIM9nvoIZB2vvHThUM/view?usp=sharing</t>
  </si>
  <si>
    <t>Se evalúa si los servicios ofrecidos actualmente a los graduados, con excepción de los descuentos de matricula en posgrado y acceso virtual a base de datos, entre otros contemplados en el Acuerdo 04 de 2015, continuan o no siendo pertinentes en el nuevo escenario de emergencia sanitaria y aislamiento obligatorio centrado en la virtualidad.</t>
  </si>
  <si>
    <t>Base en Excel con análisis de encuestas de los graduados en el año 2014 (M5), respecto al año 2019.</t>
  </si>
  <si>
    <t xml:space="preserve">El OLE-MEN no ha subido aún la base integrada 03 (corte a 2018) en el tiempo que se comprometió publicamente hacerlo, a más tardar, en la primera semana del mes de abril. Esta base es un componente muy importante para el análisis final. En éste sentido, a manera de alternativa, por las caraterísticas del aislamiento COVI-19, se fortalecerá el proceso virtual de tomar información por cada uno de los programas para los graduados 1 y 5 años después del grado. </t>
  </si>
  <si>
    <t>Reunión muy preliminar con el director de la OGT, antes del inicio del aislamiento obligatorio.</t>
  </si>
  <si>
    <t xml:space="preserve">Las condiciones ya conocidas de emergenia sanitaria han impedido avanzar en este proceso, más cuando la Oficina de Gestión Tecnológico se ha obligado centrar la atención en fortalecer el proceso de virtualidad académica. </t>
  </si>
  <si>
    <t xml:space="preserve">se esta gestionando parte logistica de la convocatoria  </t>
  </si>
  <si>
    <t>En los archivos del Comité de Desarrollo de la Docencia VAC</t>
  </si>
  <si>
    <t>FAC. TEC. Diplomas de graduación, nota en el Boletín UT, actas de reuniones.
MVZ. Constancias de capacitación</t>
  </si>
  <si>
    <t xml:space="preserve">Desde la Oficina de Investigaciones no se tienen evidencias del avance sobre este indicador, pues se ha adelantado el estudio para determinar el estado actual de las revistas pero aún no se tienen los resultados </t>
  </si>
  <si>
    <t>En total se encuentran radicados en plataformas SACES y SACES - CNA 20 Programas Académicos en los procesos de solicitudes y renovaciones.   Debido a la situación de emergencia sanitaria que se vive el MEN ha expedido la Resolución No. 4193 del 19 de marzo de 2020 de Suspensión de Términos Administrativos prorrogada por la Resolución No. 0844 del 26 de mayo de 2020 del Ministerio de Salud y Protección Social.</t>
  </si>
  <si>
    <t>A la fecha, se encuentran radicados en la plataforma SACES: 
9 Programas en solicitud de Renovación de RC y 
5 Programas en Solicitud de RC.          En la Plataforma SACES - CNA, se encuntran en proceso de solicitud de Renovación de Acreditación 4 programas y en proceso de solicitud de Acreditación 2 Programas Académicos .</t>
  </si>
  <si>
    <t xml:space="preserve">La Universidad del Tolima por contar con un porcentaje de Programas Acreditados mayor al 10% de los Programas acreditables, </t>
  </si>
  <si>
    <t>La Universidad del Tolima cuenta con el 40% de los Programas Acreditados de los Acreditables. Se da por entendido la pre radicación de Registro Calificado Institucional, según el Decreto 1330 de 2019 del MEN.
Pendientes de la respuesta del MEN de la acreditación Institucional.</t>
  </si>
  <si>
    <t>Propuesta en construcción por parte de la OAA.</t>
  </si>
  <si>
    <t>El Sistema de Autoevaluación se encuentra en la fase de revisón y reformulación.</t>
  </si>
  <si>
    <t>Se recibirá visita de pares académicos para la Maestría en Derechos Humanos y Ciudadanía los días 18, 19 y 20 de junio de 2020.</t>
  </si>
  <si>
    <r>
      <rPr>
        <b/>
        <sz val="10"/>
        <rFont val="Arial"/>
        <family val="2"/>
      </rPr>
      <t xml:space="preserve">1. </t>
    </r>
    <r>
      <rPr>
        <sz val="10"/>
        <rFont val="Arial"/>
        <family val="2"/>
      </rPr>
      <t xml:space="preserve">Resolución No. 002611 del 21 Febrero  de 2020 del MEN, mediante la cual se resuelve la solicitud del Registro Calificado por 7 años del Programa de Maestría en Pedagogía de la Literatura, adscrito al Instituto de Educación a Distancia.                                                                                 
</t>
    </r>
    <r>
      <rPr>
        <b/>
        <sz val="10"/>
        <rFont val="Arial"/>
        <family val="2"/>
      </rPr>
      <t>2.</t>
    </r>
    <r>
      <rPr>
        <sz val="10"/>
        <rFont val="Arial"/>
        <family val="2"/>
      </rPr>
      <t xml:space="preserve"> Una En solicitud ante el MEN a través de la plataforma SACES de la solicitud RC para la Maestría Derechos y Ciudadanía
</t>
    </r>
  </si>
  <si>
    <t>A la fecha 7 profesores a quienes se les concedió comisión de estudios para realizar  doctorado, no han iniciado sus estudios por cuanto la mayoría de las Universidades tanto nacionales como internacionales han suspendido  clases o han aplazado el inicio de clases, por el plan de contingencia establecido para el COVID-19.
En el momento de reanudar los procesos a su normalidad, la Universidad del Tolima contaría con 20 profesores en comisión de estudios (4 en formación posdoctoral y 16 en formación doctoral).</t>
  </si>
  <si>
    <t>Pendientes de revisión aprobacion.
1.    Modificación del plan de estudios del Programa de Maestría en Ciencias-Física de la Facultad de Ciencias.
2.    Pproyecto de amnistía para la graduación de los egresados del programa Tecnología en Dibujo Arquitectónico y de Ingeniería, Facultad de Tecnologías.
3.    Modificación Plan de Estudios de la Maestría en Desarrollo Rural, Facultad de MVZ
4.    Modificación del Artículo Quinto del Acuerdo N° 127 del 16 de septiembre de 2009 “Por medio del cual se actualiza el Plan de Estudios del Programa de Maestría en Planificación y Manejo Ambiental de Cuencas Hidrográficas, de la Facultad de Ingeniería Forestal</t>
  </si>
  <si>
    <t>ingreso reposan en el archivo del Museo Antropológico.</t>
  </si>
  <si>
    <r>
      <rPr>
        <b/>
        <sz val="10"/>
        <rFont val="Arial"/>
        <family val="2"/>
      </rPr>
      <t>*Exposición arqueológica viajera  en pendones "El Tolima milenario, un viaje por la diversidad"</t>
    </r>
    <r>
      <rPr>
        <sz val="10"/>
        <rFont val="Arial"/>
        <family val="2"/>
      </rPr>
      <t xml:space="preserve"> la cual se puede visitar a través de la página de facebook del Museo Antropológico-Universidad del Tolima en los siguientes enlaces: https://www.facebook.com/1468318880151791/posts/2564161123900889/ https://www.facebook.com/1468318880151791/posts/2585355761781425/ https://www.facebook.com/1468318880151791/posts/2590520741264927/ https://www.facebook.com/1468318880151791/posts/2598095963840738/-S49                       *</t>
    </r>
    <r>
      <rPr>
        <b/>
        <sz val="10"/>
        <rFont val="Arial"/>
        <family val="2"/>
      </rPr>
      <t xml:space="preserve">Exposición etnográfica "Memorias colectivas: del pasado al presente" </t>
    </r>
    <r>
      <rPr>
        <sz val="10"/>
        <rFont val="Arial"/>
        <family val="2"/>
      </rPr>
      <t xml:space="preserve">la cual se puede visitar a tráves del facebook del Museo Antropológico-Universidad del Tolima en los siguiente link: https://www.facebook.com/1468318880151791/posts/2591746411142360/  </t>
    </r>
  </si>
  <si>
    <r>
      <rPr>
        <b/>
        <sz val="10"/>
        <rFont val="Arial"/>
        <family val="2"/>
      </rPr>
      <t>*La exposición arqueológica viajera  en pendones "El Tolima milenario, un viaje por la diversidad"</t>
    </r>
    <r>
      <rPr>
        <sz val="10"/>
        <rFont val="Arial"/>
        <family val="2"/>
      </rPr>
      <t xml:space="preserve"> ha tenido </t>
    </r>
    <r>
      <rPr>
        <b/>
        <sz val="10"/>
        <rFont val="Arial"/>
        <family val="2"/>
      </rPr>
      <t xml:space="preserve">2132 </t>
    </r>
    <r>
      <rPr>
        <sz val="10"/>
        <rFont val="Arial"/>
        <family val="2"/>
      </rPr>
      <t>reproducciones hasta el momento. *</t>
    </r>
    <r>
      <rPr>
        <b/>
        <sz val="10"/>
        <rFont val="Arial"/>
        <family val="2"/>
      </rPr>
      <t>La Exposición etnográfica "Memorias colectivas: del pasado al presente"</t>
    </r>
    <r>
      <rPr>
        <sz val="10"/>
        <rFont val="Arial"/>
        <family val="2"/>
      </rPr>
      <t xml:space="preserve"> hasta el momento ha sido visualizada por </t>
    </r>
    <r>
      <rPr>
        <b/>
        <sz val="10"/>
        <rFont val="Arial"/>
        <family val="2"/>
      </rPr>
      <t>6550</t>
    </r>
    <r>
      <rPr>
        <sz val="10"/>
        <rFont val="Arial"/>
        <family val="2"/>
      </rPr>
      <t xml:space="preserve"> personas. Además ha sido tambien publicada por medio de la emisora virtual "Tu radio Universidad del Tolima" con </t>
    </r>
    <r>
      <rPr>
        <b/>
        <sz val="10"/>
        <rFont val="Arial"/>
        <family val="2"/>
      </rPr>
      <t>90</t>
    </r>
    <r>
      <rPr>
        <sz val="10"/>
        <rFont val="Arial"/>
        <family val="2"/>
      </rPr>
      <t xml:space="preserve"> reproducciones y</t>
    </r>
    <r>
      <rPr>
        <b/>
        <sz val="10"/>
        <rFont val="Arial"/>
        <family val="2"/>
      </rPr>
      <t xml:space="preserve"> 65</t>
    </r>
    <r>
      <rPr>
        <sz val="10"/>
        <rFont val="Arial"/>
        <family val="2"/>
      </rPr>
      <t xml:space="preserve"> veces compartido. Esta publicación se puede acceder a tráves del sigueinte link: https://www.facebook.com/1556121111275721/posts/2719977111556776/. Las evidencias de visualización de los videos pueden ser consultadas por medio de la siguiente dirección eletrónica: https://www.facebook.com/Museo-Antropol%C3%B3gico-Universidad-del-Tolima-1468318880151791/ </t>
    </r>
  </si>
  <si>
    <t xml:space="preserve">No se pudo llevar a cabo por la Emergencia Sanitaria a casua del COVID-19.
</t>
  </si>
  <si>
    <t>Propuesta de solicitud de entrega de material arqueológico por parte de la "Concesion Alto Magdalena en el marco del proyecto Guataquí-Puerto Salgar".</t>
  </si>
  <si>
    <t xml:space="preserve">Para la adquisición de esta nueva colección arqueológica se han realizado una serie de acciones:- Llamadas telefónicas. -Reunión presencial en el mes de febrero  a las instalaciones del Museo Antropológico por parte de la arqueologa Ericka Lucía Gutierrez y su grupo de trabajo. -Correos electrónicos donde se ratifica la intensión de entrega del material arqueológico.  Es importante resaltar que la adqusisicón de esta colección va a generar para el equipo de arqueologos de la concesión una contraprestación en elementos o materiales utilizados para su disposición final en los depositos.   </t>
  </si>
  <si>
    <t>No se pudo llevar a cabo por la Emergencia Sanitaria a casua del COVID-19, 
 Sin embargo  a las instalaciones del Museo Antropológico en la sala de exposición permanente y temporal ingresaron 156 visitantes. Las evidencias de ingreso reposan en el archivo del Museo Antropológico.
Institución Educativa German Pardo</t>
  </si>
  <si>
    <t xml:space="preserve">*Asistencia Jornada 4 y 5 de marzo 2020, Inducción y Reinducción.
*Consolidado Capacitaciones.
*Informe resultados Codigo de Integridad.
*Instructivo curso virtual "Lenguaje calro para servidores públicos"
*Instructivo curso virtual "Gestión presupuestal en la inversión pública"
*Instructivo Modelo Integrado de planeación y Gestión - MIPG
Presentación Inducción y Reinducción 2020
*Plan Anual de vacantes 2020
*Plan de previsón de recurso humano 2020
*Plan estrategico del Talento Humano 2020
*Plan Institucional de Capacitación 2020
</t>
  </si>
  <si>
    <t>Modernización: No hay aún productos implementados , se encuentran en fase de desarrollo y validación.</t>
  </si>
  <si>
    <t>*Actas de asistencias a reuniones de socialización.
*Presentación</t>
  </si>
  <si>
    <t xml:space="preserve">El Estatuto Orgánico Presupuestal EOP fue aprobado por medio del Acuerdo 049 de 2019; en lo corrido de la vigencia 2020 se ha venido implementando, a la fecha se ha socializado con la mayor parte de la comunidad Universitaria. 
EOP se encuentra publicado en la página Web de la Universidad : 
http://administrativos.ut.edu.co/vicerrectoria-administrativa/division-contable-y-financiera/estatuto-organico-presupuestal.html
</t>
  </si>
  <si>
    <t xml:space="preserve">
Se vienen realizando gestiones y acercamientos con algunas organizaciones de diferentes sectores para establecer  convenios y/o alianzas que permitan la consecución de recursos y la gestión de ahorro para la universidad.</t>
  </si>
  <si>
    <r>
      <rPr>
        <b/>
        <sz val="9"/>
        <rFont val="Arial"/>
        <family val="2"/>
      </rPr>
      <t>1. Plan anual de vacantes 2020</t>
    </r>
    <r>
      <rPr>
        <sz val="9"/>
        <color theme="1"/>
        <rFont val="Calibri"/>
        <family val="2"/>
        <scheme val="minor"/>
      </rPr>
      <t xml:space="preserve">: Este plan no se implementa, puesto que corresponde al informe anual de la planta de cargos. (No corresponde ni la meta , ni el indicador de producto).
Publicado en  http://administrativos.ut.edu.co/vicerrectoria-administrativa/division-de-relaciones-laborales-y-prestacionales/planes.html
</t>
    </r>
    <r>
      <rPr>
        <b/>
        <sz val="9"/>
        <rFont val="Arial"/>
        <family val="2"/>
      </rPr>
      <t>2. Plan de previsión de recurso humano 2020: E</t>
    </r>
    <r>
      <rPr>
        <sz val="9"/>
        <color theme="1"/>
        <rFont val="Calibri"/>
        <family val="2"/>
        <scheme val="minor"/>
      </rPr>
      <t xml:space="preserve">ste plan no se implementa, puesto que corresponde al informe anual de previsión de la planta de cargos. Sin embargo, las reubicaciones y/o movimiento de personal y mesas laborales, son acciones que se implementan para cubrir las necesidades de personal. La planta actual de la UT se encuentra congelada. La UT no provee cargos de carrera administrativa mediante concurso. 
Publicado en  http://administrativos.ut.edu.co/vicerrectoria-administrativa/division-de-relaciones-laborales-y-prestacionales/planes.html
</t>
    </r>
    <r>
      <rPr>
        <b/>
        <sz val="9"/>
        <rFont val="Arial"/>
        <family val="2"/>
      </rPr>
      <t xml:space="preserve">3. Plan estratégico de Talento Humano 2020: </t>
    </r>
    <r>
      <rPr>
        <sz val="9"/>
        <color theme="1"/>
        <rFont val="Calibri"/>
        <family val="2"/>
        <scheme val="minor"/>
      </rPr>
      <t xml:space="preserve">Se implementa  mediante la ejecución de las diferentes estrategias definidas en el plan operativo y cada uno de los planes de la dependencia.
Publicado en http://administrativos.ut.edu.co/vicerrectoria-administrativa/division-de-relaciones-laborales-y-prestacionales/planes.html
</t>
    </r>
    <r>
      <rPr>
        <b/>
        <sz val="9"/>
        <rFont val="Arial"/>
        <family val="2"/>
      </rPr>
      <t>4. Plan Institucional de Capacitación 2020:</t>
    </r>
    <r>
      <rPr>
        <sz val="9"/>
        <color theme="1"/>
        <rFont val="Calibri"/>
        <family val="2"/>
        <scheme val="minor"/>
      </rPr>
      <t xml:space="preserve"> Se encuentra en proceso de ejecución. 
Publicado en http://administrativos.ut.edu.co/vicerrectoria-administrativa/division-de-relaciones-laborales-y-prestacionales/planes.html
</t>
    </r>
    <r>
      <rPr>
        <b/>
        <sz val="9"/>
        <rFont val="Arial"/>
        <family val="2"/>
      </rPr>
      <t>Evidencia:</t>
    </r>
    <r>
      <rPr>
        <sz val="9"/>
        <color theme="1"/>
        <rFont val="Calibri"/>
        <family val="2"/>
        <scheme val="minor"/>
      </rPr>
      <t xml:space="preserve"> 
*Jornada de Inducción y reinducción, llevada a cabo los días 4 y 5 de marzo/2020 para los funcionarios administrativos.
 *Curso Modelo Integrado de Planeación y Gestión, dirigido a funcionarios del nivel directivo y jefes de oficina. 
*Curso virtual gestión presupuestal en la inversión pública, dirigido a funcionarios de la Vicerrectoría Administrativa, División Contable y Financiera y  tesorería. 
*Curso Lenguaje claro para servidores públicos, dirigido a funcionarios de la oficina de Registro y Control Académico.
</t>
    </r>
    <r>
      <rPr>
        <b/>
        <sz val="9"/>
        <rFont val="Arial"/>
        <family val="2"/>
      </rPr>
      <t>5. Plan de Bienestar e incentivos 2020:</t>
    </r>
    <r>
      <rPr>
        <sz val="9"/>
        <color theme="1"/>
        <rFont val="Calibri"/>
        <family val="2"/>
        <scheme val="minor"/>
      </rPr>
      <t xml:space="preserve"> Se encuentra en proceso de ejecución.
</t>
    </r>
    <r>
      <rPr>
        <sz val="9"/>
        <color rgb="FF000000"/>
        <rFont val="Arial"/>
        <family val="2"/>
      </rPr>
      <t xml:space="preserve">Publicado en </t>
    </r>
    <r>
      <rPr>
        <u/>
        <sz val="9"/>
        <color rgb="FF1155CC"/>
        <rFont val="Arial"/>
        <family val="2"/>
      </rPr>
      <t xml:space="preserve">http://administrativos.ut.edu.co/vicerrectoria-administrativa/division-de-relaciones-laborales-y-prestacionales/planes.html
</t>
    </r>
    <r>
      <rPr>
        <sz val="9"/>
        <color theme="1"/>
        <rFont val="Calibri"/>
        <family val="2"/>
        <scheme val="minor"/>
      </rPr>
      <t xml:space="preserve">Evidencia: Reposan en la vicerrectoría de Desarrollo Humano. 
</t>
    </r>
  </si>
  <si>
    <t xml:space="preserve">Teniendo en cuenta el Acuedo 045 Consejo Academico no se puede vincular estudiantes en ninguna figura academica que no sea TELETRABAJO se reporta:
1.Pràcticas Universitarias Incluyentes: Se està en proceso de vinculaciòn SOCIOLOGIA Y COMUNICACION SOCIAL 
2. Brigadas Universitarias-INACTIVA
3. Tolima Milenario: Proceso interno de compras  
4. Se entregò PROPUESTA DE CULTURA EMPRENDEDORA Y RUTAS HACIA LA INNOVACIÓN EN EL DEPARTAMENTO DEL TOLIMA PARA JOVENES Y ADULTOS BENEFICIADOS CON RECURSOS DEL GOBIERNO DEPARTAMENTAL a traves del CERE
Se asesorò y entregò  propuesta de acompañamiento de Emprendimiento y Productividad para 500 mujeres emprendedoras a la Secretaria de la Mujer
5. Catedra Itinerante: Acercamiento con la Oficina de Graduados para espacios digitales, tematica  radio de influencia dirigido a EGRESADOS-GRADUADOS y avances con Vicedesarrollo Humano-Programa Futuros Egresados
6. Diplomado DDHH: El CERE reporta avances ante el Dpto de la Facultad FACHA </t>
  </si>
  <si>
    <t>Correos electronicos y Oficio 1.2-300 de fecha 28 de abril. Observaciones  y concepto</t>
  </si>
  <si>
    <t>La oficina Jurídca  esta realizando el acompañamiento: En el año 2018 asistio a  5 reuniones  con el C A. y con la comisión profesoral. En el año 2019  asisitio a (6) reuniones con acompañando al CS, para la revisión de la propuesta  presentada por el CA. Y en lo corrido del 2020 se han reunido (1 ) vez, los dias 5 y 6 de marzo. De esta reunión la oficina jurídica mediante oficio 1.2-300  remitió las obesrvaciones a la propuesta del Estatuto presentada por los estudiantes.  La oficina Jurídica  solicito concepto de los abogados externos en cuento al proyecto presentado, el cual fue remitido con el mismo  a la Secretaria general.</t>
  </si>
  <si>
    <t xml:space="preserve">La oficina  jurídica y los abogados externos  estan adelanttando la revisión del actual estatuto, para ello se realizo un coronograma ed trabajo </t>
  </si>
  <si>
    <t>Diecanos y Director IDEAD.
Vicerrector de Desarrollo Humano
Director de Biblioteca</t>
  </si>
  <si>
    <t>EP. 125 $ 4.000.000 
 EP.126 $ 5.000.000 
 EP.127. $ 2.500.000 
 EP.101 $ 5.000.000 
 EP.103 $ 4.000.000 
 EP.104 $ 2.500.000 
 EP.105 $ 2.000.000 
 EP.106 $ 1.300.000 
 EP.121. $ 2.000.000 
 EP.102 $ 10.000.000 
 EP.100 $ 20.000.000</t>
  </si>
  <si>
    <t>Esta pendiente de la entrega del material Bibliografico se realizra en el mes de Junio . Acta de Inicio (Aceptacion de orferta)
 314 Ediciones modernas
 313 Librería Alianzas
 330 Comercializadora el bibliotecologo
 317 Noriega Editores
 310 Lemoine Editores
 318 Distribuidora universitaria
 315 Interbook sas.</t>
  </si>
  <si>
    <t>Vicerrector de Desarrollo Humano
Director de Biblioteca</t>
  </si>
  <si>
    <t>http://administrativos.ut.edu.co/biblioteca/bases-de-datos-adquiridas.html</t>
  </si>
  <si>
    <t>Se realizo proceso de renovacion con 9 casas editoras y se adquirieron 1 base de datos nueva y el servicio de descubridor, asi: 
 Renovadas:
 1. Access Medicine, $72,162,545, Periodo suscripción 24/04/2020 al 23/04/2021.
 2. McGraw Hill, $72,513,000, Periodo suscripción 24/04/2020 al 23/04/2021.
 3. Enciclopedia Britannica Academic edition + Britannica Imagequest + Britannica Enciclopedia Moderna (Enciclopedia imágenes), $26,860,000, Periodo suscripción 02/04/2020 al 01/04/2021.
 4. Cooperativa Magisterio, $12.954.375, Periodo suscripción 06/04/2020 al 05/04/2021.
 5. Ecoe Ediciones, $15.990.000, Periodo suscripción 02/04/2020 al 01/04/2021.
 6. Ebsco Host, $49.980.000, Periodo suscripción 06/04/2020 al 05/04/2021.
 7. E-Libro + Cengage, $64,449,359 Periodo suscripción 17/04/2020 al 16/04/2021.
 8. Dot.Lib - Jstor, Primal Picture $59,847,534, Periodo suscripción 06/04/2020 al 05/04/2021. 
 9. NNNConsult + CLINICAL SKILLS, $39,746,725, Periodo suscripción 24/04/2020 al 23/04/2021.
 Nuevas:
 1. EDICIONES DE LA U, $40.000.000, Periodo suscripción 06/04/2020 al 05/04/2021.
 Descubridor:
 1. Discovery Service, $34,117,398, Periodo suscripción 06/04/2020 al 05/04/2021.
 NOTA: Se estan buscando recursos para realizar proceso de renovación de las bases de datos VLEX y CIB. Igualmente para realizar proceso de adquisición de la nueva base de datos PEARSON.</t>
  </si>
  <si>
    <t>Directores de Programa
Vicerrector de Desarrollo Humano
Vicerrector Académico</t>
  </si>
  <si>
    <t>Repositorio Institucional RIUT</t>
  </si>
  <si>
    <t>En el desarrollo de esta actividad se presentaron inconvenientes técnicos para realizar registros en la plataforma, se informó por medio de Dirección de Biblioteca a Gestión Tecnológica y en el momento se encuentra habilitada la plataforma. 
 Se efectuó el registro de 50 tesis y Libros del Sello Eitorial de Universidad.</t>
  </si>
  <si>
    <t>Grabaciones de los talleres realizados</t>
  </si>
  <si>
    <t>Se han realizado 3 talleres: 
 1. Bases de Datos 
 2. Herramienta de Investigacion Scopus 
 3. Pautas para la presentacion de trabajos escritos</t>
  </si>
  <si>
    <t>Acta 04: 17 de febrero de 2020
 Proyecto de Remodelación</t>
  </si>
  <si>
    <t>Modelos flexibles: Población con discapacidad visual y auditiva.
 Se cuenta con un espacio dotado de los recursos y tecnologías adecuadas para atender la población con discapacidad visual y auditiva.
 De acuerdo a lo anterior, se organizó una reunión el día 17 de febrero de 2020, donde se establecer acuerdos para fortalecer la biblioteca como un espacio inclusivo.
 Por otra parte, nos encontramos trabajando con la Oficina de Infraestructura en el proyecto de remodelación de la biblioteca.</t>
  </si>
  <si>
    <t>Vicerrector de Desarrollo Humano
Unidades Académicas</t>
  </si>
  <si>
    <t>https://www.facebook.com/bibliout
 Evento 23 de Abril 2020
 Evento Biblioteca UT- DESDE TU CASA</t>
  </si>
  <si>
    <t>1. CELEBRACIÓN DÍA DEL IDIOMA 
 El día 23 de abril, conmemorando la celebración del Día del Idioma y del Día Internacional del Libro nos unimos desde la Biblioteca Rafael Parga Cortés con docentes y estudiantes de la UT. recordando la alegría de leer, en esta oportunidad desde casa, en la actividad se contó con distintas actividades virtuales.
 2. BIBLIOTECA UT- DESDE TU CASA
 Se organizó evento virtual encaminado a promover el uso de las bases de datos bibliográficas adquiridas por la biblioteca.</t>
  </si>
  <si>
    <t>odontolgía 311
 medicina 236
 psicología 381
 enfermería 118
 PyP registros en la PSS</t>
  </si>
  <si>
    <t>las listas de asistentes se encuentran en la Universidad
 medios de comunicación institucionales</t>
  </si>
  <si>
    <t>Día de la mujer
 1. Circuito de salud con énfasis en derechos sexuales y reproductivos y autoestima (las listas de asistentes se encuentran en la Universidad) 2. Campaña sobre los derechos de las mujeres, la cual fue difundida por todos los medios de comunicación institucionales 3. Muestra folclórica y cultural
 Día de la Secretaria
 1. Se publicó tarjeta digital de reconocimiento de su labor 2. Se gestionaron con Comfenalco obsequios, están pendiente la relación de la D.R.L.P. para ser entregados
 Salud Mental
 1. Se han realizado campañas digitales:
 - Recomendaciones en salud mental para largos periodos en casa
 - Sesión de meditación para la disminución del estrés
 - Mensajes motivadores
 2. Apoyo Psicosocial: 30 administrativos y docentes
 Convivencia y clima laboral
 1. Capacitación a través de plataforma virtual Meet en " Gestión de las emociones para la atención al público" 9 participantes del área de monitores de aulas de la Div Servicios Administrativos
 2. Capacitación a través de plataforma virtual Meet en " Resolución de conflictos" 16 participantes administrativos y representantes estudiantiles de la Facultad de Ciencias Económicas y Administrativas</t>
  </si>
  <si>
    <t>Se realizó revisión documento propuesta</t>
  </si>
  <si>
    <t>Las acciones previstas en éste subproyecto, no se han logrado llevar a cabo por el cierre de los servicios de restaurante universitario a causa de la emergencia sanitaria ocasionada por COVID-19</t>
  </si>
  <si>
    <t>Las acciones previstas en éste subproyecto, no se han logrado llevar a cabo por el cierre de los servicios de restaurante a causa de la emergencia sanitaria ocasionada por COVID-19</t>
  </si>
  <si>
    <t>Becas por calamidad resol. 0153 del 07 de febrero de 2020 resol. 0418 del 07 de abril del 2020 resol. 428 del 15 de abril del 2020, Resol 450 del 24 de abril del 2020
 Asistencias administrativas resolución 442 del 20 de abril del 2020, resolución 0346 del 13 de marzo de 2020
 Monitorias Res. 0407 de abril 01 de 2020, Res. 0425 de abril 14 de 2020,Res. 0429 de abril 16 de 2020
 Resolucion 453 del 27 de abril de 2020 del Fondo de Legados y Donaciones, pre listados que estan publicados en la pagina Institucional, solciitud de cdp enviados a la oficina Division Contable y Financiera, oficios.</t>
  </si>
  <si>
    <t>357 Becas por calamidad
 34 asist
 119 MONIT
 Se hizo publicacion de pre listado de becas modalidad distancia con 342 estudiantes 
 45 Fondo de Legados y Donaciones
 36+57+55Convencion Colectiva y Acuerdos Colectivos de la siguiente manera: 36 apoyos lentes y monturas, 1 apoyo para lentes esposo trabajadora oficial y 2 apoyos medicos para nucleo familiar de oficiales, se otorgo 45 cursos de idiomas extranjeros a fucnionarios y su nucleo familiar, 3 seminarios de profundizacion como opción de grado, 6 exoneraciones de derechos de grado, 27 apoyos para estudios fuera de la Institución a funcionarios carrera, oficiales y provisionales, 2 exoneraciones de pago del 50% del valor de matricula a docentes, 9 pregrados y 7 posgrados de programas con los que cuenta la Institución.
 Exoneración Pago Dchos Grado 63</t>
  </si>
  <si>
    <t>A la fecha el contrato esta suspendido, este semestre A-2020 no se ha podido avanzar en el cumplimiento de las obligaciones.</t>
  </si>
  <si>
    <t>Oficio de suspensión de noviembre de 2019.</t>
  </si>
  <si>
    <t>No se ha realizado un comité técnico con el ordenador del gasto y el contratista para aclarar dudas y definir la forma de continúar desde la virtualidad con la ejecucción, dado que las obligaciones que estan pendientes requieren de la presencialidad.</t>
  </si>
  <si>
    <t>manejo de tics: correo electronico, google drive, one drive, zoom, go tomeeting, enlaces you tube, whatsap, videos demo</t>
  </si>
  <si>
    <t>registros Drive CAT Ibagué</t>
  </si>
  <si>
    <t>36 sta teresa
 35 niño jesus
 65 comfatolima
 103 sede central</t>
  </si>
  <si>
    <t>Registros Fotográficos, Formato Control de Asistencia por Programa Semana Inducción A 2020, Flayer Publicitario Programación por Programa
 Acompañamiento Académico:Drive correo permanenciaestudiantil@ut.edu.co; Planilla Control de Horas realizado por cada estudiante asignado en calidad de monitor académico.
 Flayer de Convocatoria y Requisitos, Resolución de Rectoría No. 0344 de marzo 13 de 2020; CDP No. 1308; RP No. 1208; y Resolución de Rectoría No. 0367 de marzo 17 de 2020</t>
  </si>
  <si>
    <t>1581 estudiantes con apoyo de los monitores
 jornada de inducción 
 670 IDEAD
 1062 Presencial
 Es de anotar que éstos no fueron posible desarrollarlos teniendo en cuenta que mediante Resolución Nº 385 del 12 de marzo de 2020, el Ministerio de Salud y Protección Social, declaró la emergencia sanitaria en todo el territorio nacional. Y según lo establecido en el Acuerdo del Consejo Académico el desarrollo de los cursos estaba previstos del 16 al 27 de marzo de 2020.</t>
  </si>
  <si>
    <t>Dado el cierre del campus por la emergencia sanitaria a causa de COVID-19, no se da cumplimiento a las acciones que derivan del funcionamiento de las Tiendas Universitarias.</t>
  </si>
  <si>
    <t>no se pudo desarrollar la tarea no conté con mi herramienta de trabajo PC</t>
  </si>
  <si>
    <t>Fotografias,videos, revistas virtuales, prensa Nuevo Dia, emisoras radiales y redes sociales (facebook,instagram,whatsapp,correos electrónicos y plataforma zoom)</t>
  </si>
  <si>
    <t>Se trabajó de manera virtual, por tal motivo nuestras clases fueron encaminadas a los
 procesos formativos, difusión e interacción con los estudiantes de presencial y distancia, egresados, funcionarios y comunidad de Ibagué y algunos municipios del Tolima que
 participaron de las actividades que oferta el Centro Cultural (Alvarado, Planadas, Cajamarca, Espinal)</t>
  </si>
  <si>
    <t>Fotografias,videos,revistas virtuales, prensa Nuevo Dia, emisoras radiales y redes sociales (facebook,instagram,whatsapp,correos electrónicos, plataforma zoom)</t>
  </si>
  <si>
    <t>Se trabajó de manera virtual, por tal motivo nuestras clases estuvieron encaminadas a los
 procesos formativos, difusión e interacción con los estudiantes de presencial y distancia, egresados y funcionarios que 
 participaron de las actividades que oferta el Centro Cultural.</t>
  </si>
  <si>
    <t>Fotografias,videos,revistas virtuales,prensa Nuevo Dia,emisoras radiales y redes sociales (facebook, instagram, whatsapp, correos electrónicos y plataforma zoom)</t>
  </si>
  <si>
    <t>Se trabajó de manera virtual, por tal motivo nuestras clases fueron encaminadas a los
 procesos formativos, difusión e interacción con los estudiantes de presencial y distancia, egresados, funcionarios y sus familiares, para que 
 participaran de las actividades del Centro Cultural.</t>
  </si>
  <si>
    <t>Fotografías,videos, revistas virtuales, prensa Nuevo Dia, emisoras radiales y redes sociales (facebook, instagram, whatsapp,correos electrónicos, y plataforma zoom)</t>
  </si>
  <si>
    <t>Se trabajaron de manera virtual actividades de formación y difusión, cumpliendo un objetivo de comunicación y de enseñanza cultural, a través de las expresiones y manifestaciones que el Centro Cultural oferta.</t>
  </si>
  <si>
    <t>Desde el semestre pasado se envió oficio a todos los programas de la unversidad por parte de la VAC, solo respondieron 15 programas. Para este semestre no ha llegado ninguna información al respecto. Solo se tiene el soporte de los programas que la vienen matriculando, pero no hay información completa de los programas que la han incorporado al banco de electivas. Debe hacerse de nuevo solicitud de esta información a las unidades cadémicas</t>
  </si>
  <si>
    <t>LISTADO DE INSCRIPCION, LISTADO DE ASISTENCIA SALA ZOOM</t>
  </si>
  <si>
    <t>LOS 232 PERSONAS CORRESPONDEN A LAS PERSONAS INSCRITAS. LA PROGRAMACION ES PARA TODO AL AÑO, CON 20 SESIONES. AL MES DE ABRIL SE HAN DESARROLLADO DOS SESIONES</t>
  </si>
  <si>
    <t>LISTADO DE INSCRIPCION, REGISTRO FOTOGRAFICO Y FLYER.</t>
  </si>
  <si>
    <t>ES PROBABLE QUE EL NUMERO DE POBLACION SE HAYA INCREMENTADO, DEBIDO AL LIBRE ACCESO DE LAS CONFERENCIAS VIRTUALES</t>
  </si>
  <si>
    <t>Articulo I. Carlos Eduardo Ramos Useche; Artculo II. Luis Hernando Amador Pineda y otros; Articulo III. Jorge Mario Vera Rodríguez y otros; Articulo IV. Yonathan Andrés Campo y otros; ArticuloV. Elizabeth García Lozano y otros; Articulo VI. Jhon Jairo Losada Cubillo; Articulo VII. Carlos Eduardo Ramos Useche; Articulo VIII. Jorge Mario Vera Rodríguez y otros; Articulo IX, Gloria Marcela Flórez y otros.</t>
  </si>
  <si>
    <t>ARTICULOS INDEPENDIENTES , QUE VAN HACER PUBLICADOS EN UN TEXTO , POR LA OFICINA DE INVESTIGACIONES</t>
  </si>
  <si>
    <t>Contrato No. 204/2019 con gestor Externo aprobado por CORTOLIMA - CDP No. 1423 y RP No. 1833 Capacitación en RESPEL por el Gestor Externo .</t>
  </si>
  <si>
    <t>EN EJECUCIÓN - Fecha ACTA DE INICIO 24 DE ABRIL 2019- Venció 16 de enero de 2020. Prorroga de 4 meses y 15 dias. Adicional de $ 15 millones CDP No 27 y RP No.21
 En tramite nuevo solicitud de contratación - Revisado por ODI y Contratación- Solicitud por $50 millones amparado $30 millones a dic /2020 Solicitud vigencia futura por $20 millones aprobado por el CONFIS en espera del acto administrativo del Consejo Superior Actualización de planos unidades generadoras : PSS -Bloque 33 - rutas de evacuación de residuos- Capacitación realizada por mediaciones tecnologicas a la PSS el 23 de abril.</t>
  </si>
  <si>
    <t>SOCIALIZACIÓN DE MATRIZ SISTEMA GLOBALMENTE ARMONIZADO
 TALLER CONSTRUCCIÓN TARJETAS DE EMERGENCIA 
 DISEÑO FORMATO TARJETA DE EMERGENCIA INSTITUCIONAL</t>
  </si>
  <si>
    <t>No se ha podido avanzar por cancelación del apoyo visita del ing. Quimico de la ARL.</t>
  </si>
  <si>
    <t>TRUEQUE PROYECCION SOCIAL " PAPEL SOLIDARIO", EVIDENCIA FOTOGRAFICA</t>
  </si>
  <si>
    <t>SE REALIZO EN EL MES DE ABRIL, POR EL SEMILLERO DE INVETIGACION SIEDAM</t>
  </si>
  <si>
    <t>Documento en ajustes</t>
  </si>
  <si>
    <t>LA propuesta del documento ya fue enviado para revisión del prof. Cesar Jaramillo del Departamento de Quimica de la Facultad de Ciencias.</t>
  </si>
  <si>
    <t>Registros grupo QAP</t>
  </si>
  <si>
    <t>Se realizó medición calidad del aire con el apoyo del grupo QAP</t>
  </si>
  <si>
    <t xml:space="preserve">
Proyección de Cronograma Calendario y Resolución con los  terminos de referencia.
Solicitud de cotizaciones telefonicamente con El Espectador, Republica  y el Tiempo (no cotizan hasta que se les envie el texto de lo que se requiere publicar
Cotizaciones de Hoteles Ecostar, Altamira y Dan.
 </t>
  </si>
  <si>
    <t>Actas que reposan en los prgramas relalcionados en las observaciones</t>
  </si>
  <si>
    <t>proyectos formuldos
Códigos: 68061, 75354, 68090, 78267, 67135, 79424, 79386, 68278 que reposan la Oficina de Investigaciones y Desarrollo Científico</t>
  </si>
  <si>
    <t xml:space="preserve"> proyectos formulados 
Códigos: 72139, 74265, FONTAGRO, Universidad Cooperativa de Colombia, Reposa en la oficina de investicaciones  y Desarrollo Científico</t>
  </si>
  <si>
    <t xml:space="preserve">convenio CAFÉS ESPECIALES - UNIBAGUÉ 
Convenio Marco suscrito con la Gobernación del Tolima - Secretaria de Salud - COVID -19
Convenio Marco suscrito con la Alcadía de Ibagué
Convenio Fondo Ganadero del Tolima 
ALURA - contrato
ICFES - contrato
MINCIENCIAS - Cod.484/2020 contrato.  Reposa en la oficina de investicaciones  y Desarrollo Científico
</t>
  </si>
  <si>
    <t>No se ha avanzado</t>
  </si>
  <si>
    <t>Rregistros atención que reposan en la Sección Asistencial</t>
  </si>
  <si>
    <t>La actividad realizada se basa en las TIC y comprende el mantenimiento de la actividad fisica desde casa con miras al mantenimiento de las cualidades fisicas basicas LAS ACTIVIDADES FISICAS DE REPRESENTACION ESTAN SUSPENDIDAS. Tenemos 25 disciplinas en este proceso</t>
  </si>
  <si>
    <t>Mediante las TIC se trata de llegar a la comunidad universitaria con rutinas para ejecutar en el tiempo libre. Se coloca una rutina especial para la comunidad universitaria. Quedamos aplazados para la entrega del piso del gimnasio de estudiantes, al igual que las maquinas para este y el gimnasio de funcionarioos. se realizo la entrega de la solicitud para los elementos deportivos necesarios para la actividad.</t>
  </si>
  <si>
    <r>
      <t xml:space="preserve">Publicacion de los eventos en Facebook y Youtube
</t>
    </r>
    <r>
      <rPr>
        <sz val="11"/>
        <color rgb="FFFF0000"/>
        <rFont val="Arial"/>
        <family val="2"/>
      </rPr>
      <t>adicionar link</t>
    </r>
  </si>
  <si>
    <r>
      <t xml:space="preserve">flyer del evento  y grabación  del mismo que quedo publicado en facebook de la Oficina de Proyección social
</t>
    </r>
    <r>
      <rPr>
        <sz val="11"/>
        <color rgb="FFFF0000"/>
        <rFont val="Arial"/>
        <family val="2"/>
      </rPr>
      <t>adicionar link</t>
    </r>
  </si>
  <si>
    <r>
      <t xml:space="preserve">Toda la evidencia se encuentra en la pagina de Facebook, Graduados UT 
</t>
    </r>
    <r>
      <rPr>
        <sz val="11"/>
        <color rgb="FFFF0000"/>
        <rFont val="Arial"/>
        <family val="2"/>
      </rPr>
      <t>adicionar link</t>
    </r>
    <r>
      <rPr>
        <sz val="11"/>
        <rFont val="Arial"/>
        <family val="2"/>
      </rPr>
      <t xml:space="preserve">
programas grabados de graduados por el mundo, donde contaron sus experiencias profesionales y personales en el campo laboral, reactuvación  del programa de Conexión  UT y un conversatorio entre estudiantes de último semestre de Negocios Internacionales y Una egresada radicada en la ciudad de México. </t>
    </r>
  </si>
  <si>
    <t>Fecha de corte: 30 de mayo de 2020</t>
  </si>
  <si>
    <t>Se encuentra en trámite</t>
  </si>
  <si>
    <r>
      <t>MVZ.</t>
    </r>
    <r>
      <rPr>
        <b/>
        <sz val="10"/>
        <color theme="1"/>
        <rFont val="Arial"/>
        <family val="2"/>
      </rPr>
      <t xml:space="preserve"> </t>
    </r>
    <r>
      <rPr>
        <sz val="10"/>
        <color theme="1"/>
        <rFont val="Arial"/>
        <family val="2"/>
      </rPr>
      <t>Listado de asistencia a capacitaciones; IDEAD: 1, Herramientas digtales como mediaciones pedagogicas en la educación; 2. Evaluación en Entornos virtules; 3. Herramientas de google drive para realizar una evaluación sincronía (550)
Oficio  de fecha primero de Julio del presente año de Mediaciones Tecnológicas</t>
    </r>
  </si>
  <si>
    <t>MVZ. docentes capacitados en TIC y proceso de evaluación.
IDEAD: 550 Docentes formados en herramientas tecnológicas
Presencial: 950 docentes capacitados</t>
  </si>
  <si>
    <t xml:space="preserve">Sin avance </t>
  </si>
  <si>
    <t>Documentos de trabajo que resposan en la Vicerrectoría Académica</t>
  </si>
  <si>
    <t>Listado de evaluación de la II cohorte del taller virtual de actualización docente, que reposa en la Secretaría Académica del IDEAD y plataforma TU AULA</t>
  </si>
  <si>
    <t>El taller desarrollado hace parte de una de las estrategias de formación en los temas de pedagogía, didáctica, evaluación, microcurriculos y TIC</t>
  </si>
  <si>
    <t>Certificación de ICONTEC que reposa en la Oficina de Desarrollo Institucional de fecha 19 de enero de 2020</t>
  </si>
  <si>
    <t>Como producto de la auditoria externa de ICONTEC, se obtuvo la certificación por tres años hasta el 2023</t>
  </si>
  <si>
    <t xml:space="preserve">Documento de trabajo </t>
  </si>
  <si>
    <t>El documento se encuentra en revisión por parte de los Vicerrectores</t>
  </si>
  <si>
    <t xml:space="preserve">Seguimiento al PAAC 1er cuatrimestre de 2020
Actualización mapa de Riesgos 
Código de Integridad aprobado
Rendición de cuentas realizada
</t>
  </si>
  <si>
    <t xml:space="preserve">Codigo de Integridad: Se encuentra en ejecución. 
La Rendición de cuentas es permanentes
</t>
  </si>
  <si>
    <r>
      <t xml:space="preserve">Ejecutar los componentes del Plan de Anticorrupción y Atención al Ciudadano Institucional (Gestión del Riesgo de Corrupción - Mapa de Riesgos Corrupción
Racionalización de Trámites
Rendición de Cuentas
</t>
    </r>
    <r>
      <rPr>
        <sz val="11"/>
        <color rgb="FFFF0000"/>
        <rFont val="Arial"/>
        <family val="2"/>
      </rPr>
      <t>Mecanismos para Mejorar la Atención al Ciudadano</t>
    </r>
    <r>
      <rPr>
        <sz val="11"/>
        <rFont val="Arial"/>
        <family val="2"/>
      </rPr>
      <t xml:space="preserve">
</t>
    </r>
    <r>
      <rPr>
        <sz val="11"/>
        <color rgb="FFFF0000"/>
        <rFont val="Arial"/>
        <family val="2"/>
      </rPr>
      <t>Mecanismos para la Transparencia y Acceso a la Información</t>
    </r>
    <r>
      <rPr>
        <sz val="11"/>
        <rFont val="Arial"/>
        <family val="2"/>
      </rPr>
      <t xml:space="preserve">
Código de integridad</t>
    </r>
  </si>
  <si>
    <t>Mantenimiento
1.Laboratorio de Cafes especiales
2.Sala de Profesores Facultad de 3.Ciencias Humana y Artes
4.Ecuación del espacio proyecto de apropiación social
5.Fondo de Profesionales de la UT
Proyección de adeacuaciones y construcción
Campus Santa Elena, Sede Centro, puente Granja de Armero, inicio construcción de bloque de aulas</t>
  </si>
  <si>
    <t xml:space="preserve">Informe presentado a los Pares Académicos programa de Administración de Empresas
Fotografías
</t>
  </si>
  <si>
    <t>Se adelanta el proceso de adecuación física para la adeacuación de bioseguridad y acceso al campus
El concurso fue ganado por estudiantes de la Facultad de la Tecnologías</t>
  </si>
  <si>
    <t>1.Diseños de acceso y adeacuación que resposan en la Oficina deDesarrollo Institucional
2. Concurso de diseño de la entrada a la UT y Buledar</t>
  </si>
  <si>
    <t>Diseños y estudios complementarios elaborados del Jardín Botánico</t>
  </si>
  <si>
    <t xml:space="preserve">Los diseños se encuentran en proceso de presentación Curaduría </t>
  </si>
  <si>
    <t>Se encuentra en estudio en compañía de la Facultad de Tecnologías</t>
  </si>
  <si>
    <t>Propuesta del Instituto de Prospectiva de la Universidad del Valle</t>
  </si>
  <si>
    <t>Se encuentra en proceso de diseño y implementación de módulo de software académico - administrativo y financiero</t>
  </si>
  <si>
    <t>Documento presentado a la Asesoría Jurídica</t>
  </si>
  <si>
    <t>Pendiente de aprobación</t>
  </si>
  <si>
    <t>110 estudiantes activos de la Universidad
48 docentes de la U.T (con beneficio de Vicerrectoría Académica) 
111 niños y adolescentes (entre los cuales se encuentran algunos beneficiarios del Bienestar Universitario)</t>
  </si>
  <si>
    <t>42 Cursos desarrollados envidencia que reposa en el Centro de idiomas (correo enviado por el Coordinador Académico del Centro de Idimas</t>
  </si>
  <si>
    <t xml:space="preserve">Decanos
Director del IDEAD
Directores de Departamento
Vicerrector Académico
Vicerrector Administrativo
</t>
  </si>
  <si>
    <t xml:space="preserve">Decanos
Director del IDEAD
Directores de Departamento
Vicerrector Académico
</t>
  </si>
  <si>
    <t>Vicerrector Académico
Vicerrector Administrativo</t>
  </si>
  <si>
    <t>Vicerrector Académico
Directores de Departamento</t>
  </si>
  <si>
    <t>Vicerrector Académico / Decanos, Director IDEAD
Director de Departamento
Doctorado en Educación</t>
  </si>
  <si>
    <t>Vicerrector Académica
Comité Central de Currículo
Coordinador de Currículo
Directores de Unidad Académica
Directores de Programa</t>
  </si>
  <si>
    <t>Vicerrector Académico.,
Comité Central de Currículo</t>
  </si>
  <si>
    <t>Vicerrector Académica
Comité Central de Currículo
Coordinador de Currículo
Consejo de Facultad</t>
  </si>
  <si>
    <t xml:space="preserve">Directores de Programa
Director de Autoevaluación y Acreditación
Vicerrector Académico
Comité Curricular
 </t>
  </si>
  <si>
    <t xml:space="preserve">Vicerrector Académico
Secretaria Académica
Jefe de Admisiones, Registro y Control Académico
Comité de Admisiones
</t>
  </si>
  <si>
    <t>Vicerrector Académico
Directores de Programa</t>
  </si>
  <si>
    <t xml:space="preserve">Vicerrector Académico
Secretaria Académica
 Comité  Central de Evaluación y Escalafón Docente, 
Comité  de Asiganción
 y Reconocimiento de Puntaje CIARP, Comité de Desarrollo de la Docencia 
Directores de Departamento
Directores de Programa
</t>
  </si>
  <si>
    <t>Vicerrector académico
Unidad de mediaciones tecnológicas
Decanos y Director del IDEAD</t>
  </si>
  <si>
    <t>Vicerrector Académico
 Decanos
Director IDEAD
Profesores capacitados</t>
  </si>
  <si>
    <t xml:space="preserve">Vicerrector Académico Directores de Departamento y Profesional de Unidad de Mediaciones Técnológicas  IDEAD, Director IDEAD
</t>
  </si>
  <si>
    <t>Vicerrector Académico
Directores de Programa  IDEAD
Consejo Directivo IDEAD
Comité Central de Currículo
Consejo Académico
Consejo Superior</t>
  </si>
  <si>
    <t>Vicerrector Académico
Directores de programa del IDEAD
Consejo Directivo IDEAD
Comité Central de Currículo
Consejo Académico
Consejo Superior</t>
  </si>
  <si>
    <t>Vicerrector Académico 
Directores de Programas y  
Departamentos del IDEAD 
Consejo Directivo IDEAD</t>
  </si>
  <si>
    <t>Comité de Investigaciones del IDEAD 
Vicerrector Académico</t>
  </si>
  <si>
    <t>Coordinadores de grupos de investigacón,  Comité de Investigaciones del IDEAD
Vicerrector Académico</t>
  </si>
  <si>
    <t>Director de Investigaciones y Desarrollo Científico
Vicerrector Académico</t>
  </si>
  <si>
    <t xml:space="preserve">Director  Investigaciones y Desarrollo Científico
Decanos, Director del IDEAD
Vicerrector Académico
</t>
  </si>
  <si>
    <t>Director  Investigaciones y Desarrollo Científico
Decanos, Director del IDEAD 
Vicerrector Académico</t>
  </si>
  <si>
    <t xml:space="preserve">
Director de Investigaciones y Desarrollo Científico
Vicerrector Académico
Rector</t>
  </si>
  <si>
    <t>Vicerrector Académico
Proyección Social
Director del Museo</t>
  </si>
  <si>
    <t>Vicerrector Académico
Proyección Social</t>
  </si>
  <si>
    <t>Vicerrector Académico / Decanos, Director IDEAD
Director de Investigaciones y Desarrollo Científico</t>
  </si>
  <si>
    <t>Director de Mueseo
Decanos
Profesional Universitario - Oficina de Gestión Tecnológica
Vicerrector Académico</t>
  </si>
  <si>
    <t>Director de Mueseo
Decanos
Vicerrector Académico</t>
  </si>
  <si>
    <t xml:space="preserve">Vicerrector Académico
</t>
  </si>
  <si>
    <t>Vicerrector Académico
Director de Investigaciones y Desarrollo Científico</t>
  </si>
  <si>
    <t xml:space="preserve">Vicerrector Académico  / Decanos, Director IDEAD
</t>
  </si>
  <si>
    <t>Vicerrector Académico
Vicerrector de Desarrollo Humano
Vicerrector Administrativo</t>
  </si>
  <si>
    <t xml:space="preserve">Vicerrector Académico / Decanos, Director IDEAD
</t>
  </si>
  <si>
    <t xml:space="preserve">Vicerrector Académico
Vicerrector de Desarrollo Humano
 / Decanos, Director IDEAD
</t>
  </si>
  <si>
    <t>Vicerrector Académico - Profesional de Relaciones  Internacionales- Decanos, Director IDEAD</t>
  </si>
  <si>
    <t>Vicerrector Académico - Directores de Porgrama- Decanos- Director del IDEAD - ORI</t>
  </si>
  <si>
    <t>Documentos de trabajo, actas de reuniones.</t>
  </si>
  <si>
    <t xml:space="preserve">Hasta la fecha contamos con insumos generados por las meas programaticas. </t>
  </si>
  <si>
    <t>Actas de reuniones, fotos, videos y publicaciones en los medios institucionales.</t>
  </si>
  <si>
    <t xml:space="preserve">Director del CERE
Director del IDEAD
Coordinador Centros Regionales
Coordinadores CAT </t>
  </si>
  <si>
    <t xml:space="preserve">Esta acción está conformada por:
Sistema de Planificación Institucional
Gestión presupuestal y eficiencia del gasto público
Política de integridad
Participación ciudadana en la gestión ´pública
</t>
  </si>
  <si>
    <t>Documento de trabajo de reorienteción del Plan de Desarrollo Institucional.
Estatuto Orgánico Presupuestal EOP aprobado
Audiencias públicas permanentes de Rendición de cuentas</t>
  </si>
  <si>
    <t>Documento elaborado y publicado</t>
  </si>
  <si>
    <t>Se encuentra en ejecución</t>
  </si>
  <si>
    <t>Actas  ,estas reposan en la División Contable y Financiera, teniendo en cuenta que el Director de esa oficina es el secretario del CONFIS</t>
  </si>
  <si>
    <t xml:space="preserve">El CONFIS como órgano colegial o de asesoría , en las sesiones desarrolladas a la fecha, ha socializado y analizado temas de tipo financiero relacionados con el Plan de Desarrollo Rectoral, Plan Financiero, Plan operativo anual de inversiones y presupuesto , entre otros , buscando siempre la mejora  y optimización financiera y fiscal de la Universidad.
Estados Financieros
Tralados
Se realizo un estudio de escenarios financieros de matriculas (Descuentos de matriculas y gratuidad del PIN) que se presento ante el Consejo Academico y Superior
De igual forma se evaluao y definio la ejecución de los $3306 millones de pesos enviados por el Gobierno Nacional,
Finalmente el CONFIS se real
Pendiente Proyecto presupuesto 2021 
</t>
  </si>
  <si>
    <t xml:space="preserve">Secretaria General
Vicerrector Administrativo
Vicerrector Académico
Vicerrector de Desarrollo Humano
Asesor Jurídico
Consejo Superior
</t>
  </si>
  <si>
    <t>Documento de trabajo, actas de reunión</t>
  </si>
  <si>
    <t>Se viene trabajando con los docentes</t>
  </si>
  <si>
    <t xml:space="preserve">En cuanto al  proceso de la actualización del Estatuto Estudiantil, la Vicerrectoría de Desarrollo Humano planteó la realización de tres
fases para la actualización del Reglamento Estudiantil. La primera
(enero-febrero 2018), será una etapa de documentación, la segunda, de
construcción del proyecto de acuerdo (marzo-abril 2018), y la tercera
de aprobación del proyecto por parte de los órganos de decisión.la fecha, la Oficina Jurídica ha asistido a 8 reuniones en el 2018. no ha sido citada  a más reuniones </t>
  </si>
  <si>
    <t xml:space="preserve">Correo electronico </t>
  </si>
  <si>
    <t>Artículos presentados al  CIARP</t>
  </si>
  <si>
    <t>Los artículos presentados tiene el objetivo de ascenso en el escalafón.
17 Nacionales y 42 internacionales</t>
  </si>
  <si>
    <t>Los programas están en el proceso de actualización de los microcurríículos y con lo sucedido en pandemia esto fue necesario, se esta en contrucción de un documento de Criterios para los ambientes mediados que servirá de insumo para reajuste</t>
  </si>
  <si>
    <t>Documento en construcción</t>
  </si>
  <si>
    <t xml:space="preserve">
-Reformulación del PEP para alta calidad Arquitectura y Dibujo
- Plan de estudios de arquitectura
Se han ido ajustando, a través de los ejericicios de autoevaluación y las renovaciones de registro calificado; a partir del 2020 se están ajustando a también a las nuevas normatividades en particular decreto 1330</t>
  </si>
  <si>
    <t>En la revisiones que se hacen con los programas en las renovaciones de registro calificado se trabaja el tema de investigación y garantiza sea incluida. El IDEAD tiene elaborado un documento sobre investigación formativa que se está aplicando a los programas</t>
  </si>
  <si>
    <t>Documento de investigación formativa del IDEAD</t>
  </si>
  <si>
    <t>Se presenó el documento de homologaciones al Consejo Académco, quedó pendiente para ajustes y volver a presentarse</t>
  </si>
  <si>
    <t>Documento de homologaciones</t>
  </si>
  <si>
    <t>Acta de aprobación del OCAT, que reposa en la Oficina de Investigaciones y Desarrollo Científico</t>
  </si>
  <si>
    <t>Construcción de un edificio de aulas ubicadas en el bloque 03 de la Sede Principal de la Universidad del Tolima” BPIN2019004730042, aprobado en el Órgano Colegiado de Administración y Decisión OCAD Región Centro Sur, por valor de $8.010.943.097,85, financiado con recursos del Fondo de Compensación Regional – FCR 60% del Sistema General de Regalías del departamento del Tolima.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</si>
</sst>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 #,##0_-;\-&quot;$&quot;\ * #,##0_-;_-&quot;$&quot;\ * &quot;-&quot;_-;_-@_-"/>
    <numFmt numFmtId="41" formatCode="_-* #,##0_-;\-* #,##0_-;_-* &quot;-&quot;_-;_-@_-"/>
    <numFmt numFmtId="43" formatCode="_-* #,##0.00_-;\-* #,##0.00_-;_-* &quot;-&quot;??_-;_-@_-"/>
    <numFmt numFmtId="164" formatCode="_(* #,##0_);_(* \(#,##0\);_(* &quot;-&quot;_);_(@_)"/>
    <numFmt numFmtId="165" formatCode="_(&quot;$&quot;\ * #,##0.00_);_(&quot;$&quot;\ * \(#,##0.00\);_(&quot;$&quot;\ * &quot;-&quot;??_);_(@_)"/>
    <numFmt numFmtId="166" formatCode="_(* #,##0.00_);_(* \(#,##0.00\);_(* &quot;-&quot;??_);_(@_)"/>
    <numFmt numFmtId="167" formatCode="_(&quot;$&quot;\ * #,##0_);_(&quot;$&quot;\ * \(#,##0\);_(&quot;$&quot;\ * &quot;-&quot;??_);_(@_)"/>
    <numFmt numFmtId="168" formatCode="_(* #,##0_);_(* \(#,##0\);_(* &quot;-&quot;??_);_(@_)"/>
    <numFmt numFmtId="169" formatCode="d/m/yyyy"/>
  </numFmts>
  <fonts count="8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4"/>
      <color indexed="17"/>
      <name val="Arial"/>
      <family val="2"/>
    </font>
    <font>
      <sz val="11"/>
      <color indexed="8"/>
      <name val="Helvetica Neue"/>
      <charset val="1"/>
    </font>
    <font>
      <sz val="12"/>
      <name val="Arial"/>
      <family val="2"/>
      <charset val="1"/>
    </font>
    <font>
      <b/>
      <sz val="12"/>
      <color indexed="10"/>
      <name val="Arial"/>
      <family val="2"/>
    </font>
    <font>
      <sz val="10"/>
      <name val="Calibri"/>
      <family val="2"/>
      <scheme val="minor"/>
    </font>
    <font>
      <b/>
      <sz val="10"/>
      <name val="Arial"/>
      <family val="2"/>
      <charset val="1"/>
    </font>
    <font>
      <b/>
      <sz val="12"/>
      <name val="Arial"/>
      <family val="2"/>
    </font>
    <font>
      <sz val="10"/>
      <color theme="1"/>
      <name val="Calibri"/>
      <family val="2"/>
      <scheme val="minor"/>
    </font>
    <font>
      <b/>
      <sz val="11"/>
      <name val="Arial"/>
      <family val="2"/>
    </font>
    <font>
      <sz val="48"/>
      <name val="Arial"/>
      <family val="2"/>
    </font>
    <font>
      <b/>
      <sz val="16"/>
      <name val="Arial"/>
      <family val="2"/>
    </font>
    <font>
      <b/>
      <sz val="10"/>
      <name val="Arial"/>
      <family val="2"/>
    </font>
    <font>
      <b/>
      <sz val="11"/>
      <name val="Arial"/>
      <family val="2"/>
      <charset val="1"/>
    </font>
    <font>
      <sz val="10"/>
      <color rgb="FFFF0000"/>
      <name val="Arial"/>
      <family val="2"/>
    </font>
    <font>
      <sz val="11"/>
      <name val="Arial"/>
      <family val="2"/>
    </font>
    <font>
      <b/>
      <sz val="20"/>
      <name val="Arial"/>
      <family val="2"/>
    </font>
    <font>
      <sz val="10"/>
      <color indexed="8"/>
      <name val="Arial"/>
      <family val="2"/>
      <charset val="1"/>
    </font>
    <font>
      <b/>
      <sz val="10"/>
      <color indexed="8"/>
      <name val="Arial"/>
      <family val="2"/>
    </font>
    <font>
      <b/>
      <sz val="10"/>
      <color indexed="8"/>
      <name val="Arial"/>
      <family val="2"/>
      <charset val="1"/>
    </font>
    <font>
      <sz val="10"/>
      <name val="Arial"/>
      <family val="2"/>
      <charset val="1"/>
    </font>
    <font>
      <sz val="11"/>
      <color indexed="8"/>
      <name val="Arial"/>
      <family val="2"/>
      <charset val="1"/>
    </font>
    <font>
      <b/>
      <sz val="24"/>
      <name val="Arial"/>
      <family val="2"/>
      <charset val="1"/>
    </font>
    <font>
      <b/>
      <sz val="16"/>
      <name val="Arial"/>
      <family val="2"/>
      <charset val="1"/>
    </font>
    <font>
      <sz val="11"/>
      <name val="Arial"/>
      <family val="2"/>
      <charset val="1"/>
    </font>
    <font>
      <b/>
      <sz val="12"/>
      <name val="Arial"/>
      <family val="2"/>
      <charset val="1"/>
    </font>
    <font>
      <b/>
      <sz val="11"/>
      <color indexed="8"/>
      <name val="Arial"/>
      <family val="2"/>
      <charset val="1"/>
    </font>
    <font>
      <b/>
      <sz val="11"/>
      <color indexed="8"/>
      <name val="Arial"/>
      <family val="2"/>
    </font>
    <font>
      <sz val="10"/>
      <color rgb="FFFFFF00"/>
      <name val="Arial"/>
      <family val="2"/>
    </font>
    <font>
      <b/>
      <sz val="36"/>
      <name val="Arial"/>
      <family val="2"/>
      <charset val="1"/>
    </font>
    <font>
      <b/>
      <sz val="20"/>
      <name val="Arial"/>
      <family val="2"/>
      <charset val="1"/>
    </font>
    <font>
      <sz val="9"/>
      <color theme="1"/>
      <name val="Calibri"/>
      <family val="2"/>
      <scheme val="minor"/>
    </font>
    <font>
      <sz val="10"/>
      <color theme="1"/>
      <name val="Arial"/>
      <family val="2"/>
    </font>
    <font>
      <sz val="9"/>
      <name val="Arial"/>
      <family val="2"/>
    </font>
    <font>
      <sz val="8"/>
      <name val="Arial"/>
      <family val="2"/>
    </font>
    <font>
      <b/>
      <sz val="11"/>
      <color theme="0"/>
      <name val="Arial"/>
      <family val="2"/>
    </font>
    <font>
      <sz val="11"/>
      <name val="Calibri"/>
      <family val="2"/>
      <scheme val="minor"/>
    </font>
    <font>
      <b/>
      <sz val="12"/>
      <color rgb="FFFF0000"/>
      <name val="Arial"/>
      <family val="2"/>
    </font>
    <font>
      <b/>
      <sz val="18"/>
      <name val="Arial"/>
      <family val="2"/>
    </font>
    <font>
      <b/>
      <sz val="20"/>
      <color indexed="8"/>
      <name val="Arial"/>
      <family val="2"/>
    </font>
    <font>
      <sz val="18"/>
      <color indexed="8"/>
      <name val="Arial"/>
      <family val="2"/>
    </font>
    <font>
      <sz val="11"/>
      <color indexed="8"/>
      <name val="Arial"/>
      <family val="2"/>
    </font>
    <font>
      <b/>
      <sz val="11"/>
      <color theme="0"/>
      <name val="Calibri"/>
      <family val="2"/>
      <scheme val="minor"/>
    </font>
    <font>
      <sz val="16"/>
      <name val="Arial"/>
      <family val="2"/>
    </font>
    <font>
      <sz val="9"/>
      <color indexed="81"/>
      <name val="Tahoma"/>
      <family val="2"/>
    </font>
    <font>
      <b/>
      <sz val="9"/>
      <color indexed="81"/>
      <name val="Tahoma"/>
      <family val="2"/>
    </font>
    <font>
      <sz val="11"/>
      <color theme="1"/>
      <name val="Arial"/>
      <family val="2"/>
    </font>
    <font>
      <sz val="10"/>
      <color theme="0"/>
      <name val="Arial"/>
      <family val="2"/>
    </font>
    <font>
      <b/>
      <sz val="10"/>
      <name val="Calibri"/>
      <family val="2"/>
      <scheme val="minor"/>
    </font>
    <font>
      <b/>
      <sz val="9"/>
      <color theme="1"/>
      <name val="Calibri"/>
      <family val="2"/>
      <scheme val="minor"/>
    </font>
    <font>
      <sz val="10"/>
      <color rgb="FF000000"/>
      <name val="Arial"/>
      <family val="2"/>
    </font>
    <font>
      <b/>
      <sz val="11"/>
      <color theme="0"/>
      <name val="Calibri"/>
      <family val="2"/>
    </font>
    <font>
      <sz val="11"/>
      <color rgb="FFFF0000"/>
      <name val="Arial"/>
      <family val="2"/>
    </font>
    <font>
      <b/>
      <sz val="11"/>
      <color rgb="FFFF0000"/>
      <name val="Arial"/>
      <family val="2"/>
    </font>
    <font>
      <b/>
      <sz val="11"/>
      <color theme="1"/>
      <name val="Arial"/>
      <family val="2"/>
    </font>
    <font>
      <sz val="10"/>
      <color rgb="FFFF0000"/>
      <name val="Arial"/>
      <family val="2"/>
    </font>
    <font>
      <b/>
      <sz val="11"/>
      <name val="Arial"/>
      <family val="2"/>
    </font>
    <font>
      <sz val="9"/>
      <color rgb="FFFF0000"/>
      <name val="Arial"/>
      <family val="2"/>
    </font>
    <font>
      <u/>
      <sz val="9"/>
      <color rgb="FF0000FF"/>
      <name val="Arial"/>
      <family val="2"/>
    </font>
    <font>
      <b/>
      <sz val="9"/>
      <name val="Arial"/>
      <family val="2"/>
    </font>
    <font>
      <sz val="9"/>
      <color rgb="FF000000"/>
      <name val="Arial"/>
      <family val="2"/>
    </font>
    <font>
      <u/>
      <sz val="9"/>
      <color rgb="FF1155CC"/>
      <name val="Arial"/>
      <family val="2"/>
    </font>
    <font>
      <sz val="9"/>
      <name val="Arial"/>
      <family val="2"/>
      <charset val="1"/>
    </font>
    <font>
      <sz val="9"/>
      <color theme="1"/>
      <name val="Arial"/>
      <family val="2"/>
    </font>
    <font>
      <sz val="9"/>
      <color indexed="8"/>
      <name val="Arial"/>
      <family val="2"/>
    </font>
    <font>
      <sz val="9"/>
      <color theme="1"/>
      <name val="Calibri"/>
      <family val="2"/>
    </font>
    <font>
      <b/>
      <sz val="20"/>
      <color theme="1"/>
      <name val="Arial"/>
      <family val="2"/>
    </font>
    <font>
      <b/>
      <sz val="10"/>
      <color theme="1"/>
      <name val="Arial"/>
      <family val="2"/>
    </font>
    <font>
      <sz val="11"/>
      <color rgb="FF000000"/>
      <name val="Arial"/>
      <family val="2"/>
    </font>
    <font>
      <sz val="8"/>
      <color rgb="FF000000"/>
      <name val="Arial"/>
      <family val="2"/>
    </font>
    <font>
      <u/>
      <sz val="8"/>
      <color rgb="FF0563C1"/>
      <name val="Calibri"/>
      <family val="2"/>
    </font>
    <font>
      <sz val="8"/>
      <color rgb="FF000000"/>
      <name val="Calibri"/>
      <family val="2"/>
    </font>
    <font>
      <b/>
      <sz val="12"/>
      <color theme="1"/>
      <name val="Arial"/>
      <family val="2"/>
    </font>
    <font>
      <b/>
      <sz val="9"/>
      <color theme="1"/>
      <name val="Arial"/>
      <family val="2"/>
    </font>
    <font>
      <sz val="9"/>
      <color rgb="FFFF0000"/>
      <name val="Arial"/>
      <family val="2"/>
      <charset val="1"/>
    </font>
    <font>
      <sz val="9"/>
      <color rgb="FFFF0000"/>
      <name val="Calibri"/>
      <family val="2"/>
      <scheme val="minor"/>
    </font>
    <font>
      <sz val="9"/>
      <name val="Calibri"/>
      <family val="2"/>
      <scheme val="minor"/>
    </font>
    <font>
      <sz val="12"/>
      <color rgb="FF222222"/>
      <name val="Arial"/>
      <family val="2"/>
    </font>
  </fonts>
  <fills count="1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499984740745262"/>
        <bgColor indexed="64"/>
      </patternFill>
    </fill>
    <fill>
      <patternFill patternType="solid">
        <fgColor rgb="FFFF0000"/>
        <bgColor indexed="64"/>
      </patternFill>
    </fill>
    <fill>
      <patternFill patternType="solid">
        <fgColor rgb="FF006600"/>
        <bgColor indexed="64"/>
      </patternFill>
    </fill>
    <fill>
      <patternFill patternType="solid">
        <fgColor theme="0"/>
        <bgColor indexed="64"/>
      </patternFill>
    </fill>
    <fill>
      <patternFill patternType="solid">
        <fgColor theme="0"/>
        <bgColor rgb="FFFFF2CC"/>
      </patternFill>
    </fill>
    <fill>
      <patternFill patternType="solid">
        <fgColor theme="0"/>
        <bgColor rgb="FFF9CB9C"/>
      </patternFill>
    </fill>
    <fill>
      <patternFill patternType="solid">
        <fgColor theme="0"/>
        <bgColor rgb="FFD0E0E3"/>
      </patternFill>
    </fill>
    <fill>
      <patternFill patternType="solid">
        <fgColor theme="0"/>
        <bgColor rgb="FFB4A7D6"/>
      </patternFill>
    </fill>
    <fill>
      <patternFill patternType="solid">
        <fgColor rgb="FF00B0F0"/>
        <bgColor indexed="64"/>
      </patternFill>
    </fill>
    <fill>
      <patternFill patternType="solid">
        <fgColor rgb="FFFFFFFF"/>
        <bgColor rgb="FFFFFFFF"/>
      </patternFill>
    </fill>
    <fill>
      <patternFill patternType="solid">
        <fgColor theme="0"/>
        <bgColor rgb="FFFFFF00"/>
      </patternFill>
    </fill>
    <fill>
      <patternFill patternType="solid">
        <fgColor theme="0"/>
        <bgColor theme="0"/>
      </patternFill>
    </fill>
    <fill>
      <patternFill patternType="solid">
        <fgColor theme="6" tint="0.79998168889431442"/>
        <bgColor indexed="64"/>
      </patternFill>
    </fill>
    <fill>
      <patternFill patternType="solid">
        <fgColor theme="2"/>
        <bgColor indexed="64"/>
      </patternFill>
    </fill>
  </fills>
  <borders count="40">
    <border>
      <left/>
      <right/>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rgb="FF000000"/>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thin">
        <color indexed="64"/>
      </top>
      <bottom style="thin">
        <color indexed="64"/>
      </bottom>
      <diagonal/>
    </border>
    <border>
      <left style="medium">
        <color indexed="64"/>
      </left>
      <right/>
      <top style="thin">
        <color rgb="FF000000"/>
      </top>
      <bottom style="thin">
        <color rgb="FF000000"/>
      </bottom>
      <diagonal/>
    </border>
    <border>
      <left/>
      <right/>
      <top/>
      <bottom style="thin">
        <color rgb="FF000000"/>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top style="thin">
        <color indexed="64"/>
      </top>
      <bottom/>
      <diagonal/>
    </border>
    <border>
      <left style="thin">
        <color indexed="64"/>
      </left>
      <right/>
      <top/>
      <bottom style="thin">
        <color indexed="64"/>
      </bottom>
      <diagonal/>
    </border>
  </borders>
  <cellStyleXfs count="14">
    <xf numFmtId="0" fontId="0" fillId="0" borderId="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 fillId="0" borderId="0"/>
    <xf numFmtId="0" fontId="5" fillId="0" borderId="0">
      <alignment vertical="top"/>
    </xf>
    <xf numFmtId="9" fontId="3" fillId="0" borderId="0" applyFont="0" applyFill="0" applyBorder="0" applyAlignment="0" applyProtection="0"/>
    <xf numFmtId="0" fontId="3" fillId="0" borderId="0"/>
    <xf numFmtId="0" fontId="50" fillId="6" borderId="16" applyFont="0">
      <alignment horizontal="center" vertical="center" wrapText="1"/>
    </xf>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cellStyleXfs>
  <cellXfs count="374">
    <xf numFmtId="0" fontId="0" fillId="0" borderId="0" xfId="0"/>
    <xf numFmtId="0" fontId="11" fillId="0" borderId="0" xfId="0" applyFont="1"/>
    <xf numFmtId="0" fontId="8" fillId="0" borderId="7" xfId="0" applyFont="1" applyBorder="1" applyAlignment="1">
      <alignment horizontal="center" vertical="center"/>
    </xf>
    <xf numFmtId="14" fontId="3" fillId="0" borderId="11" xfId="6" applyNumberFormat="1" applyFont="1" applyFill="1" applyBorder="1" applyAlignment="1">
      <alignment vertical="center" wrapText="1"/>
    </xf>
    <xf numFmtId="0" fontId="15" fillId="0" borderId="11" xfId="6" applyNumberFormat="1" applyFont="1" applyFill="1" applyBorder="1" applyAlignment="1">
      <alignment vertical="center" wrapText="1"/>
    </xf>
    <xf numFmtId="0" fontId="17" fillId="0" borderId="11" xfId="0" applyFont="1" applyFill="1" applyBorder="1" applyAlignment="1">
      <alignment horizontal="center" vertical="center" wrapText="1"/>
    </xf>
    <xf numFmtId="168" fontId="11" fillId="0" borderId="0" xfId="0" applyNumberFormat="1" applyFont="1"/>
    <xf numFmtId="0" fontId="20" fillId="0" borderId="0" xfId="6" applyNumberFormat="1" applyFont="1" applyFill="1" applyAlignment="1"/>
    <xf numFmtId="0" fontId="21" fillId="0" borderId="0" xfId="6" applyNumberFormat="1" applyFont="1" applyFill="1" applyAlignment="1">
      <alignment horizontal="center" vertical="center"/>
    </xf>
    <xf numFmtId="0" fontId="22" fillId="0" borderId="0" xfId="6" applyNumberFormat="1" applyFont="1" applyFill="1" applyAlignment="1">
      <alignment horizontal="center" vertical="center"/>
    </xf>
    <xf numFmtId="0" fontId="20" fillId="0" borderId="0" xfId="6" applyNumberFormat="1" applyFont="1" applyFill="1" applyAlignment="1">
      <alignment horizontal="center" vertical="center"/>
    </xf>
    <xf numFmtId="0" fontId="3" fillId="0" borderId="0" xfId="6" applyNumberFormat="1" applyFont="1" applyFill="1" applyBorder="1" applyAlignment="1">
      <alignment vertical="center" wrapText="1"/>
    </xf>
    <xf numFmtId="0" fontId="20" fillId="0" borderId="0" xfId="6" applyNumberFormat="1" applyFont="1" applyFill="1" applyBorder="1" applyAlignment="1">
      <alignment horizontal="center" vertical="center"/>
    </xf>
    <xf numFmtId="0" fontId="20" fillId="0" borderId="0" xfId="6" applyNumberFormat="1" applyFont="1" applyFill="1" applyBorder="1" applyAlignment="1"/>
    <xf numFmtId="0" fontId="22" fillId="0" borderId="0" xfId="6" applyNumberFormat="1" applyFont="1" applyFill="1" applyAlignment="1">
      <alignment horizontal="left" vertical="center"/>
    </xf>
    <xf numFmtId="0" fontId="23" fillId="0" borderId="0" xfId="6" applyNumberFormat="1" applyFont="1" applyFill="1" applyAlignment="1"/>
    <xf numFmtId="0" fontId="24" fillId="0" borderId="0" xfId="6" applyNumberFormat="1" applyFont="1" applyFill="1" applyAlignment="1"/>
    <xf numFmtId="0" fontId="27" fillId="0" borderId="11" xfId="6" applyNumberFormat="1" applyFont="1" applyFill="1" applyBorder="1" applyAlignment="1">
      <alignment vertical="center" wrapText="1"/>
    </xf>
    <xf numFmtId="14" fontId="23" fillId="0" borderId="11" xfId="6" applyNumberFormat="1" applyFont="1" applyFill="1" applyBorder="1" applyAlignment="1">
      <alignment vertical="center" wrapText="1"/>
    </xf>
    <xf numFmtId="167" fontId="16" fillId="0" borderId="11" xfId="3" applyNumberFormat="1" applyFont="1" applyFill="1" applyBorder="1" applyAlignment="1">
      <alignment vertical="center" wrapText="1"/>
    </xf>
    <xf numFmtId="0" fontId="27" fillId="0" borderId="11" xfId="6" applyNumberFormat="1" applyFont="1" applyFill="1" applyBorder="1" applyAlignment="1">
      <alignment horizontal="left" wrapText="1"/>
    </xf>
    <xf numFmtId="0" fontId="16" fillId="0" borderId="11" xfId="6" applyNumberFormat="1" applyFont="1" applyFill="1" applyBorder="1" applyAlignment="1">
      <alignment vertical="center" wrapText="1"/>
    </xf>
    <xf numFmtId="0" fontId="23" fillId="0" borderId="11" xfId="6" applyNumberFormat="1" applyFont="1" applyFill="1" applyBorder="1" applyAlignment="1">
      <alignment horizontal="center" vertical="center" wrapText="1"/>
    </xf>
    <xf numFmtId="0" fontId="29" fillId="0" borderId="0" xfId="6" applyNumberFormat="1" applyFont="1" applyFill="1" applyAlignment="1">
      <alignment horizontal="center" vertical="center"/>
    </xf>
    <xf numFmtId="0" fontId="24" fillId="0" borderId="0" xfId="6" applyNumberFormat="1" applyFont="1" applyFill="1" applyAlignment="1">
      <alignment horizontal="center" vertical="center"/>
    </xf>
    <xf numFmtId="0" fontId="24" fillId="0" borderId="0" xfId="6" applyNumberFormat="1" applyFont="1" applyFill="1" applyBorder="1" applyAlignment="1">
      <alignment horizontal="center" vertical="center"/>
    </xf>
    <xf numFmtId="167" fontId="24" fillId="0" borderId="0" xfId="3" applyNumberFormat="1" applyFont="1" applyFill="1" applyAlignment="1"/>
    <xf numFmtId="0" fontId="30" fillId="0" borderId="0" xfId="6" applyNumberFormat="1" applyFont="1" applyFill="1" applyAlignment="1">
      <alignment horizontal="center"/>
    </xf>
    <xf numFmtId="0" fontId="29" fillId="0" borderId="0" xfId="6" applyNumberFormat="1" applyFont="1" applyFill="1" applyAlignment="1">
      <alignment horizontal="left" vertical="center"/>
    </xf>
    <xf numFmtId="0" fontId="27" fillId="0" borderId="0" xfId="6" applyNumberFormat="1" applyFont="1" applyFill="1" applyAlignment="1"/>
    <xf numFmtId="0" fontId="0" fillId="0" borderId="15" xfId="0" applyBorder="1" applyAlignment="1">
      <alignment horizontal="center" vertical="center"/>
    </xf>
    <xf numFmtId="0" fontId="23" fillId="0" borderId="11" xfId="6" applyFont="1" applyFill="1" applyBorder="1" applyAlignment="1">
      <alignment horizontal="center" vertical="center" wrapText="1"/>
    </xf>
    <xf numFmtId="168" fontId="27" fillId="0" borderId="11" xfId="1" applyNumberFormat="1" applyFont="1" applyFill="1" applyBorder="1" applyAlignment="1">
      <alignment horizontal="center" vertical="center" wrapText="1"/>
    </xf>
    <xf numFmtId="0" fontId="27" fillId="0" borderId="11" xfId="6" applyNumberFormat="1" applyFont="1" applyFill="1" applyBorder="1" applyAlignment="1">
      <alignment horizontal="center" wrapText="1"/>
    </xf>
    <xf numFmtId="0" fontId="2" fillId="0" borderId="0" xfId="0" applyFont="1"/>
    <xf numFmtId="0" fontId="0" fillId="0" borderId="11" xfId="0" applyBorder="1"/>
    <xf numFmtId="0" fontId="0" fillId="0" borderId="0" xfId="0" applyFill="1" applyBorder="1" applyAlignment="1">
      <alignment horizontal="center"/>
    </xf>
    <xf numFmtId="0" fontId="0" fillId="0" borderId="0" xfId="0" applyFill="1" applyAlignment="1">
      <alignment horizontal="center" vertical="center"/>
    </xf>
    <xf numFmtId="0" fontId="11" fillId="0" borderId="0" xfId="0" applyFont="1" applyFill="1"/>
    <xf numFmtId="0" fontId="11" fillId="0" borderId="0" xfId="0" applyFont="1" applyFill="1" applyAlignment="1">
      <alignment horizontal="center" vertical="center"/>
    </xf>
    <xf numFmtId="0" fontId="11" fillId="0" borderId="13" xfId="0" applyFont="1" applyFill="1" applyBorder="1" applyAlignment="1">
      <alignment wrapText="1"/>
    </xf>
    <xf numFmtId="0" fontId="3" fillId="0" borderId="11" xfId="5" applyBorder="1" applyAlignment="1">
      <alignment horizontal="center"/>
    </xf>
    <xf numFmtId="0" fontId="3" fillId="0" borderId="0" xfId="5"/>
    <xf numFmtId="0" fontId="3" fillId="0" borderId="11" xfId="5" applyBorder="1"/>
    <xf numFmtId="9" fontId="3" fillId="0" borderId="11" xfId="5" applyNumberFormat="1" applyBorder="1" applyAlignment="1">
      <alignment horizontal="center"/>
    </xf>
    <xf numFmtId="9" fontId="0" fillId="0" borderId="11" xfId="7" applyFont="1" applyBorder="1" applyAlignment="1">
      <alignment horizontal="center"/>
    </xf>
    <xf numFmtId="0" fontId="3" fillId="0" borderId="0" xfId="5" applyBorder="1"/>
    <xf numFmtId="0" fontId="15" fillId="0" borderId="11" xfId="5" applyFont="1" applyBorder="1" applyAlignment="1">
      <alignment horizontal="center"/>
    </xf>
    <xf numFmtId="9" fontId="15" fillId="0" borderId="11" xfId="5" applyNumberFormat="1" applyFont="1" applyBorder="1" applyAlignment="1">
      <alignment horizontal="center"/>
    </xf>
    <xf numFmtId="0" fontId="37" fillId="0" borderId="13" xfId="5" applyFont="1" applyFill="1" applyBorder="1"/>
    <xf numFmtId="9" fontId="3" fillId="0" borderId="0" xfId="5" applyNumberFormat="1"/>
    <xf numFmtId="0" fontId="36" fillId="0" borderId="0" xfId="5" applyFont="1"/>
    <xf numFmtId="0" fontId="38" fillId="4" borderId="11" xfId="6" applyNumberFormat="1" applyFont="1" applyFill="1" applyBorder="1" applyAlignment="1">
      <alignment horizontal="center" vertical="center" wrapText="1"/>
    </xf>
    <xf numFmtId="0" fontId="38" fillId="4" borderId="11" xfId="6" applyNumberFormat="1" applyFont="1" applyFill="1" applyBorder="1" applyAlignment="1">
      <alignment horizontal="center"/>
    </xf>
    <xf numFmtId="0" fontId="14" fillId="0" borderId="11" xfId="6" applyNumberFormat="1" applyFont="1" applyFill="1" applyBorder="1" applyAlignment="1">
      <alignment horizontal="center" vertical="center" wrapText="1"/>
    </xf>
    <xf numFmtId="0" fontId="41" fillId="0" borderId="11" xfId="6" applyNumberFormat="1" applyFont="1" applyFill="1" applyBorder="1" applyAlignment="1">
      <alignment horizontal="center" vertical="center" wrapText="1"/>
    </xf>
    <xf numFmtId="3" fontId="12" fillId="0" borderId="0" xfId="6" applyNumberFormat="1" applyFont="1" applyFill="1" applyBorder="1" applyAlignment="1"/>
    <xf numFmtId="168" fontId="18" fillId="0" borderId="11" xfId="1" applyNumberFormat="1" applyFont="1" applyFill="1" applyBorder="1" applyAlignment="1">
      <alignment horizontal="center" vertical="center" wrapText="1"/>
    </xf>
    <xf numFmtId="3" fontId="44" fillId="0" borderId="0" xfId="6" applyNumberFormat="1" applyFont="1" applyFill="1" applyAlignment="1"/>
    <xf numFmtId="0" fontId="44" fillId="0" borderId="0" xfId="6" applyNumberFormat="1" applyFont="1" applyFill="1" applyAlignment="1"/>
    <xf numFmtId="9" fontId="16" fillId="0" borderId="11" xfId="4" applyFont="1" applyFill="1" applyBorder="1" applyAlignment="1">
      <alignment horizontal="center" vertical="center" wrapText="1"/>
    </xf>
    <xf numFmtId="164" fontId="15" fillId="0" borderId="11" xfId="2" applyFont="1" applyFill="1" applyBorder="1" applyAlignment="1">
      <alignment horizontal="center" vertical="center" wrapText="1"/>
    </xf>
    <xf numFmtId="0" fontId="0" fillId="0" borderId="11" xfId="0" applyFill="1" applyBorder="1" applyAlignment="1">
      <alignment horizontal="center" vertical="center" wrapText="1"/>
    </xf>
    <xf numFmtId="0" fontId="39" fillId="0" borderId="11" xfId="0" applyFont="1" applyFill="1" applyBorder="1" applyAlignment="1">
      <alignment horizontal="center" vertical="center" wrapText="1"/>
    </xf>
    <xf numFmtId="167" fontId="16" fillId="0" borderId="11" xfId="3" applyNumberFormat="1" applyFont="1" applyFill="1" applyBorder="1" applyAlignment="1">
      <alignment horizontal="center" vertical="center" wrapText="1"/>
    </xf>
    <xf numFmtId="167" fontId="27" fillId="0" borderId="11" xfId="3" applyNumberFormat="1" applyFont="1" applyFill="1" applyBorder="1" applyAlignment="1"/>
    <xf numFmtId="0" fontId="0" fillId="0" borderId="11" xfId="0" applyFill="1" applyBorder="1" applyAlignment="1">
      <alignment horizontal="center" vertical="center"/>
    </xf>
    <xf numFmtId="0" fontId="45" fillId="4" borderId="11" xfId="0" applyFont="1" applyFill="1" applyBorder="1" applyAlignment="1">
      <alignment horizontal="center" vertical="center" wrapText="1"/>
    </xf>
    <xf numFmtId="0" fontId="45" fillId="4" borderId="11" xfId="0" applyFont="1" applyFill="1" applyBorder="1" applyAlignment="1">
      <alignment horizontal="center" vertical="center"/>
    </xf>
    <xf numFmtId="0" fontId="0" fillId="5" borderId="0" xfId="0" applyFill="1"/>
    <xf numFmtId="0" fontId="0" fillId="0" borderId="0" xfId="0" applyFill="1" applyBorder="1" applyAlignment="1">
      <alignment horizontal="center" vertical="center"/>
    </xf>
    <xf numFmtId="0" fontId="0" fillId="3" borderId="0" xfId="0" applyFill="1" applyBorder="1" applyAlignment="1">
      <alignment horizontal="center"/>
    </xf>
    <xf numFmtId="0" fontId="0" fillId="0" borderId="20" xfId="0"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applyBorder="1" applyAlignment="1">
      <alignment vertical="center"/>
    </xf>
    <xf numFmtId="0" fontId="27" fillId="0" borderId="11" xfId="6" applyNumberFormat="1" applyFont="1" applyFill="1" applyBorder="1" applyAlignment="1">
      <alignment horizontal="left" vertical="center" wrapText="1"/>
    </xf>
    <xf numFmtId="0" fontId="3" fillId="0" borderId="11" xfId="0" applyFont="1" applyFill="1" applyBorder="1" applyAlignment="1">
      <alignment vertical="center" wrapText="1"/>
    </xf>
    <xf numFmtId="0" fontId="8" fillId="0" borderId="11" xfId="0" applyFont="1" applyFill="1" applyBorder="1" applyAlignment="1">
      <alignment horizontal="center" vertical="center"/>
    </xf>
    <xf numFmtId="3" fontId="16" fillId="0" borderId="11" xfId="6" applyNumberFormat="1" applyFont="1" applyFill="1" applyBorder="1" applyAlignment="1">
      <alignment horizontal="center" vertical="center" wrapText="1"/>
    </xf>
    <xf numFmtId="9" fontId="27" fillId="0" borderId="11" xfId="6" applyNumberFormat="1" applyFont="1" applyFill="1" applyBorder="1" applyAlignment="1">
      <alignment vertical="center" wrapText="1"/>
    </xf>
    <xf numFmtId="0" fontId="27" fillId="0" borderId="11" xfId="6" applyNumberFormat="1" applyFont="1" applyFill="1" applyBorder="1" applyAlignment="1"/>
    <xf numFmtId="9" fontId="0" fillId="0" borderId="15" xfId="4" applyFont="1" applyFill="1" applyBorder="1" applyAlignment="1">
      <alignment horizontal="center" vertical="center"/>
    </xf>
    <xf numFmtId="9" fontId="45" fillId="4" borderId="15" xfId="0" applyNumberFormat="1" applyFont="1" applyFill="1" applyBorder="1" applyAlignment="1">
      <alignment horizontal="center" vertical="center"/>
    </xf>
    <xf numFmtId="0" fontId="2" fillId="0" borderId="16" xfId="0" applyFont="1" applyBorder="1" applyAlignment="1">
      <alignment horizontal="center" vertical="center" wrapText="1"/>
    </xf>
    <xf numFmtId="0" fontId="0" fillId="0" borderId="18" xfId="0" applyBorder="1" applyAlignment="1">
      <alignment horizontal="center" vertical="center"/>
    </xf>
    <xf numFmtId="0" fontId="34" fillId="0" borderId="18" xfId="0" applyFont="1" applyBorder="1" applyAlignment="1">
      <alignment horizontal="center" vertical="center" wrapText="1"/>
    </xf>
    <xf numFmtId="0" fontId="0" fillId="0" borderId="18" xfId="0" applyBorder="1" applyAlignment="1">
      <alignment horizontal="center" vertical="center" wrapText="1"/>
    </xf>
    <xf numFmtId="0" fontId="2" fillId="0" borderId="16" xfId="0" applyFont="1" applyBorder="1" applyAlignment="1">
      <alignment horizontal="center" vertical="center"/>
    </xf>
    <xf numFmtId="14" fontId="23" fillId="0" borderId="11" xfId="0"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9" fontId="27" fillId="0" borderId="11" xfId="6" applyNumberFormat="1" applyFont="1" applyFill="1" applyBorder="1" applyAlignment="1">
      <alignment horizontal="center" vertical="center" wrapText="1"/>
    </xf>
    <xf numFmtId="0" fontId="9" fillId="0" borderId="11" xfId="6" applyNumberFormat="1" applyFont="1" applyFill="1" applyBorder="1" applyAlignment="1">
      <alignment horizontal="center" vertical="center" wrapText="1"/>
    </xf>
    <xf numFmtId="0" fontId="27" fillId="0" borderId="11" xfId="6" applyNumberFormat="1" applyFont="1" applyFill="1" applyBorder="1" applyAlignment="1">
      <alignment horizontal="center" vertical="center" wrapText="1"/>
    </xf>
    <xf numFmtId="0" fontId="16" fillId="0" borderId="11" xfId="6" applyNumberFormat="1" applyFont="1" applyFill="1" applyBorder="1" applyAlignment="1">
      <alignment horizontal="center" vertical="center" wrapText="1"/>
    </xf>
    <xf numFmtId="0" fontId="18" fillId="0" borderId="11" xfId="6" applyNumberFormat="1" applyFont="1" applyFill="1" applyBorder="1" applyAlignment="1">
      <alignment horizontal="left" vertical="center" wrapText="1"/>
    </xf>
    <xf numFmtId="0" fontId="18" fillId="0" borderId="11" xfId="6" applyNumberFormat="1" applyFont="1" applyFill="1" applyBorder="1" applyAlignment="1">
      <alignment horizontal="center" vertical="center" wrapText="1"/>
    </xf>
    <xf numFmtId="0" fontId="18" fillId="0" borderId="11" xfId="6" applyNumberFormat="1" applyFont="1" applyFill="1" applyBorder="1" applyAlignment="1">
      <alignment vertical="center" wrapText="1"/>
    </xf>
    <xf numFmtId="0" fontId="12" fillId="0" borderId="11" xfId="6" applyNumberFormat="1" applyFont="1" applyFill="1" applyBorder="1" applyAlignment="1">
      <alignment horizontal="center" vertical="center" wrapText="1"/>
    </xf>
    <xf numFmtId="0" fontId="16" fillId="0" borderId="11" xfId="6" applyNumberFormat="1" applyFont="1" applyFill="1" applyBorder="1" applyAlignment="1">
      <alignment horizontal="center" vertical="center" wrapText="1"/>
    </xf>
    <xf numFmtId="0" fontId="27" fillId="0" borderId="11" xfId="6" applyNumberFormat="1" applyFont="1" applyFill="1" applyBorder="1" applyAlignment="1">
      <alignment horizontal="center" vertical="center" wrapText="1"/>
    </xf>
    <xf numFmtId="0" fontId="10" fillId="0" borderId="11" xfId="6" applyNumberFormat="1" applyFont="1" applyFill="1" applyBorder="1" applyAlignment="1">
      <alignment horizontal="center" vertical="center" wrapText="1"/>
    </xf>
    <xf numFmtId="0" fontId="16" fillId="0" borderId="11" xfId="6" applyFont="1" applyFill="1" applyBorder="1" applyAlignment="1">
      <alignment horizontal="center" vertical="center" wrapText="1"/>
    </xf>
    <xf numFmtId="0" fontId="18" fillId="0" borderId="11" xfId="6" applyNumberFormat="1" applyFont="1" applyFill="1" applyBorder="1" applyAlignment="1">
      <alignment horizontal="center" vertical="center" wrapText="1"/>
    </xf>
    <xf numFmtId="0" fontId="10" fillId="0" borderId="0" xfId="6" applyNumberFormat="1" applyFont="1" applyFill="1" applyBorder="1" applyAlignment="1">
      <alignment horizontal="center" vertical="center" textRotation="90" wrapText="1"/>
    </xf>
    <xf numFmtId="0" fontId="16" fillId="0" borderId="0" xfId="6" applyFont="1" applyFill="1" applyBorder="1" applyAlignment="1">
      <alignment horizontal="center" vertical="center" wrapText="1"/>
    </xf>
    <xf numFmtId="0" fontId="16" fillId="0" borderId="0" xfId="6" applyFont="1" applyBorder="1" applyAlignment="1">
      <alignment horizontal="center" vertical="center" wrapText="1"/>
    </xf>
    <xf numFmtId="0" fontId="44" fillId="0" borderId="0" xfId="6" applyNumberFormat="1" applyFont="1" applyFill="1" applyBorder="1" applyAlignment="1">
      <alignment horizontal="center" vertical="center" wrapText="1"/>
    </xf>
    <xf numFmtId="0" fontId="27" fillId="0" borderId="0" xfId="6" applyFont="1" applyFill="1" applyBorder="1" applyAlignment="1">
      <alignment horizontal="center" vertical="center" wrapText="1"/>
    </xf>
    <xf numFmtId="0" fontId="24" fillId="0" borderId="0" xfId="6" applyNumberFormat="1" applyFont="1" applyFill="1" applyBorder="1" applyAlignment="1">
      <alignment horizontal="center" vertical="center" wrapText="1"/>
    </xf>
    <xf numFmtId="0" fontId="49" fillId="0" borderId="0" xfId="0" applyFont="1" applyBorder="1" applyAlignment="1">
      <alignment horizontal="center" vertical="center" wrapText="1"/>
    </xf>
    <xf numFmtId="0" fontId="18" fillId="0" borderId="0" xfId="6" applyNumberFormat="1" applyFont="1" applyFill="1" applyBorder="1" applyAlignment="1">
      <alignment horizontal="center" vertical="center" wrapText="1"/>
    </xf>
    <xf numFmtId="14" fontId="23" fillId="0" borderId="0" xfId="6" applyNumberFormat="1" applyFont="1" applyFill="1" applyBorder="1" applyAlignment="1">
      <alignment vertical="center" wrapText="1"/>
    </xf>
    <xf numFmtId="0" fontId="24" fillId="0" borderId="0" xfId="6" applyNumberFormat="1" applyFont="1" applyFill="1" applyBorder="1" applyAlignment="1"/>
    <xf numFmtId="168" fontId="3" fillId="0" borderId="11" xfId="1" applyNumberFormat="1" applyFont="1" applyFill="1" applyBorder="1" applyAlignment="1">
      <alignment horizontal="center" vertical="center" wrapText="1"/>
    </xf>
    <xf numFmtId="168" fontId="43" fillId="0" borderId="0" xfId="1" applyNumberFormat="1" applyFont="1" applyFill="1" applyAlignment="1"/>
    <xf numFmtId="3" fontId="35" fillId="0" borderId="23" xfId="0" applyNumberFormat="1" applyFont="1" applyBorder="1" applyAlignment="1">
      <alignment horizontal="center" vertical="center" wrapText="1"/>
    </xf>
    <xf numFmtId="168" fontId="3" fillId="0" borderId="0" xfId="1" applyNumberFormat="1" applyFont="1" applyFill="1" applyBorder="1" applyAlignment="1">
      <alignment horizontal="center" vertical="center" wrapText="1"/>
    </xf>
    <xf numFmtId="168" fontId="32" fillId="0" borderId="11" xfId="1" applyNumberFormat="1" applyFont="1" applyFill="1" applyBorder="1" applyAlignment="1">
      <alignment vertical="center" wrapText="1"/>
    </xf>
    <xf numFmtId="168" fontId="32" fillId="0" borderId="11" xfId="1" applyNumberFormat="1" applyFont="1" applyFill="1" applyBorder="1" applyAlignment="1">
      <alignment horizontal="center" vertical="center" wrapText="1"/>
    </xf>
    <xf numFmtId="168" fontId="42" fillId="0" borderId="0" xfId="1" applyNumberFormat="1" applyFont="1" applyFill="1" applyAlignment="1"/>
    <xf numFmtId="168" fontId="24" fillId="0" borderId="0" xfId="1" applyNumberFormat="1" applyFont="1" applyFill="1" applyAlignment="1"/>
    <xf numFmtId="4" fontId="35" fillId="0" borderId="23" xfId="0" applyNumberFormat="1" applyFont="1" applyBorder="1" applyAlignment="1">
      <alignment vertical="center" wrapText="1"/>
    </xf>
    <xf numFmtId="4" fontId="23" fillId="0" borderId="23" xfId="0" applyNumberFormat="1" applyFont="1" applyFill="1" applyBorder="1" applyAlignment="1">
      <alignment vertical="center" wrapText="1"/>
    </xf>
    <xf numFmtId="3" fontId="23" fillId="0" borderId="23" xfId="0" applyNumberFormat="1" applyFont="1" applyFill="1" applyBorder="1" applyAlignment="1">
      <alignment vertical="center" wrapText="1"/>
    </xf>
    <xf numFmtId="2" fontId="16" fillId="0" borderId="11" xfId="3" applyNumberFormat="1" applyFont="1" applyFill="1" applyBorder="1" applyAlignment="1">
      <alignment vertical="center" wrapText="1"/>
    </xf>
    <xf numFmtId="2" fontId="16" fillId="0" borderId="11" xfId="3" applyNumberFormat="1" applyFont="1" applyFill="1" applyBorder="1" applyAlignment="1">
      <alignment horizontal="center" vertical="center" wrapText="1"/>
    </xf>
    <xf numFmtId="167" fontId="16" fillId="0" borderId="11" xfId="6" applyNumberFormat="1" applyFont="1" applyFill="1" applyBorder="1" applyAlignment="1">
      <alignment vertical="center" wrapText="1"/>
    </xf>
    <xf numFmtId="0" fontId="23" fillId="0" borderId="11" xfId="6" applyNumberFormat="1" applyFont="1" applyFill="1" applyBorder="1" applyAlignment="1">
      <alignment horizontal="center" vertical="center"/>
    </xf>
    <xf numFmtId="4" fontId="24" fillId="0" borderId="0" xfId="6" applyNumberFormat="1" applyFont="1" applyFill="1" applyBorder="1" applyAlignment="1"/>
    <xf numFmtId="4" fontId="35" fillId="0" borderId="23" xfId="0" applyNumberFormat="1" applyFont="1" applyBorder="1" applyAlignment="1">
      <alignment horizontal="center" vertical="center" wrapText="1"/>
    </xf>
    <xf numFmtId="164" fontId="2" fillId="0" borderId="12" xfId="2" applyFont="1" applyBorder="1" applyAlignment="1">
      <alignment vertical="center"/>
    </xf>
    <xf numFmtId="164" fontId="2" fillId="0" borderId="31" xfId="2" applyFont="1" applyBorder="1" applyAlignment="1">
      <alignment vertical="center"/>
    </xf>
    <xf numFmtId="168" fontId="0" fillId="0" borderId="11" xfId="1" applyNumberFormat="1" applyFont="1" applyBorder="1"/>
    <xf numFmtId="168" fontId="0" fillId="0" borderId="11" xfId="0" applyNumberFormat="1" applyBorder="1"/>
    <xf numFmtId="168" fontId="53" fillId="0" borderId="11" xfId="1" applyNumberFormat="1" applyFont="1" applyBorder="1" applyAlignment="1"/>
    <xf numFmtId="0" fontId="54" fillId="4" borderId="24" xfId="0" applyFont="1" applyFill="1" applyBorder="1" applyAlignment="1">
      <alignment horizontal="center"/>
    </xf>
    <xf numFmtId="168" fontId="45" fillId="4" borderId="11" xfId="1" applyNumberFormat="1" applyFont="1" applyFill="1" applyBorder="1" applyAlignment="1">
      <alignment horizontal="center" vertical="center"/>
    </xf>
    <xf numFmtId="0" fontId="16" fillId="0" borderId="11" xfId="6" applyNumberFormat="1" applyFont="1" applyFill="1" applyBorder="1" applyAlignment="1">
      <alignment horizontal="center" vertical="center" wrapText="1"/>
    </xf>
    <xf numFmtId="0" fontId="28" fillId="0" borderId="11" xfId="6" applyNumberFormat="1" applyFont="1" applyFill="1" applyBorder="1" applyAlignment="1">
      <alignment horizontal="center" vertical="center" textRotation="90" wrapText="1"/>
    </xf>
    <xf numFmtId="0" fontId="27" fillId="0" borderId="11" xfId="6" applyNumberFormat="1" applyFont="1" applyFill="1" applyBorder="1" applyAlignment="1">
      <alignment horizontal="center" vertical="center" wrapText="1"/>
    </xf>
    <xf numFmtId="4" fontId="23" fillId="0" borderId="0" xfId="0" applyNumberFormat="1" applyFont="1" applyFill="1" applyBorder="1" applyAlignment="1">
      <alignment vertical="center" wrapText="1"/>
    </xf>
    <xf numFmtId="168" fontId="35" fillId="0" borderId="23" xfId="1" applyNumberFormat="1" applyFont="1" applyFill="1" applyBorder="1" applyAlignment="1">
      <alignment horizontal="center" vertical="center" wrapText="1"/>
    </xf>
    <xf numFmtId="0" fontId="27" fillId="7" borderId="11" xfId="6" applyNumberFormat="1" applyFont="1" applyFill="1" applyBorder="1" applyAlignment="1">
      <alignment horizontal="center" vertical="center" wrapText="1"/>
    </xf>
    <xf numFmtId="0" fontId="16" fillId="0" borderId="11" xfId="6" applyNumberFormat="1" applyFont="1" applyFill="1" applyBorder="1" applyAlignment="1">
      <alignment horizontal="center" vertical="center" wrapText="1"/>
    </xf>
    <xf numFmtId="0" fontId="27" fillId="0" borderId="11" xfId="6" applyNumberFormat="1" applyFont="1" applyFill="1" applyBorder="1" applyAlignment="1">
      <alignment horizontal="center" vertical="center" wrapText="1"/>
    </xf>
    <xf numFmtId="0" fontId="3" fillId="0" borderId="11" xfId="6" applyNumberFormat="1" applyFont="1" applyFill="1" applyBorder="1" applyAlignment="1">
      <alignment horizontal="left" vertical="center" wrapText="1"/>
    </xf>
    <xf numFmtId="42" fontId="15" fillId="0" borderId="11" xfId="10" applyFont="1" applyFill="1" applyBorder="1" applyAlignment="1">
      <alignment vertical="center" wrapText="1"/>
    </xf>
    <xf numFmtId="0" fontId="35" fillId="0" borderId="11" xfId="6" applyNumberFormat="1" applyFont="1" applyFill="1" applyBorder="1" applyAlignment="1">
      <alignment vertical="center" wrapText="1"/>
    </xf>
    <xf numFmtId="0" fontId="3" fillId="0" borderId="11" xfId="6" applyNumberFormat="1" applyFont="1" applyFill="1" applyBorder="1" applyAlignment="1">
      <alignment horizontal="justify" vertical="justify" wrapText="1"/>
    </xf>
    <xf numFmtId="0" fontId="27" fillId="0" borderId="11" xfId="6" applyNumberFormat="1" applyFont="1" applyFill="1" applyBorder="1" applyAlignment="1">
      <alignment horizontal="center" vertical="center" wrapText="1"/>
    </xf>
    <xf numFmtId="0" fontId="16" fillId="12" borderId="11" xfId="6" applyNumberFormat="1" applyFont="1" applyFill="1" applyBorder="1" applyAlignment="1">
      <alignment horizontal="center" vertical="center" wrapText="1"/>
    </xf>
    <xf numFmtId="0" fontId="3" fillId="0" borderId="11" xfId="6" applyNumberFormat="1" applyFont="1" applyFill="1" applyBorder="1" applyAlignment="1">
      <alignment horizontal="justify" vertical="center" wrapText="1"/>
    </xf>
    <xf numFmtId="0" fontId="3" fillId="0" borderId="11" xfId="6" applyNumberFormat="1" applyFont="1" applyFill="1" applyBorder="1" applyAlignment="1">
      <alignment vertical="center" wrapText="1"/>
    </xf>
    <xf numFmtId="9" fontId="57" fillId="0" borderId="23" xfId="0" applyNumberFormat="1" applyFont="1" applyBorder="1" applyAlignment="1">
      <alignment vertical="center" wrapText="1"/>
    </xf>
    <xf numFmtId="0" fontId="58" fillId="0" borderId="23" xfId="0" applyFont="1" applyBorder="1" applyAlignment="1">
      <alignment horizontal="center" vertical="center" wrapText="1"/>
    </xf>
    <xf numFmtId="9" fontId="59" fillId="0" borderId="23" xfId="0" applyNumberFormat="1" applyFont="1" applyBorder="1" applyAlignment="1">
      <alignment vertical="center" wrapText="1"/>
    </xf>
    <xf numFmtId="0" fontId="34" fillId="0" borderId="23" xfId="0" applyFont="1" applyBorder="1" applyAlignment="1">
      <alignment vertical="center" wrapText="1"/>
    </xf>
    <xf numFmtId="0" fontId="36" fillId="0" borderId="23" xfId="0" applyFont="1" applyBorder="1" applyAlignment="1">
      <alignment vertical="center" wrapText="1"/>
    </xf>
    <xf numFmtId="0" fontId="61" fillId="0" borderId="23" xfId="0" applyFont="1" applyBorder="1" applyAlignment="1">
      <alignment vertical="center" wrapText="1"/>
    </xf>
    <xf numFmtId="0" fontId="36" fillId="0" borderId="23" xfId="0" applyFont="1" applyBorder="1" applyAlignment="1">
      <alignment horizontal="left" vertical="center" wrapText="1"/>
    </xf>
    <xf numFmtId="0" fontId="63" fillId="0" borderId="23" xfId="0" applyFont="1" applyBorder="1" applyAlignment="1">
      <alignment horizontal="left" vertical="center" wrapText="1"/>
    </xf>
    <xf numFmtId="0" fontId="24" fillId="0" borderId="0" xfId="6" applyNumberFormat="1" applyFont="1" applyFill="1" applyAlignment="1">
      <alignment horizontal="center"/>
    </xf>
    <xf numFmtId="0" fontId="65" fillId="0" borderId="11" xfId="6" applyNumberFormat="1" applyFont="1" applyFill="1" applyBorder="1" applyAlignment="1">
      <alignment horizontal="center" vertical="center" wrapText="1"/>
    </xf>
    <xf numFmtId="0" fontId="65" fillId="7" borderId="11" xfId="6" applyNumberFormat="1" applyFont="1" applyFill="1" applyBorder="1" applyAlignment="1">
      <alignment horizontal="center" vertical="center" wrapText="1"/>
    </xf>
    <xf numFmtId="0" fontId="66" fillId="8" borderId="23" xfId="0" applyFont="1" applyFill="1" applyBorder="1" applyAlignment="1">
      <alignment horizontal="left" vertical="center" wrapText="1"/>
    </xf>
    <xf numFmtId="0" fontId="36" fillId="9" borderId="23" xfId="0" applyFont="1" applyFill="1" applyBorder="1" applyAlignment="1">
      <alignment horizontal="center" vertical="center" wrapText="1"/>
    </xf>
    <xf numFmtId="0" fontId="34" fillId="9" borderId="23" xfId="0" applyFont="1" applyFill="1" applyBorder="1" applyAlignment="1">
      <alignment horizontal="center" vertical="center" wrapText="1"/>
    </xf>
    <xf numFmtId="0" fontId="34" fillId="10" borderId="23" xfId="0" applyFont="1" applyFill="1" applyBorder="1" applyAlignment="1">
      <alignment horizontal="center" vertical="center" wrapText="1"/>
    </xf>
    <xf numFmtId="0" fontId="34" fillId="11" borderId="23" xfId="0" applyFont="1" applyFill="1" applyBorder="1" applyAlignment="1">
      <alignment horizontal="center" vertical="center" wrapText="1"/>
    </xf>
    <xf numFmtId="0" fontId="34" fillId="0" borderId="23" xfId="0" applyFont="1" applyBorder="1" applyAlignment="1">
      <alignment horizontal="center" vertical="center" wrapText="1"/>
    </xf>
    <xf numFmtId="0" fontId="68" fillId="0" borderId="0" xfId="0" applyFont="1" applyAlignment="1">
      <alignment horizontal="center" vertical="center"/>
    </xf>
    <xf numFmtId="0" fontId="12" fillId="15" borderId="23" xfId="0" applyFont="1" applyFill="1" applyBorder="1" applyAlignment="1">
      <alignment horizontal="center" vertical="center"/>
    </xf>
    <xf numFmtId="0" fontId="12" fillId="15" borderId="25" xfId="0" applyFont="1" applyFill="1" applyBorder="1" applyAlignment="1">
      <alignment horizontal="center" vertical="center"/>
    </xf>
    <xf numFmtId="9" fontId="18" fillId="15" borderId="25" xfId="0" applyNumberFormat="1" applyFont="1" applyFill="1" applyBorder="1" applyAlignment="1">
      <alignment horizontal="right" vertical="center"/>
    </xf>
    <xf numFmtId="0" fontId="18" fillId="15" borderId="25" xfId="0" applyFont="1" applyFill="1" applyBorder="1" applyAlignment="1">
      <alignment horizontal="right" vertical="center"/>
    </xf>
    <xf numFmtId="0" fontId="18" fillId="15" borderId="23" xfId="0" applyFont="1" applyFill="1" applyBorder="1" applyAlignment="1">
      <alignment horizontal="right" vertical="center"/>
    </xf>
    <xf numFmtId="0" fontId="18" fillId="15" borderId="25" xfId="0" applyFont="1" applyFill="1" applyBorder="1" applyAlignment="1">
      <alignment horizontal="left" vertical="center"/>
    </xf>
    <xf numFmtId="0" fontId="18" fillId="15" borderId="30" xfId="0" applyFont="1" applyFill="1" applyBorder="1" applyAlignment="1">
      <alignment horizontal="center" vertical="center" wrapText="1"/>
    </xf>
    <xf numFmtId="0" fontId="18" fillId="15" borderId="30" xfId="0" applyFont="1" applyFill="1" applyBorder="1" applyAlignment="1">
      <alignment horizontal="left" vertical="center" wrapText="1"/>
    </xf>
    <xf numFmtId="0" fontId="65" fillId="0" borderId="11" xfId="6" applyNumberFormat="1" applyFont="1" applyFill="1" applyBorder="1" applyAlignment="1">
      <alignment horizontal="left" vertical="center" wrapText="1"/>
    </xf>
    <xf numFmtId="0" fontId="36" fillId="9" borderId="23" xfId="0" applyFont="1" applyFill="1" applyBorder="1" applyAlignment="1">
      <alignment horizontal="left" vertical="center" wrapText="1"/>
    </xf>
    <xf numFmtId="0" fontId="34" fillId="9" borderId="23" xfId="0" applyFont="1" applyFill="1" applyBorder="1" applyAlignment="1">
      <alignment horizontal="left" vertical="center" wrapText="1"/>
    </xf>
    <xf numFmtId="49" fontId="67" fillId="7" borderId="34" xfId="0" applyNumberFormat="1" applyFont="1" applyFill="1" applyBorder="1" applyAlignment="1">
      <alignment horizontal="left" vertical="center" wrapText="1"/>
    </xf>
    <xf numFmtId="0" fontId="34" fillId="10" borderId="23" xfId="0" applyFont="1" applyFill="1" applyBorder="1" applyAlignment="1">
      <alignment horizontal="left" vertical="center" wrapText="1"/>
    </xf>
    <xf numFmtId="0" fontId="36" fillId="10" borderId="23" xfId="0" applyFont="1" applyFill="1" applyBorder="1" applyAlignment="1">
      <alignment horizontal="left" vertical="center" wrapText="1"/>
    </xf>
    <xf numFmtId="0" fontId="34" fillId="11" borderId="23" xfId="0" applyFont="1" applyFill="1" applyBorder="1" applyAlignment="1">
      <alignment horizontal="left" vertical="center" wrapText="1"/>
    </xf>
    <xf numFmtId="0" fontId="34" fillId="13" borderId="23" xfId="0" applyFont="1" applyFill="1" applyBorder="1" applyAlignment="1">
      <alignment horizontal="left" wrapText="1"/>
    </xf>
    <xf numFmtId="0" fontId="34" fillId="13" borderId="23" xfId="0" applyFont="1" applyFill="1" applyBorder="1" applyAlignment="1">
      <alignment horizontal="left" vertical="top" wrapText="1"/>
    </xf>
    <xf numFmtId="0" fontId="36" fillId="14" borderId="23" xfId="0" applyFont="1" applyFill="1" applyBorder="1" applyAlignment="1">
      <alignment horizontal="left" vertical="center" wrapText="1"/>
    </xf>
    <xf numFmtId="0" fontId="65" fillId="0" borderId="11" xfId="6" applyNumberFormat="1" applyFont="1" applyFill="1" applyBorder="1" applyAlignment="1">
      <alignment horizontal="left" vertical="top" wrapText="1"/>
    </xf>
    <xf numFmtId="16" fontId="65" fillId="0" borderId="11" xfId="6" applyNumberFormat="1" applyFont="1" applyFill="1" applyBorder="1" applyAlignment="1">
      <alignment horizontal="left" vertical="center" wrapText="1"/>
    </xf>
    <xf numFmtId="9" fontId="10" fillId="15" borderId="30" xfId="0" applyNumberFormat="1" applyFont="1" applyFill="1" applyBorder="1" applyAlignment="1">
      <alignment horizontal="center" vertical="center"/>
    </xf>
    <xf numFmtId="9" fontId="10" fillId="15" borderId="36" xfId="0" applyNumberFormat="1" applyFont="1" applyFill="1" applyBorder="1" applyAlignment="1">
      <alignment horizontal="center" vertical="center"/>
    </xf>
    <xf numFmtId="9" fontId="10" fillId="0" borderId="11" xfId="4" applyFont="1" applyFill="1" applyBorder="1" applyAlignment="1">
      <alignment horizontal="center" vertical="center" wrapText="1"/>
    </xf>
    <xf numFmtId="9" fontId="10" fillId="0" borderId="11" xfId="6" applyNumberFormat="1" applyFont="1" applyFill="1" applyBorder="1" applyAlignment="1">
      <alignment horizontal="center" vertical="center" wrapText="1"/>
    </xf>
    <xf numFmtId="9" fontId="10" fillId="7" borderId="11" xfId="4" applyFont="1" applyFill="1" applyBorder="1" applyAlignment="1">
      <alignment horizontal="center" vertical="center" wrapText="1"/>
    </xf>
    <xf numFmtId="0" fontId="18" fillId="15" borderId="30" xfId="0" applyFont="1" applyFill="1" applyBorder="1" applyAlignment="1">
      <alignment wrapText="1"/>
    </xf>
    <xf numFmtId="0" fontId="18" fillId="15" borderId="23" xfId="0" applyFont="1" applyFill="1" applyBorder="1" applyAlignment="1">
      <alignment horizontal="center" vertical="center"/>
    </xf>
    <xf numFmtId="0" fontId="36" fillId="15" borderId="25" xfId="0" applyFont="1" applyFill="1" applyBorder="1" applyAlignment="1">
      <alignment horizontal="center" vertical="center"/>
    </xf>
    <xf numFmtId="0" fontId="36" fillId="15" borderId="30" xfId="0" applyFont="1" applyFill="1" applyBorder="1"/>
    <xf numFmtId="0" fontId="36" fillId="15" borderId="30" xfId="0" applyFont="1" applyFill="1" applyBorder="1" applyAlignment="1">
      <alignment horizontal="left" vertical="top" wrapText="1"/>
    </xf>
    <xf numFmtId="9" fontId="62" fillId="15" borderId="30" xfId="0" applyNumberFormat="1" applyFont="1" applyFill="1" applyBorder="1" applyAlignment="1">
      <alignment horizontal="center" vertical="center"/>
    </xf>
    <xf numFmtId="9" fontId="62" fillId="15" borderId="36" xfId="0" applyNumberFormat="1" applyFont="1" applyFill="1" applyBorder="1" applyAlignment="1">
      <alignment horizontal="center" vertical="center"/>
    </xf>
    <xf numFmtId="0" fontId="27" fillId="17" borderId="11" xfId="6" applyNumberFormat="1" applyFont="1" applyFill="1" applyBorder="1" applyAlignment="1">
      <alignment vertical="center" wrapText="1"/>
    </xf>
    <xf numFmtId="167" fontId="12" fillId="17" borderId="11" xfId="3" applyNumberFormat="1" applyFont="1" applyFill="1" applyBorder="1" applyAlignment="1">
      <alignment horizontal="center" vertical="center" wrapText="1"/>
    </xf>
    <xf numFmtId="0" fontId="27" fillId="17" borderId="11" xfId="6" applyNumberFormat="1" applyFont="1" applyFill="1" applyBorder="1" applyAlignment="1">
      <alignment horizontal="center" vertical="center" wrapText="1"/>
    </xf>
    <xf numFmtId="3" fontId="12" fillId="17" borderId="11" xfId="6" applyNumberFormat="1" applyFont="1" applyFill="1" applyBorder="1" applyAlignment="1"/>
    <xf numFmtId="0" fontId="16" fillId="17" borderId="11" xfId="6" applyNumberFormat="1" applyFont="1" applyFill="1" applyBorder="1" applyAlignment="1">
      <alignment vertical="center" wrapText="1"/>
    </xf>
    <xf numFmtId="3" fontId="16" fillId="17" borderId="11" xfId="6" applyNumberFormat="1" applyFont="1" applyFill="1" applyBorder="1" applyAlignment="1">
      <alignment horizontal="center" vertical="center" wrapText="1"/>
    </xf>
    <xf numFmtId="168" fontId="18" fillId="17" borderId="11" xfId="1" applyNumberFormat="1" applyFont="1" applyFill="1" applyBorder="1" applyAlignment="1">
      <alignment horizontal="center" vertical="center" wrapText="1"/>
    </xf>
    <xf numFmtId="0" fontId="16" fillId="17" borderId="11" xfId="6" applyNumberFormat="1" applyFont="1" applyFill="1" applyBorder="1" applyAlignment="1">
      <alignment horizontal="center" vertical="center" wrapText="1"/>
    </xf>
    <xf numFmtId="168" fontId="27" fillId="17" borderId="11" xfId="1" applyNumberFormat="1" applyFont="1" applyFill="1" applyBorder="1" applyAlignment="1">
      <alignment horizontal="center" vertical="center" wrapText="1"/>
    </xf>
    <xf numFmtId="0" fontId="27" fillId="0" borderId="11" xfId="6" applyNumberFormat="1" applyFont="1" applyFill="1" applyBorder="1" applyAlignment="1">
      <alignment horizontal="center" vertical="center" wrapText="1"/>
    </xf>
    <xf numFmtId="0" fontId="31" fillId="0" borderId="11" xfId="0" applyFont="1" applyFill="1" applyBorder="1" applyAlignment="1">
      <alignment horizontal="center" vertical="center" wrapText="1"/>
    </xf>
    <xf numFmtId="9" fontId="20" fillId="0" borderId="0" xfId="6" applyNumberFormat="1" applyFont="1" applyFill="1" applyAlignment="1"/>
    <xf numFmtId="0" fontId="18" fillId="0" borderId="23" xfId="0" applyFont="1" applyFill="1" applyBorder="1" applyAlignment="1">
      <alignment horizontal="center" vertical="center"/>
    </xf>
    <xf numFmtId="0" fontId="36" fillId="14" borderId="30" xfId="0" applyFont="1" applyFill="1" applyBorder="1" applyAlignment="1">
      <alignment horizontal="left" vertical="center" wrapText="1"/>
    </xf>
    <xf numFmtId="0" fontId="18" fillId="15" borderId="37" xfId="0" applyFont="1" applyFill="1" applyBorder="1" applyAlignment="1">
      <alignment horizontal="center" vertical="center" wrapText="1"/>
    </xf>
    <xf numFmtId="0" fontId="18" fillId="15" borderId="36" xfId="0" applyFont="1" applyFill="1" applyBorder="1" applyAlignment="1">
      <alignment horizontal="center" vertical="center" wrapText="1"/>
    </xf>
    <xf numFmtId="0" fontId="18" fillId="15" borderId="11" xfId="0" applyFont="1" applyFill="1" applyBorder="1" applyAlignment="1">
      <alignment horizontal="center" vertical="center" wrapText="1"/>
    </xf>
    <xf numFmtId="0" fontId="31" fillId="3" borderId="11" xfId="0" applyFont="1" applyFill="1" applyBorder="1" applyAlignment="1">
      <alignment horizontal="center" vertical="center" wrapText="1"/>
    </xf>
    <xf numFmtId="9" fontId="30" fillId="0" borderId="0" xfId="6" applyNumberFormat="1" applyFont="1" applyFill="1" applyAlignment="1">
      <alignment horizontal="center"/>
    </xf>
    <xf numFmtId="9" fontId="75" fillId="0" borderId="23" xfId="0" applyNumberFormat="1" applyFont="1" applyFill="1" applyBorder="1" applyAlignment="1">
      <alignment horizontal="center" vertical="center" wrapText="1"/>
    </xf>
    <xf numFmtId="0" fontId="20" fillId="0" borderId="11" xfId="6" applyNumberFormat="1" applyFont="1" applyFill="1" applyBorder="1" applyAlignment="1">
      <alignment horizontal="center" vertical="center"/>
    </xf>
    <xf numFmtId="0" fontId="35" fillId="0" borderId="11" xfId="6" applyNumberFormat="1" applyFont="1" applyFill="1" applyBorder="1" applyAlignment="1">
      <alignment horizontal="center" vertical="center" wrapText="1"/>
    </xf>
    <xf numFmtId="0" fontId="34" fillId="0" borderId="23" xfId="0" applyFont="1" applyFill="1" applyBorder="1" applyAlignment="1">
      <alignment vertical="center" wrapText="1"/>
    </xf>
    <xf numFmtId="0" fontId="78" fillId="0" borderId="23" xfId="0" applyFont="1" applyFill="1" applyBorder="1" applyAlignment="1">
      <alignment vertical="center" wrapText="1"/>
    </xf>
    <xf numFmtId="9" fontId="57" fillId="0" borderId="23" xfId="0" applyNumberFormat="1" applyFont="1" applyFill="1" applyBorder="1" applyAlignment="1">
      <alignment vertical="center" wrapText="1"/>
    </xf>
    <xf numFmtId="0" fontId="27" fillId="0" borderId="11" xfId="6" applyNumberFormat="1" applyFont="1" applyFill="1" applyBorder="1" applyAlignment="1">
      <alignment horizontal="center" vertical="center" wrapText="1"/>
    </xf>
    <xf numFmtId="0" fontId="20" fillId="0" borderId="11" xfId="6" applyNumberFormat="1" applyFont="1" applyFill="1" applyBorder="1" applyAlignment="1">
      <alignment horizontal="left" vertical="center" wrapText="1"/>
    </xf>
    <xf numFmtId="0" fontId="23" fillId="0" borderId="11" xfId="6" applyNumberFormat="1" applyFont="1" applyFill="1" applyBorder="1" applyAlignment="1">
      <alignment horizontal="left" vertical="center" wrapText="1"/>
    </xf>
    <xf numFmtId="0" fontId="15" fillId="0" borderId="11" xfId="6" applyNumberFormat="1" applyFont="1" applyFill="1" applyBorder="1" applyAlignment="1">
      <alignment horizontal="center" vertical="center" wrapText="1"/>
    </xf>
    <xf numFmtId="0" fontId="3" fillId="0" borderId="11" xfId="6" applyNumberFormat="1" applyFont="1" applyFill="1" applyBorder="1" applyAlignment="1">
      <alignment horizontal="center" vertical="center" wrapText="1"/>
    </xf>
    <xf numFmtId="0" fontId="15"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7" fillId="0" borderId="11" xfId="6" applyNumberFormat="1" applyFont="1" applyFill="1" applyBorder="1" applyAlignment="1">
      <alignment horizontal="center" vertical="center" wrapText="1"/>
    </xf>
    <xf numFmtId="0" fontId="18" fillId="0" borderId="11" xfId="6" applyNumberFormat="1" applyFont="1" applyFill="1" applyBorder="1" applyAlignment="1">
      <alignment horizontal="center" vertical="center" wrapText="1"/>
    </xf>
    <xf numFmtId="0" fontId="36" fillId="0" borderId="30" xfId="0" applyFont="1" applyFill="1" applyBorder="1" applyAlignment="1">
      <alignment horizontal="left" vertical="top" wrapText="1"/>
    </xf>
    <xf numFmtId="0" fontId="60" fillId="0" borderId="30" xfId="0" applyFont="1" applyFill="1" applyBorder="1" applyAlignment="1">
      <alignment horizontal="left" vertical="top" wrapText="1"/>
    </xf>
    <xf numFmtId="9" fontId="76" fillId="0" borderId="23" xfId="0" applyNumberFormat="1" applyFont="1" applyFill="1" applyBorder="1" applyAlignment="1">
      <alignment horizontal="center" vertical="center" wrapText="1"/>
    </xf>
    <xf numFmtId="9" fontId="66" fillId="0" borderId="23" xfId="0" applyNumberFormat="1" applyFont="1" applyFill="1" applyBorder="1" applyAlignment="1">
      <alignment horizontal="center" vertical="center" wrapText="1"/>
    </xf>
    <xf numFmtId="0" fontId="0" fillId="0" borderId="0" xfId="0" applyAlignment="1">
      <alignment horizontal="center" vertical="center"/>
    </xf>
    <xf numFmtId="0" fontId="17" fillId="0" borderId="11" xfId="6" applyNumberFormat="1" applyFont="1" applyFill="1" applyBorder="1" applyAlignment="1">
      <alignment vertical="center" wrapText="1"/>
    </xf>
    <xf numFmtId="0" fontId="55" fillId="0" borderId="11" xfId="6" applyNumberFormat="1" applyFont="1" applyFill="1" applyBorder="1" applyAlignment="1">
      <alignment vertical="center" wrapText="1"/>
    </xf>
    <xf numFmtId="0" fontId="18" fillId="0" borderId="11" xfId="0" applyFont="1" applyFill="1" applyBorder="1" applyAlignment="1">
      <alignment horizontal="center" vertical="center" wrapText="1"/>
    </xf>
    <xf numFmtId="0" fontId="70" fillId="0" borderId="23" xfId="0" applyFont="1" applyFill="1" applyBorder="1" applyAlignment="1">
      <alignment horizontal="center" vertical="center" wrapText="1"/>
    </xf>
    <xf numFmtId="0" fontId="35" fillId="0" borderId="23" xfId="0" applyFont="1" applyFill="1" applyBorder="1" applyAlignment="1">
      <alignment horizontal="center" vertical="center" wrapText="1"/>
    </xf>
    <xf numFmtId="169" fontId="35" fillId="0" borderId="23" xfId="0" applyNumberFormat="1" applyFont="1" applyFill="1" applyBorder="1" applyAlignment="1">
      <alignment vertical="center" wrapText="1"/>
    </xf>
    <xf numFmtId="168" fontId="35" fillId="0" borderId="23" xfId="0" applyNumberFormat="1" applyFont="1" applyFill="1" applyBorder="1" applyAlignment="1">
      <alignment horizontal="center" vertical="center" wrapText="1"/>
    </xf>
    <xf numFmtId="0" fontId="70" fillId="0" borderId="23" xfId="0" applyFont="1" applyFill="1" applyBorder="1" applyAlignment="1">
      <alignment vertical="center" wrapText="1"/>
    </xf>
    <xf numFmtId="0" fontId="35" fillId="0" borderId="23" xfId="0" applyFont="1" applyFill="1" applyBorder="1" applyAlignment="1">
      <alignment vertical="center" wrapText="1"/>
    </xf>
    <xf numFmtId="9" fontId="71" fillId="0" borderId="23" xfId="0" applyNumberFormat="1" applyFont="1" applyFill="1" applyBorder="1" applyAlignment="1">
      <alignment horizontal="center" vertical="center"/>
    </xf>
    <xf numFmtId="0" fontId="72" fillId="0" borderId="23" xfId="0" applyFont="1" applyFill="1" applyBorder="1" applyAlignment="1">
      <alignment vertical="center" wrapText="1"/>
    </xf>
    <xf numFmtId="0" fontId="63" fillId="0" borderId="23" xfId="0" applyFont="1" applyFill="1" applyBorder="1" applyAlignment="1">
      <alignment vertical="top" wrapText="1"/>
    </xf>
    <xf numFmtId="0" fontId="37" fillId="0" borderId="23" xfId="0" applyFont="1" applyFill="1" applyBorder="1" applyAlignment="1">
      <alignment horizontal="center" vertical="center"/>
    </xf>
    <xf numFmtId="0" fontId="73" fillId="0" borderId="25" xfId="0" applyFont="1" applyFill="1" applyBorder="1" applyAlignment="1">
      <alignment horizontal="center" vertical="center" wrapText="1"/>
    </xf>
    <xf numFmtId="0" fontId="74" fillId="0" borderId="36" xfId="0" applyFont="1" applyFill="1" applyBorder="1" applyAlignment="1">
      <alignment vertical="top" wrapText="1"/>
    </xf>
    <xf numFmtId="0" fontId="74" fillId="0" borderId="36" xfId="0" applyFont="1" applyFill="1" applyBorder="1" applyAlignment="1">
      <alignment wrapText="1"/>
    </xf>
    <xf numFmtId="0" fontId="3" fillId="0" borderId="23" xfId="0" applyFont="1" applyFill="1" applyBorder="1" applyAlignment="1">
      <alignment horizontal="center" vertical="center" wrapText="1"/>
    </xf>
    <xf numFmtId="1" fontId="0" fillId="0" borderId="23" xfId="0" applyNumberFormat="1" applyFont="1" applyFill="1" applyBorder="1" applyAlignment="1">
      <alignment horizontal="center" vertical="center" wrapText="1"/>
    </xf>
    <xf numFmtId="0" fontId="18" fillId="0" borderId="30" xfId="0" applyFont="1" applyFill="1" applyBorder="1" applyAlignment="1">
      <alignment horizontal="center" vertical="center" wrapText="1"/>
    </xf>
    <xf numFmtId="0" fontId="55" fillId="0" borderId="30" xfId="0" applyFont="1" applyFill="1" applyBorder="1" applyAlignment="1">
      <alignment horizontal="left" vertical="center" wrapText="1"/>
    </xf>
    <xf numFmtId="0" fontId="36" fillId="0" borderId="11" xfId="6" applyNumberFormat="1" applyFont="1" applyFill="1" applyBorder="1" applyAlignment="1">
      <alignment horizontal="left" vertical="center" wrapText="1"/>
    </xf>
    <xf numFmtId="9" fontId="10" fillId="0" borderId="30" xfId="0" applyNumberFormat="1" applyFont="1" applyFill="1" applyBorder="1" applyAlignment="1">
      <alignment horizontal="center" vertical="center"/>
    </xf>
    <xf numFmtId="0" fontId="34" fillId="0" borderId="23" xfId="0" applyFont="1" applyFill="1" applyBorder="1" applyAlignment="1">
      <alignment horizontal="center" vertical="center" wrapText="1"/>
    </xf>
    <xf numFmtId="0" fontId="78" fillId="0" borderId="23" xfId="0" applyFont="1" applyFill="1" applyBorder="1" applyAlignment="1">
      <alignment horizontal="left" vertical="center" wrapText="1"/>
    </xf>
    <xf numFmtId="0" fontId="77" fillId="0" borderId="11" xfId="6" applyNumberFormat="1" applyFont="1" applyFill="1" applyBorder="1" applyAlignment="1">
      <alignment horizontal="left" vertical="top" wrapText="1"/>
    </xf>
    <xf numFmtId="9" fontId="62" fillId="0" borderId="36" xfId="0" applyNumberFormat="1" applyFont="1" applyFill="1" applyBorder="1" applyAlignment="1">
      <alignment horizontal="center" vertical="center"/>
    </xf>
    <xf numFmtId="9" fontId="24" fillId="0" borderId="0" xfId="6" applyNumberFormat="1" applyFont="1" applyFill="1" applyBorder="1" applyAlignment="1"/>
    <xf numFmtId="9" fontId="24" fillId="0" borderId="0" xfId="6" applyNumberFormat="1" applyFont="1" applyFill="1" applyAlignment="1"/>
    <xf numFmtId="0" fontId="79" fillId="0" borderId="23" xfId="0" applyFont="1" applyFill="1" applyBorder="1" applyAlignment="1">
      <alignment vertical="center" wrapText="1"/>
    </xf>
    <xf numFmtId="9" fontId="12" fillId="0" borderId="23" xfId="0" applyNumberFormat="1" applyFont="1" applyFill="1" applyBorder="1" applyAlignment="1">
      <alignment vertical="center" wrapText="1"/>
    </xf>
    <xf numFmtId="0" fontId="65" fillId="0" borderId="11" xfId="6" applyNumberFormat="1" applyFont="1" applyFill="1" applyBorder="1" applyAlignment="1" applyProtection="1">
      <alignment vertical="center" wrapText="1"/>
      <protection locked="0"/>
    </xf>
    <xf numFmtId="0" fontId="80" fillId="0" borderId="0" xfId="0" applyFont="1" applyAlignment="1">
      <alignment vertical="center" wrapText="1"/>
    </xf>
    <xf numFmtId="0" fontId="3" fillId="0" borderId="33" xfId="0" applyFont="1" applyFill="1" applyBorder="1" applyAlignment="1">
      <alignment horizontal="center" vertical="center" wrapText="1"/>
    </xf>
    <xf numFmtId="0" fontId="3" fillId="7" borderId="11" xfId="6" applyNumberFormat="1" applyFont="1" applyFill="1" applyBorder="1" applyAlignment="1">
      <alignment vertical="center" wrapText="1"/>
    </xf>
    <xf numFmtId="0" fontId="15" fillId="0" borderId="0" xfId="5" applyFont="1" applyAlignment="1">
      <alignment horizontal="center"/>
    </xf>
    <xf numFmtId="0" fontId="35" fillId="0" borderId="24" xfId="0" applyFont="1" applyFill="1" applyBorder="1" applyAlignment="1">
      <alignment horizontal="center" vertical="center" wrapText="1"/>
    </xf>
    <xf numFmtId="0" fontId="18" fillId="0" borderId="25" xfId="0" applyFont="1" applyFill="1" applyBorder="1"/>
    <xf numFmtId="0" fontId="51" fillId="0" borderId="27" xfId="0" applyFont="1" applyBorder="1" applyAlignment="1">
      <alignment horizontal="center" vertical="center"/>
    </xf>
    <xf numFmtId="0" fontId="51" fillId="0" borderId="28" xfId="0" applyFont="1" applyBorder="1" applyAlignment="1">
      <alignment horizontal="center" vertical="center"/>
    </xf>
    <xf numFmtId="0" fontId="3" fillId="0" borderId="11" xfId="6" applyNumberFormat="1" applyFont="1" applyFill="1" applyBorder="1" applyAlignment="1">
      <alignment horizontal="center" vertical="center" wrapText="1"/>
    </xf>
    <xf numFmtId="0" fontId="15" fillId="0" borderId="11" xfId="6" applyNumberFormat="1" applyFont="1" applyFill="1" applyBorder="1" applyAlignment="1">
      <alignment horizontal="center" vertical="center" wrapText="1"/>
    </xf>
    <xf numFmtId="0" fontId="3" fillId="0" borderId="11" xfId="6" applyNumberFormat="1" applyFont="1" applyFill="1" applyBorder="1" applyAlignment="1">
      <alignment horizontal="left" vertical="center" wrapText="1"/>
    </xf>
    <xf numFmtId="0" fontId="15"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9" fillId="0" borderId="11" xfId="6" applyNumberFormat="1" applyFont="1" applyFill="1" applyBorder="1" applyAlignment="1">
      <alignment horizontal="center" vertical="center" textRotation="90" wrapText="1"/>
    </xf>
    <xf numFmtId="0" fontId="13" fillId="0" borderId="11" xfId="6" applyNumberFormat="1" applyFont="1" applyFill="1" applyBorder="1" applyAlignment="1">
      <alignment horizontal="center" vertical="center" textRotation="90" wrapText="1"/>
    </xf>
    <xf numFmtId="0" fontId="11" fillId="0" borderId="13" xfId="0" applyFont="1" applyFill="1" applyBorder="1" applyAlignment="1">
      <alignment horizontal="center" vertical="center"/>
    </xf>
    <xf numFmtId="0" fontId="14" fillId="0" borderId="11" xfId="6" applyNumberFormat="1" applyFont="1" applyFill="1" applyBorder="1" applyAlignment="1">
      <alignment horizontal="center" vertical="center" textRotation="90" wrapText="1"/>
    </xf>
    <xf numFmtId="0" fontId="9" fillId="0" borderId="11" xfId="6" applyNumberFormat="1" applyFont="1" applyFill="1" applyBorder="1" applyAlignment="1">
      <alignment horizontal="center" vertical="center" wrapText="1"/>
    </xf>
    <xf numFmtId="168" fontId="9" fillId="0" borderId="11" xfId="1" applyNumberFormat="1" applyFont="1" applyFill="1" applyBorder="1" applyAlignment="1">
      <alignment horizontal="center" vertical="center" wrapText="1"/>
    </xf>
    <xf numFmtId="0" fontId="40" fillId="3" borderId="11" xfId="5" applyFont="1" applyFill="1" applyBorder="1" applyAlignment="1">
      <alignment horizontal="center" vertical="center" wrapText="1"/>
    </xf>
    <xf numFmtId="0" fontId="14" fillId="16" borderId="11" xfId="6" applyNumberFormat="1" applyFont="1" applyFill="1" applyBorder="1" applyAlignment="1">
      <alignment horizontal="center" vertical="center" textRotation="90" wrapText="1"/>
    </xf>
    <xf numFmtId="0" fontId="69" fillId="0" borderId="24" xfId="0" applyFont="1" applyFill="1" applyBorder="1" applyAlignment="1">
      <alignment horizontal="center" vertical="center" textRotation="90" wrapText="1"/>
    </xf>
    <xf numFmtId="0" fontId="18" fillId="0" borderId="35" xfId="0" applyFont="1" applyFill="1" applyBorder="1"/>
    <xf numFmtId="0" fontId="70" fillId="0" borderId="24" xfId="0" applyFont="1" applyFill="1" applyBorder="1" applyAlignment="1">
      <alignment horizontal="center" vertical="center" wrapText="1"/>
    </xf>
    <xf numFmtId="0" fontId="14" fillId="7" borderId="11" xfId="6" applyNumberFormat="1" applyFont="1" applyFill="1" applyBorder="1" applyAlignment="1">
      <alignment horizontal="center" vertical="center" textRotation="90" wrapText="1"/>
    </xf>
    <xf numFmtId="0" fontId="3" fillId="0" borderId="1" xfId="5" applyFill="1" applyBorder="1" applyAlignment="1">
      <alignment horizontal="center"/>
    </xf>
    <xf numFmtId="0" fontId="3" fillId="0" borderId="6" xfId="5" applyFill="1" applyBorder="1" applyAlignment="1">
      <alignment horizontal="center"/>
    </xf>
    <xf numFmtId="0" fontId="4" fillId="0" borderId="2" xfId="5" applyFont="1" applyBorder="1" applyAlignment="1">
      <alignment horizontal="center" vertical="center" wrapText="1"/>
    </xf>
    <xf numFmtId="0" fontId="4" fillId="0" borderId="0" xfId="5" applyFont="1" applyBorder="1" applyAlignment="1">
      <alignment horizontal="center" vertical="center" wrapText="1"/>
    </xf>
    <xf numFmtId="0" fontId="4" fillId="0" borderId="3" xfId="5" applyFont="1" applyBorder="1" applyAlignment="1">
      <alignment horizontal="center" vertical="center" wrapText="1"/>
    </xf>
    <xf numFmtId="0" fontId="6" fillId="0" borderId="4" xfId="6" applyNumberFormat="1" applyFont="1" applyFill="1" applyBorder="1" applyAlignment="1">
      <alignment horizontal="center" vertical="center"/>
    </xf>
    <xf numFmtId="0" fontId="6" fillId="0" borderId="5" xfId="6" applyNumberFormat="1" applyFont="1" applyFill="1" applyBorder="1" applyAlignment="1">
      <alignment horizontal="center" vertical="center"/>
    </xf>
    <xf numFmtId="0" fontId="6" fillId="0" borderId="7" xfId="5" applyFont="1" applyBorder="1" applyAlignment="1">
      <alignment horizontal="center" vertical="center" wrapText="1"/>
    </xf>
    <xf numFmtId="0" fontId="6" fillId="0" borderId="8" xfId="5" applyFont="1" applyBorder="1" applyAlignment="1">
      <alignment horizontal="center" vertical="center" wrapText="1"/>
    </xf>
    <xf numFmtId="0" fontId="7" fillId="0" borderId="2" xfId="5" applyFont="1" applyBorder="1" applyAlignment="1">
      <alignment horizontal="center" vertical="center" wrapText="1"/>
    </xf>
    <xf numFmtId="0" fontId="7" fillId="0" borderId="0" xfId="5" applyFont="1" applyBorder="1" applyAlignment="1">
      <alignment horizontal="center" vertical="center" wrapText="1"/>
    </xf>
    <xf numFmtId="0" fontId="7" fillId="0" borderId="3" xfId="5" applyFont="1" applyBorder="1" applyAlignment="1">
      <alignment horizontal="center" vertical="center" wrapText="1"/>
    </xf>
    <xf numFmtId="0" fontId="6" fillId="0" borderId="9" xfId="5" applyFont="1" applyBorder="1" applyAlignment="1">
      <alignment horizontal="center" vertical="center" wrapText="1"/>
    </xf>
    <xf numFmtId="0" fontId="6" fillId="0" borderId="10" xfId="5" applyFont="1" applyBorder="1" applyAlignment="1">
      <alignment horizontal="center" vertical="center" wrapText="1"/>
    </xf>
    <xf numFmtId="168" fontId="27" fillId="0" borderId="21" xfId="1" applyNumberFormat="1" applyFont="1" applyFill="1" applyBorder="1" applyAlignment="1">
      <alignment horizontal="center" vertical="center" wrapText="1"/>
    </xf>
    <xf numFmtId="168" fontId="27" fillId="0" borderId="22" xfId="1" applyNumberFormat="1" applyFont="1" applyFill="1" applyBorder="1" applyAlignment="1">
      <alignment horizontal="center" vertical="center" wrapText="1"/>
    </xf>
    <xf numFmtId="168" fontId="27" fillId="0" borderId="14" xfId="1" applyNumberFormat="1" applyFont="1" applyFill="1" applyBorder="1" applyAlignment="1">
      <alignment horizontal="center" vertical="center" wrapText="1"/>
    </xf>
    <xf numFmtId="0" fontId="16" fillId="0" borderId="21" xfId="6" applyNumberFormat="1" applyFont="1" applyFill="1" applyBorder="1" applyAlignment="1">
      <alignment horizontal="center" vertical="center" wrapText="1"/>
    </xf>
    <xf numFmtId="0" fontId="16" fillId="0" borderId="14" xfId="6" applyNumberFormat="1" applyFont="1" applyFill="1" applyBorder="1" applyAlignment="1">
      <alignment horizontal="center" vertical="center" wrapText="1"/>
    </xf>
    <xf numFmtId="0" fontId="16" fillId="0" borderId="22" xfId="6" applyNumberFormat="1" applyFont="1" applyFill="1" applyBorder="1" applyAlignment="1">
      <alignment horizontal="center" vertical="center" wrapText="1"/>
    </xf>
    <xf numFmtId="0" fontId="52" fillId="0" borderId="21" xfId="0" applyFont="1" applyBorder="1" applyAlignment="1">
      <alignment horizontal="center" vertical="center" wrapText="1"/>
    </xf>
    <xf numFmtId="0" fontId="52" fillId="0" borderId="14" xfId="0" applyFont="1" applyBorder="1" applyAlignment="1">
      <alignment horizontal="center" vertical="center" wrapText="1"/>
    </xf>
    <xf numFmtId="0" fontId="27" fillId="0" borderId="21" xfId="6" applyNumberFormat="1" applyFont="1" applyFill="1" applyBorder="1" applyAlignment="1">
      <alignment horizontal="left" vertical="center" wrapText="1"/>
    </xf>
    <xf numFmtId="0" fontId="27" fillId="0" borderId="14" xfId="6" applyNumberFormat="1" applyFont="1" applyFill="1" applyBorder="1" applyAlignment="1">
      <alignment horizontal="left" vertical="center" wrapText="1"/>
    </xf>
    <xf numFmtId="0" fontId="28" fillId="0" borderId="21" xfId="6" applyNumberFormat="1" applyFont="1" applyFill="1" applyBorder="1" applyAlignment="1">
      <alignment horizontal="center" vertical="center" textRotation="90" wrapText="1"/>
    </xf>
    <xf numFmtId="0" fontId="28" fillId="0" borderId="22" xfId="6" applyNumberFormat="1" applyFont="1" applyFill="1" applyBorder="1" applyAlignment="1">
      <alignment horizontal="center" vertical="center" textRotation="90" wrapText="1"/>
    </xf>
    <xf numFmtId="0" fontId="28" fillId="0" borderId="14" xfId="6" applyNumberFormat="1" applyFont="1" applyFill="1" applyBorder="1" applyAlignment="1">
      <alignment horizontal="center" vertical="center" textRotation="90" wrapText="1"/>
    </xf>
    <xf numFmtId="4" fontId="23" fillId="0" borderId="24" xfId="0" applyNumberFormat="1" applyFont="1" applyFill="1" applyBorder="1" applyAlignment="1">
      <alignment vertical="center" wrapText="1"/>
    </xf>
    <xf numFmtId="0" fontId="27" fillId="0" borderId="25" xfId="0" applyFont="1" applyFill="1" applyBorder="1"/>
    <xf numFmtId="168" fontId="27" fillId="0" borderId="26" xfId="1" applyNumberFormat="1" applyFont="1" applyFill="1" applyBorder="1" applyAlignment="1">
      <alignment horizontal="center" vertical="center" wrapText="1"/>
    </xf>
    <xf numFmtId="0" fontId="26" fillId="0" borderId="11" xfId="6" applyNumberFormat="1" applyFont="1" applyFill="1" applyBorder="1" applyAlignment="1">
      <alignment horizontal="center" vertical="center" textRotation="90" wrapText="1"/>
    </xf>
    <xf numFmtId="0" fontId="16" fillId="0" borderId="11" xfId="6" applyNumberFormat="1" applyFont="1" applyFill="1" applyBorder="1" applyAlignment="1">
      <alignment horizontal="center" vertical="center" wrapText="1"/>
    </xf>
    <xf numFmtId="0" fontId="10" fillId="2" borderId="11" xfId="5" applyFont="1" applyFill="1" applyBorder="1" applyAlignment="1">
      <alignment horizontal="center" vertical="center" wrapText="1"/>
    </xf>
    <xf numFmtId="0" fontId="28" fillId="0" borderId="11" xfId="6" applyNumberFormat="1" applyFont="1" applyFill="1" applyBorder="1" applyAlignment="1">
      <alignment horizontal="center" vertical="center" textRotation="90" wrapText="1"/>
    </xf>
    <xf numFmtId="0" fontId="26" fillId="0" borderId="21" xfId="6" applyNumberFormat="1" applyFont="1" applyFill="1" applyBorder="1" applyAlignment="1">
      <alignment horizontal="center" vertical="center" textRotation="90" wrapText="1"/>
    </xf>
    <xf numFmtId="0" fontId="26" fillId="0" borderId="22" xfId="6" applyNumberFormat="1" applyFont="1" applyFill="1" applyBorder="1" applyAlignment="1">
      <alignment horizontal="center" vertical="center" textRotation="90" wrapText="1"/>
    </xf>
    <xf numFmtId="0" fontId="26" fillId="0" borderId="14" xfId="6" applyNumberFormat="1" applyFont="1" applyFill="1" applyBorder="1" applyAlignment="1">
      <alignment horizontal="center" vertical="center" textRotation="90" wrapText="1"/>
    </xf>
    <xf numFmtId="0" fontId="27" fillId="0" borderId="11" xfId="6" applyNumberFormat="1" applyFont="1" applyFill="1" applyBorder="1" applyAlignment="1">
      <alignment horizontal="center" vertical="center" wrapText="1"/>
    </xf>
    <xf numFmtId="0" fontId="3" fillId="0" borderId="1" xfId="5" applyBorder="1" applyAlignment="1">
      <alignment horizontal="center"/>
    </xf>
    <xf numFmtId="0" fontId="3" fillId="0" borderId="6" xfId="5" applyBorder="1" applyAlignment="1">
      <alignment horizontal="center"/>
    </xf>
    <xf numFmtId="0" fontId="25" fillId="0" borderId="11" xfId="6" applyNumberFormat="1" applyFont="1" applyFill="1" applyBorder="1" applyAlignment="1">
      <alignment horizontal="center" vertical="center" textRotation="90" wrapText="1"/>
    </xf>
    <xf numFmtId="0" fontId="27" fillId="0" borderId="21" xfId="6" applyNumberFormat="1" applyFont="1" applyFill="1" applyBorder="1" applyAlignment="1">
      <alignment horizontal="center" vertical="center" wrapText="1"/>
    </xf>
    <xf numFmtId="0" fontId="27" fillId="0" borderId="14" xfId="6" applyNumberFormat="1" applyFont="1" applyFill="1" applyBorder="1" applyAlignment="1">
      <alignment horizontal="center" vertical="center" wrapText="1"/>
    </xf>
    <xf numFmtId="0" fontId="28" fillId="0" borderId="11" xfId="6" applyNumberFormat="1" applyFont="1" applyFill="1" applyBorder="1" applyAlignment="1">
      <alignment horizontal="center" vertical="center" textRotation="90"/>
    </xf>
    <xf numFmtId="0" fontId="0" fillId="0" borderId="21" xfId="0" applyBorder="1" applyAlignment="1">
      <alignment horizontal="center" vertical="center"/>
    </xf>
    <xf numFmtId="0" fontId="0" fillId="0" borderId="14" xfId="0" applyBorder="1" applyAlignment="1">
      <alignment horizontal="center" vertical="center"/>
    </xf>
    <xf numFmtId="4" fontId="35" fillId="0" borderId="24" xfId="0" applyNumberFormat="1" applyFont="1" applyBorder="1" applyAlignment="1">
      <alignment vertical="center" wrapText="1"/>
    </xf>
    <xf numFmtId="0" fontId="18" fillId="0" borderId="25" xfId="0" applyFont="1" applyBorder="1"/>
    <xf numFmtId="167" fontId="18" fillId="0" borderId="21" xfId="3" applyNumberFormat="1" applyFont="1" applyFill="1" applyBorder="1" applyAlignment="1">
      <alignment horizontal="center" vertical="center" wrapText="1"/>
    </xf>
    <xf numFmtId="167" fontId="18" fillId="0" borderId="14" xfId="3" applyNumberFormat="1" applyFont="1" applyFill="1" applyBorder="1" applyAlignment="1">
      <alignment horizontal="center" vertical="center" wrapText="1"/>
    </xf>
    <xf numFmtId="0" fontId="16" fillId="0" borderId="11" xfId="6" applyFont="1" applyFill="1" applyBorder="1" applyAlignment="1">
      <alignment horizontal="center" vertical="center" wrapText="1"/>
    </xf>
    <xf numFmtId="0" fontId="27" fillId="0" borderId="11" xfId="6" applyFont="1" applyFill="1" applyBorder="1" applyAlignment="1">
      <alignment horizontal="center" vertical="center" wrapText="1"/>
    </xf>
    <xf numFmtId="0" fontId="28" fillId="0" borderId="11" xfId="6" applyNumberFormat="1" applyFont="1" applyFill="1" applyBorder="1" applyAlignment="1">
      <alignment horizontal="center" vertical="center" wrapText="1"/>
    </xf>
    <xf numFmtId="0" fontId="3" fillId="0" borderId="11" xfId="5" applyBorder="1" applyAlignment="1">
      <alignment horizontal="center"/>
    </xf>
    <xf numFmtId="0" fontId="4" fillId="0" borderId="11" xfId="5" applyFont="1" applyBorder="1" applyAlignment="1">
      <alignment horizontal="center" vertical="center" wrapText="1"/>
    </xf>
    <xf numFmtId="0" fontId="6" fillId="0" borderId="11" xfId="6" applyNumberFormat="1" applyFont="1" applyFill="1" applyBorder="1" applyAlignment="1">
      <alignment horizontal="center" vertical="center"/>
    </xf>
    <xf numFmtId="0" fontId="6" fillId="0" borderId="11" xfId="5" applyFont="1" applyBorder="1" applyAlignment="1">
      <alignment horizontal="center" vertical="center" wrapText="1"/>
    </xf>
    <xf numFmtId="0" fontId="7" fillId="0" borderId="11" xfId="5" applyFont="1" applyBorder="1" applyAlignment="1">
      <alignment horizontal="center" vertical="center" wrapText="1"/>
    </xf>
    <xf numFmtId="0" fontId="2" fillId="0" borderId="11" xfId="0" applyFont="1" applyBorder="1" applyAlignment="1">
      <alignment horizontal="center" vertical="center"/>
    </xf>
    <xf numFmtId="0" fontId="32" fillId="0" borderId="11" xfId="6" applyNumberFormat="1" applyFont="1" applyFill="1" applyBorder="1" applyAlignment="1">
      <alignment horizontal="center" vertical="center" textRotation="90" wrapText="1"/>
    </xf>
    <xf numFmtId="0" fontId="33" fillId="0" borderId="11" xfId="6" applyNumberFormat="1" applyFont="1" applyFill="1" applyBorder="1" applyAlignment="1">
      <alignment horizontal="center" vertical="center" textRotation="90" wrapText="1"/>
    </xf>
    <xf numFmtId="0" fontId="46" fillId="0" borderId="11" xfId="6" applyNumberFormat="1" applyFont="1" applyFill="1" applyBorder="1" applyAlignment="1">
      <alignment horizontal="center" vertical="center" textRotation="90" wrapText="1"/>
    </xf>
    <xf numFmtId="0" fontId="18" fillId="0" borderId="11" xfId="6" applyNumberFormat="1" applyFont="1" applyFill="1" applyBorder="1" applyAlignment="1">
      <alignment horizontal="center" vertical="center" wrapText="1"/>
    </xf>
    <xf numFmtId="0" fontId="12" fillId="0" borderId="11" xfId="6" applyNumberFormat="1" applyFont="1" applyFill="1" applyBorder="1" applyAlignment="1">
      <alignment horizontal="center" vertical="center" wrapText="1"/>
    </xf>
    <xf numFmtId="0" fontId="54" fillId="4" borderId="32" xfId="0" applyFont="1" applyFill="1" applyBorder="1" applyAlignment="1">
      <alignment horizontal="center"/>
    </xf>
    <xf numFmtId="0" fontId="54" fillId="4" borderId="29" xfId="0" applyFont="1" applyFill="1" applyBorder="1" applyAlignment="1">
      <alignment horizontal="center"/>
    </xf>
    <xf numFmtId="0" fontId="54" fillId="4" borderId="30" xfId="0" applyFont="1" applyFill="1" applyBorder="1" applyAlignment="1">
      <alignment horizontal="center"/>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45" fillId="4" borderId="11" xfId="0" applyFont="1" applyFill="1" applyBorder="1" applyAlignment="1">
      <alignment horizontal="center" vertical="center"/>
    </xf>
    <xf numFmtId="0" fontId="45" fillId="4" borderId="11" xfId="0" applyFont="1" applyFill="1" applyBorder="1" applyAlignment="1">
      <alignment horizontal="center" vertical="center" wrapText="1"/>
    </xf>
    <xf numFmtId="0" fontId="45" fillId="4" borderId="15" xfId="0" applyFont="1" applyFill="1" applyBorder="1" applyAlignment="1">
      <alignment horizontal="center" vertical="center"/>
    </xf>
    <xf numFmtId="0" fontId="14" fillId="0" borderId="38" xfId="6" applyNumberFormat="1" applyFont="1" applyFill="1" applyBorder="1" applyAlignment="1">
      <alignment horizontal="center" vertical="center" textRotation="90" wrapText="1"/>
    </xf>
    <xf numFmtId="0" fontId="14" fillId="0" borderId="13" xfId="6" applyNumberFormat="1" applyFont="1" applyFill="1" applyBorder="1" applyAlignment="1">
      <alignment horizontal="center" vertical="center" textRotation="90" wrapText="1"/>
    </xf>
    <xf numFmtId="0" fontId="14" fillId="0" borderId="39" xfId="6" applyNumberFormat="1" applyFont="1" applyFill="1" applyBorder="1" applyAlignment="1">
      <alignment horizontal="center" vertical="center" textRotation="90" wrapText="1"/>
    </xf>
  </cellXfs>
  <cellStyles count="14">
    <cellStyle name="Estilo 1" xfId="9"/>
    <cellStyle name="Excel Built-in Normal" xfId="6"/>
    <cellStyle name="Millares" xfId="1" builtinId="3"/>
    <cellStyle name="Millares [0]" xfId="2" builtinId="6"/>
    <cellStyle name="Millares [0] 2" xfId="12"/>
    <cellStyle name="Millares 2" xfId="11"/>
    <cellStyle name="Moneda" xfId="3" builtinId="4"/>
    <cellStyle name="Moneda [0]" xfId="10" builtinId="7"/>
    <cellStyle name="Moneda [0] 2" xfId="13"/>
    <cellStyle name="Normal" xfId="0" builtinId="0"/>
    <cellStyle name="Normal 2" xfId="5"/>
    <cellStyle name="Normal 2 2" xfId="8"/>
    <cellStyle name="Porcentaje" xfId="4" builtinId="5"/>
    <cellStyle name="Porcentaje 2" xfId="7"/>
  </cellStyles>
  <dxfs count="80">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s>
  <tableStyles count="0" defaultTableStyle="TableStyleMedium2" defaultPivotStyle="PivotStyleLight16"/>
  <colors>
    <mruColors>
      <color rgb="FF00FF00"/>
      <color rgb="FFFF99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0.14611559182632536"/>
          <c:y val="0.14609009178942217"/>
          <c:w val="0.84057806539364777"/>
          <c:h val="0.64328109586527005"/>
        </c:manualLayout>
      </c:layout>
      <c:bar3DChart>
        <c:barDir val="col"/>
        <c:grouping val="clustered"/>
        <c:varyColors val="0"/>
        <c:ser>
          <c:idx val="0"/>
          <c:order val="0"/>
          <c:spPr>
            <a:solidFill>
              <a:srgbClr val="FFFF00"/>
            </a:solidFill>
          </c:spPr>
          <c:invertIfNegative val="0"/>
          <c:dPt>
            <c:idx val="0"/>
            <c:invertIfNegative val="0"/>
            <c:bubble3D val="0"/>
            <c:extLst xmlns:c16r2="http://schemas.microsoft.com/office/drawing/2015/06/chart">
              <c:ext xmlns:c16="http://schemas.microsoft.com/office/drawing/2014/chart" uri="{C3380CC4-5D6E-409C-BE32-E72D297353CC}">
                <c16:uniqueId val="{00000001-98AE-4D61-9A9F-F4339B06C054}"/>
              </c:ext>
            </c:extLst>
          </c:dPt>
          <c:dPt>
            <c:idx val="1"/>
            <c:invertIfNegative val="0"/>
            <c:bubble3D val="0"/>
            <c:spPr>
              <a:solidFill>
                <a:srgbClr val="FF0000"/>
              </a:solidFill>
            </c:spPr>
            <c:extLst xmlns:c16r2="http://schemas.microsoft.com/office/drawing/2015/06/chart">
              <c:ext xmlns:c16="http://schemas.microsoft.com/office/drawing/2014/chart" uri="{C3380CC4-5D6E-409C-BE32-E72D297353CC}">
                <c16:uniqueId val="{00000003-98AE-4D61-9A9F-F4339B06C054}"/>
              </c:ext>
            </c:extLst>
          </c:dPt>
          <c:dPt>
            <c:idx val="2"/>
            <c:invertIfNegative val="0"/>
            <c:bubble3D val="0"/>
            <c:spPr>
              <a:solidFill>
                <a:srgbClr val="FF0000"/>
              </a:solidFill>
            </c:spPr>
            <c:extLst xmlns:c16r2="http://schemas.microsoft.com/office/drawing/2015/06/chart">
              <c:ext xmlns:c16="http://schemas.microsoft.com/office/drawing/2014/chart" uri="{C3380CC4-5D6E-409C-BE32-E72D297353CC}">
                <c16:uniqueId val="{00000005-98AE-4D61-9A9F-F4339B06C054}"/>
              </c:ext>
            </c:extLst>
          </c:dPt>
          <c:dPt>
            <c:idx val="3"/>
            <c:invertIfNegative val="0"/>
            <c:bubble3D val="0"/>
            <c:extLst xmlns:c16r2="http://schemas.microsoft.com/office/drawing/2015/06/chart">
              <c:ext xmlns:c16="http://schemas.microsoft.com/office/drawing/2014/chart" uri="{C3380CC4-5D6E-409C-BE32-E72D297353CC}">
                <c16:uniqueId val="{00000007-98AE-4D61-9A9F-F4339B06C054}"/>
              </c:ext>
            </c:extLst>
          </c:dPt>
          <c:dLbls>
            <c:dLbl>
              <c:idx val="0"/>
              <c:layout>
                <c:manualLayout>
                  <c:x val="1.619433198380562E-2"/>
                  <c:y val="-4.046534509611005E-2"/>
                </c:manualLayout>
              </c:layout>
              <c:spPr>
                <a:noFill/>
                <a:ln>
                  <a:noFill/>
                </a:ln>
                <a:effectLst/>
              </c:spPr>
              <c:txPr>
                <a:bodyPr/>
                <a:lstStyle/>
                <a:p>
                  <a:pPr>
                    <a:defRPr sz="1400" b="1"/>
                  </a:pPr>
                  <a:endParaRPr lang="es-MX"/>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8AE-4D61-9A9F-F4339B06C054}"/>
                </c:ext>
                <c:ext xmlns:c15="http://schemas.microsoft.com/office/drawing/2012/chart" uri="{CE6537A1-D6FC-4f65-9D91-7224C49458BB}">
                  <c15:layout/>
                </c:ext>
              </c:extLst>
            </c:dLbl>
            <c:dLbl>
              <c:idx val="1"/>
              <c:layout>
                <c:manualLayout>
                  <c:x val="2.1592442645074175E-2"/>
                  <c:y val="-2.4279207057665984E-2"/>
                </c:manualLayout>
              </c:layout>
              <c:spPr>
                <a:noFill/>
                <a:ln>
                  <a:noFill/>
                </a:ln>
                <a:effectLst/>
              </c:spPr>
              <c:txPr>
                <a:bodyPr/>
                <a:lstStyle/>
                <a:p>
                  <a:pPr>
                    <a:defRPr sz="1400" b="1"/>
                  </a:pPr>
                  <a:endParaRPr lang="es-MX"/>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8AE-4D61-9A9F-F4339B06C054}"/>
                </c:ext>
                <c:ext xmlns:c15="http://schemas.microsoft.com/office/drawing/2012/chart" uri="{CE6537A1-D6FC-4f65-9D91-7224C49458BB}">
                  <c15:layout/>
                </c:ext>
              </c:extLst>
            </c:dLbl>
            <c:dLbl>
              <c:idx val="2"/>
              <c:layout>
                <c:manualLayout>
                  <c:x val="1.6194331983805668E-2"/>
                  <c:y val="-2.023267254805506E-2"/>
                </c:manualLayout>
              </c:layout>
              <c:spPr>
                <a:noFill/>
                <a:ln>
                  <a:noFill/>
                </a:ln>
                <a:effectLst/>
              </c:spPr>
              <c:txPr>
                <a:bodyPr/>
                <a:lstStyle/>
                <a:p>
                  <a:pPr>
                    <a:defRPr sz="1400" b="1"/>
                  </a:pPr>
                  <a:endParaRPr lang="es-MX"/>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8AE-4D61-9A9F-F4339B06C054}"/>
                </c:ext>
                <c:ext xmlns:c15="http://schemas.microsoft.com/office/drawing/2012/chart" uri="{CE6537A1-D6FC-4f65-9D91-7224C49458BB}">
                  <c15:layout/>
                </c:ext>
              </c:extLst>
            </c:dLbl>
            <c:dLbl>
              <c:idx val="3"/>
              <c:layout>
                <c:manualLayout>
                  <c:x val="1.6194331983805568E-2"/>
                  <c:y val="-4.046534509611005E-2"/>
                </c:manualLayout>
              </c:layout>
              <c:spPr>
                <a:noFill/>
                <a:ln>
                  <a:noFill/>
                </a:ln>
                <a:effectLst/>
              </c:spPr>
              <c:txPr>
                <a:bodyPr/>
                <a:lstStyle/>
                <a:p>
                  <a:pPr>
                    <a:defRPr sz="1400" b="1"/>
                  </a:pPr>
                  <a:endParaRPr lang="es-MX"/>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8AE-4D61-9A9F-F4339B06C054}"/>
                </c:ext>
                <c:ext xmlns:c15="http://schemas.microsoft.com/office/drawing/2012/chart" uri="{CE6537A1-D6FC-4f65-9D91-7224C49458BB}">
                  <c15:layout/>
                </c:ext>
              </c:extLst>
            </c:dLbl>
            <c:spPr>
              <a:noFill/>
              <a:ln>
                <a:noFill/>
              </a:ln>
              <a:effectLst/>
            </c:spPr>
            <c:txPr>
              <a:bodyPr/>
              <a:lstStyle/>
              <a:p>
                <a:pPr>
                  <a:defRPr b="1"/>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GENERAL!$B$5:$B$8</c:f>
              <c:strCache>
                <c:ptCount val="4"/>
                <c:pt idx="0">
                  <c:v>EJE 1</c:v>
                </c:pt>
                <c:pt idx="1">
                  <c:v>EJE 2</c:v>
                </c:pt>
                <c:pt idx="2">
                  <c:v>EJE 3</c:v>
                </c:pt>
                <c:pt idx="3">
                  <c:v>EJE 4</c:v>
                </c:pt>
              </c:strCache>
            </c:strRef>
          </c:cat>
          <c:val>
            <c:numRef>
              <c:f>GENERAL!$C$5:$C$8</c:f>
              <c:numCache>
                <c:formatCode>0%</c:formatCode>
                <c:ptCount val="4"/>
                <c:pt idx="0">
                  <c:v>0.34732758620689663</c:v>
                </c:pt>
                <c:pt idx="1">
                  <c:v>0.3024803280777193</c:v>
                </c:pt>
                <c:pt idx="2">
                  <c:v>0.24888888888888891</c:v>
                </c:pt>
                <c:pt idx="3">
                  <c:v>0.33271604938271593</c:v>
                </c:pt>
              </c:numCache>
            </c:numRef>
          </c:val>
          <c:extLst xmlns:c16r2="http://schemas.microsoft.com/office/drawing/2015/06/chart">
            <c:ext xmlns:c16="http://schemas.microsoft.com/office/drawing/2014/chart" uri="{C3380CC4-5D6E-409C-BE32-E72D297353CC}">
              <c16:uniqueId val="{00000008-98AE-4D61-9A9F-F4339B06C054}"/>
            </c:ext>
          </c:extLst>
        </c:ser>
        <c:dLbls>
          <c:showLegendKey val="0"/>
          <c:showVal val="0"/>
          <c:showCatName val="0"/>
          <c:showSerName val="0"/>
          <c:showPercent val="0"/>
          <c:showBubbleSize val="0"/>
        </c:dLbls>
        <c:gapWidth val="150"/>
        <c:shape val="cylinder"/>
        <c:axId val="254820736"/>
        <c:axId val="254822656"/>
        <c:axId val="0"/>
      </c:bar3DChart>
      <c:catAx>
        <c:axId val="254820736"/>
        <c:scaling>
          <c:orientation val="minMax"/>
        </c:scaling>
        <c:delete val="0"/>
        <c:axPos val="b"/>
        <c:title>
          <c:tx>
            <c:rich>
              <a:bodyPr/>
              <a:lstStyle/>
              <a:p>
                <a:pPr>
                  <a:defRPr/>
                </a:pPr>
                <a:r>
                  <a:rPr lang="en-US"/>
                  <a:t>Ejes</a:t>
                </a:r>
              </a:p>
            </c:rich>
          </c:tx>
          <c:layout>
            <c:manualLayout>
              <c:xMode val="edge"/>
              <c:yMode val="edge"/>
              <c:x val="0.41404465130117846"/>
              <c:y val="0.8878122204067691"/>
            </c:manualLayout>
          </c:layout>
          <c:overlay val="0"/>
        </c:title>
        <c:numFmt formatCode="General" sourceLinked="0"/>
        <c:majorTickMark val="out"/>
        <c:minorTickMark val="none"/>
        <c:tickLblPos val="nextTo"/>
        <c:crossAx val="254822656"/>
        <c:crosses val="autoZero"/>
        <c:auto val="1"/>
        <c:lblAlgn val="ctr"/>
        <c:lblOffset val="100"/>
        <c:noMultiLvlLbl val="0"/>
      </c:catAx>
      <c:valAx>
        <c:axId val="254822656"/>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25482073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657225</xdr:colOff>
      <xdr:row>11</xdr:row>
      <xdr:rowOff>52387</xdr:rowOff>
    </xdr:from>
    <xdr:to>
      <xdr:col>3</xdr:col>
      <xdr:colOff>285750</xdr:colOff>
      <xdr:row>30</xdr:row>
      <xdr:rowOff>114300</xdr:rowOff>
    </xdr:to>
    <xdr:graphicFrame macro="">
      <xdr:nvGraphicFramePr>
        <xdr:cNvPr id="2" name="2 Gráfico">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199086</xdr:colOff>
      <xdr:row>0</xdr:row>
      <xdr:rowOff>21463</xdr:rowOff>
    </xdr:from>
    <xdr:to>
      <xdr:col>1</xdr:col>
      <xdr:colOff>864791</xdr:colOff>
      <xdr:row>3</xdr:row>
      <xdr:rowOff>131541</xdr:rowOff>
    </xdr:to>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086" y="21463"/>
          <a:ext cx="667689" cy="6661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174402</xdr:colOff>
      <xdr:row>1</xdr:row>
      <xdr:rowOff>147437</xdr:rowOff>
    </xdr:from>
    <xdr:to>
      <xdr:col>3</xdr:col>
      <xdr:colOff>671176</xdr:colOff>
      <xdr:row>3</xdr:row>
      <xdr:rowOff>391167</xdr:rowOff>
    </xdr:to>
    <xdr:pic>
      <xdr:nvPicPr>
        <xdr:cNvPr id="2" name="Imagen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4402" y="335254"/>
          <a:ext cx="671176" cy="6193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62802</xdr:colOff>
      <xdr:row>0</xdr:row>
      <xdr:rowOff>83736</xdr:rowOff>
    </xdr:from>
    <xdr:to>
      <xdr:col>1</xdr:col>
      <xdr:colOff>684823</xdr:colOff>
      <xdr:row>3</xdr:row>
      <xdr:rowOff>107870</xdr:rowOff>
    </xdr:to>
    <xdr:pic>
      <xdr:nvPicPr>
        <xdr:cNvPr id="2" name="Imagen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02" y="83736"/>
          <a:ext cx="622021" cy="5893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45357</xdr:colOff>
      <xdr:row>1</xdr:row>
      <xdr:rowOff>112487</xdr:rowOff>
    </xdr:from>
    <xdr:to>
      <xdr:col>3</xdr:col>
      <xdr:colOff>638693</xdr:colOff>
      <xdr:row>3</xdr:row>
      <xdr:rowOff>170090</xdr:rowOff>
    </xdr:to>
    <xdr:pic>
      <xdr:nvPicPr>
        <xdr:cNvPr id="3" name="Imagen 2">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357" y="327933"/>
          <a:ext cx="638693" cy="60188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repository.ut.edu.co/" TargetMode="External"/><Relationship Id="rId1" Type="http://schemas.openxmlformats.org/officeDocument/2006/relationships/hyperlink" Target="http://administrativos.ut.edu.co/biblioteca/bases-de-datos-adquiridas.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administrativos.ut.edu.co/vicerrectoria-administrativa/division-de-relaciones-laborales-y-prestacionales/planes.htm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abSelected="1" view="pageBreakPreview" zoomScale="89" zoomScaleNormal="100" zoomScaleSheetLayoutView="89" workbookViewId="0">
      <selection activeCell="D26" sqref="D26"/>
    </sheetView>
  </sheetViews>
  <sheetFormatPr baseColWidth="10" defaultColWidth="11.42578125" defaultRowHeight="12.75"/>
  <cols>
    <col min="1" max="1" width="45.7109375" style="42" bestFit="1" customWidth="1"/>
    <col min="2" max="2" width="19.140625" style="42" bestFit="1" customWidth="1"/>
    <col min="3" max="3" width="14.28515625" style="42" bestFit="1" customWidth="1"/>
    <col min="4" max="4" width="17.7109375" style="42" customWidth="1"/>
    <col min="5" max="5" width="7.42578125" style="42" customWidth="1"/>
    <col min="6" max="16384" width="11.42578125" style="42"/>
  </cols>
  <sheetData>
    <row r="1" spans="1:4">
      <c r="A1" s="277" t="s">
        <v>214</v>
      </c>
      <c r="B1" s="277"/>
      <c r="C1" s="277"/>
      <c r="D1" s="277"/>
    </row>
    <row r="2" spans="1:4">
      <c r="A2" s="277" t="s">
        <v>468</v>
      </c>
      <c r="B2" s="277"/>
      <c r="C2" s="277"/>
      <c r="D2" s="277"/>
    </row>
    <row r="4" spans="1:4" ht="15">
      <c r="A4" s="52" t="s">
        <v>193</v>
      </c>
      <c r="B4" s="53" t="s">
        <v>215</v>
      </c>
      <c r="C4" s="52" t="s">
        <v>23</v>
      </c>
      <c r="D4" s="52" t="s">
        <v>216</v>
      </c>
    </row>
    <row r="5" spans="1:4">
      <c r="A5" s="43" t="s">
        <v>25</v>
      </c>
      <c r="B5" s="41" t="s">
        <v>217</v>
      </c>
      <c r="C5" s="44">
        <f>AVERAGE('EXCELENCIA ACADÉMICA'!T7:T70)</f>
        <v>0.34732758620689663</v>
      </c>
      <c r="D5" s="214">
        <f t="shared" ref="D5:D9" si="0">IF(C5&lt;=33%,1,IF(C5&lt;76%,3,IF(C5&lt;100%,4,IF(C5=101%,5))))</f>
        <v>3</v>
      </c>
    </row>
    <row r="6" spans="1:4">
      <c r="A6" s="43" t="s">
        <v>91</v>
      </c>
      <c r="B6" s="41" t="s">
        <v>218</v>
      </c>
      <c r="C6" s="44">
        <f>AVERAGE('COMPROMISO SOCIAL'!S7:S56)</f>
        <v>0.3024803280777193</v>
      </c>
      <c r="D6" s="5">
        <f t="shared" si="0"/>
        <v>1</v>
      </c>
    </row>
    <row r="7" spans="1:4" ht="15">
      <c r="A7" s="43" t="s">
        <v>145</v>
      </c>
      <c r="B7" s="41" t="s">
        <v>219</v>
      </c>
      <c r="C7" s="45">
        <f>AVERAGE('COMPROMISO AMBIENTAL'!S7:S21)</f>
        <v>0.24888888888888891</v>
      </c>
      <c r="D7" s="5">
        <f t="shared" si="0"/>
        <v>1</v>
      </c>
    </row>
    <row r="8" spans="1:4">
      <c r="A8" s="43" t="s">
        <v>220</v>
      </c>
      <c r="B8" s="41" t="s">
        <v>221</v>
      </c>
      <c r="C8" s="44">
        <f>AVERAGE('EJE 4 EYTA'!S7:S33)</f>
        <v>0.33271604938271593</v>
      </c>
      <c r="D8" s="214">
        <f t="shared" si="0"/>
        <v>3</v>
      </c>
    </row>
    <row r="9" spans="1:4">
      <c r="A9" s="46"/>
      <c r="B9" s="47" t="s">
        <v>222</v>
      </c>
      <c r="C9" s="48">
        <f>AVERAGE(C5:C8)</f>
        <v>0.30785321313905523</v>
      </c>
      <c r="D9" s="5">
        <f t="shared" si="0"/>
        <v>1</v>
      </c>
    </row>
    <row r="10" spans="1:4">
      <c r="A10" s="49" t="s">
        <v>223</v>
      </c>
      <c r="B10" s="46"/>
      <c r="C10" s="50"/>
    </row>
    <row r="34" spans="1:1">
      <c r="A34" s="51" t="s">
        <v>874</v>
      </c>
    </row>
    <row r="35" spans="1:1">
      <c r="A35" s="51"/>
    </row>
    <row r="36" spans="1:1">
      <c r="A36" s="7" t="s">
        <v>90</v>
      </c>
    </row>
  </sheetData>
  <mergeCells count="2">
    <mergeCell ref="A1:D1"/>
    <mergeCell ref="A2:D2"/>
  </mergeCells>
  <conditionalFormatting sqref="D5">
    <cfRule type="cellIs" dxfId="79" priority="8" stopIfTrue="1" operator="between">
      <formula>3</formula>
      <formula>4</formula>
    </cfRule>
  </conditionalFormatting>
  <conditionalFormatting sqref="D5">
    <cfRule type="cellIs" dxfId="78" priority="5" stopIfTrue="1" operator="greaterThan">
      <formula>3</formula>
    </cfRule>
    <cfRule type="cellIs" dxfId="77" priority="6" stopIfTrue="1" operator="between">
      <formula>1</formula>
      <formula>1</formula>
    </cfRule>
    <cfRule type="cellIs" dxfId="76" priority="7" stopIfTrue="1" operator="between">
      <formula>3</formula>
      <formula>3</formula>
    </cfRule>
  </conditionalFormatting>
  <conditionalFormatting sqref="D6:D9">
    <cfRule type="cellIs" dxfId="75" priority="4" stopIfTrue="1" operator="between">
      <formula>3</formula>
      <formula>4</formula>
    </cfRule>
  </conditionalFormatting>
  <conditionalFormatting sqref="D6:D9">
    <cfRule type="cellIs" dxfId="74" priority="1" stopIfTrue="1" operator="greaterThan">
      <formula>3</formula>
    </cfRule>
    <cfRule type="cellIs" dxfId="73" priority="2" stopIfTrue="1" operator="between">
      <formula>1</formula>
      <formula>1</formula>
    </cfRule>
    <cfRule type="cellIs" dxfId="72" priority="3" stopIfTrue="1" operator="between">
      <formula>3</formula>
      <formula>3</formula>
    </cfRule>
  </conditionalFormatting>
  <pageMargins left="0.70866141732283472" right="0.70866141732283472" top="0.74803149606299213" bottom="0.74803149606299213" header="0.31496062992125984" footer="0.31496062992125984"/>
  <pageSetup scale="7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2"/>
  <sheetViews>
    <sheetView zoomScale="91" zoomScaleNormal="91" zoomScaleSheetLayoutView="80" workbookViewId="0">
      <pane ySplit="6" topLeftCell="A21" activePane="bottomLeft" state="frozen"/>
      <selection activeCell="E1" sqref="E1"/>
      <selection pane="bottomLeft" activeCell="K21" sqref="K21"/>
    </sheetView>
  </sheetViews>
  <sheetFormatPr baseColWidth="10" defaultColWidth="11.42578125" defaultRowHeight="23.25"/>
  <cols>
    <col min="1" max="1" width="4.7109375" style="1" bestFit="1" customWidth="1"/>
    <col min="2" max="2" width="16.140625" style="7" customWidth="1"/>
    <col min="3" max="3" width="21.5703125" style="7" customWidth="1"/>
    <col min="4" max="4" width="20" style="8" customWidth="1"/>
    <col min="5" max="5" width="21" style="9" customWidth="1"/>
    <col min="6" max="6" width="6.5703125" style="9" hidden="1" customWidth="1"/>
    <col min="7" max="7" width="29" style="10" customWidth="1"/>
    <col min="8" max="8" width="28.140625" style="10" customWidth="1"/>
    <col min="9" max="9" width="6.42578125" style="10" customWidth="1"/>
    <col min="10" max="10" width="21.42578125" style="10" customWidth="1"/>
    <col min="11" max="11" width="23.28515625" style="7" customWidth="1"/>
    <col min="12" max="12" width="14" style="7" hidden="1" customWidth="1"/>
    <col min="13" max="13" width="16.85546875" style="7" hidden="1" customWidth="1"/>
    <col min="14" max="14" width="24.7109375" style="115" hidden="1" customWidth="1"/>
    <col min="15" max="15" width="21.140625" style="7" hidden="1" customWidth="1"/>
    <col min="16" max="16" width="11.85546875" style="7" hidden="1" customWidth="1"/>
    <col min="17" max="17" width="9.28515625" style="7" customWidth="1"/>
    <col min="18" max="18" width="30.42578125" style="7" customWidth="1"/>
    <col min="19" max="19" width="38.5703125" style="7" customWidth="1"/>
    <col min="20" max="20" width="11.85546875" style="7" bestFit="1" customWidth="1"/>
    <col min="21" max="21" width="13.28515625" style="7" bestFit="1" customWidth="1"/>
    <col min="22" max="22" width="4" style="1" bestFit="1" customWidth="1"/>
    <col min="23" max="23" width="13.42578125" style="1" bestFit="1" customWidth="1"/>
    <col min="24" max="16384" width="11.42578125" style="1"/>
  </cols>
  <sheetData>
    <row r="1" spans="1:22" customFormat="1" ht="15">
      <c r="B1" s="299"/>
      <c r="C1" s="301" t="s">
        <v>0</v>
      </c>
      <c r="D1" s="302"/>
      <c r="E1" s="302"/>
      <c r="F1" s="302"/>
      <c r="G1" s="302"/>
      <c r="H1" s="302"/>
      <c r="I1" s="302"/>
      <c r="J1" s="302"/>
      <c r="K1" s="302"/>
      <c r="L1" s="302"/>
      <c r="M1" s="302"/>
      <c r="N1" s="302"/>
      <c r="O1" s="302"/>
      <c r="P1" s="302"/>
      <c r="Q1" s="302"/>
      <c r="R1" s="302"/>
      <c r="S1" s="303"/>
      <c r="T1" s="304" t="s">
        <v>1</v>
      </c>
      <c r="U1" s="305"/>
    </row>
    <row r="2" spans="1:22" customFormat="1" ht="15">
      <c r="B2" s="300"/>
      <c r="C2" s="301"/>
      <c r="D2" s="302"/>
      <c r="E2" s="302"/>
      <c r="F2" s="302"/>
      <c r="G2" s="302"/>
      <c r="H2" s="302"/>
      <c r="I2" s="302"/>
      <c r="J2" s="302"/>
      <c r="K2" s="302"/>
      <c r="L2" s="302"/>
      <c r="M2" s="302"/>
      <c r="N2" s="302"/>
      <c r="O2" s="302"/>
      <c r="P2" s="302"/>
      <c r="Q2" s="302"/>
      <c r="R2" s="302"/>
      <c r="S2" s="303"/>
      <c r="T2" s="306" t="s">
        <v>2</v>
      </c>
      <c r="U2" s="307"/>
    </row>
    <row r="3" spans="1:22" customFormat="1" ht="15">
      <c r="B3" s="300"/>
      <c r="C3" s="308" t="s">
        <v>245</v>
      </c>
      <c r="D3" s="309"/>
      <c r="E3" s="309"/>
      <c r="F3" s="309"/>
      <c r="G3" s="309"/>
      <c r="H3" s="309"/>
      <c r="I3" s="309"/>
      <c r="J3" s="309"/>
      <c r="K3" s="309"/>
      <c r="L3" s="309"/>
      <c r="M3" s="309"/>
      <c r="N3" s="309"/>
      <c r="O3" s="309"/>
      <c r="P3" s="309"/>
      <c r="Q3" s="309"/>
      <c r="R3" s="309"/>
      <c r="S3" s="310"/>
      <c r="T3" s="306" t="s">
        <v>3</v>
      </c>
      <c r="U3" s="307"/>
    </row>
    <row r="4" spans="1:22" customFormat="1" ht="15.75" thickBot="1">
      <c r="B4" s="300"/>
      <c r="C4" s="308"/>
      <c r="D4" s="309"/>
      <c r="E4" s="309"/>
      <c r="F4" s="309"/>
      <c r="G4" s="309"/>
      <c r="H4" s="309"/>
      <c r="I4" s="309"/>
      <c r="J4" s="309"/>
      <c r="K4" s="309"/>
      <c r="L4" s="309"/>
      <c r="M4" s="309"/>
      <c r="N4" s="309"/>
      <c r="O4" s="309"/>
      <c r="P4" s="309"/>
      <c r="Q4" s="309"/>
      <c r="R4" s="309"/>
      <c r="S4" s="310"/>
      <c r="T4" s="311" t="s">
        <v>4</v>
      </c>
      <c r="U4" s="312"/>
    </row>
    <row r="5" spans="1:22" ht="15.75" customHeight="1">
      <c r="A5" s="280" t="s">
        <v>5</v>
      </c>
      <c r="B5" s="291" t="s">
        <v>6</v>
      </c>
      <c r="C5" s="291" t="s">
        <v>7</v>
      </c>
      <c r="D5" s="291" t="s">
        <v>8</v>
      </c>
      <c r="E5" s="291" t="s">
        <v>9</v>
      </c>
      <c r="F5" s="291" t="s">
        <v>536</v>
      </c>
      <c r="G5" s="291" t="s">
        <v>10</v>
      </c>
      <c r="H5" s="291" t="s">
        <v>11</v>
      </c>
      <c r="I5" s="291" t="s">
        <v>224</v>
      </c>
      <c r="J5" s="291" t="s">
        <v>244</v>
      </c>
      <c r="K5" s="291" t="s">
        <v>13</v>
      </c>
      <c r="L5" s="291" t="s">
        <v>14</v>
      </c>
      <c r="M5" s="291" t="s">
        <v>15</v>
      </c>
      <c r="N5" s="292" t="s">
        <v>225</v>
      </c>
      <c r="O5" s="291" t="s">
        <v>17</v>
      </c>
      <c r="P5" s="291" t="s">
        <v>18</v>
      </c>
      <c r="Q5" s="293" t="s">
        <v>452</v>
      </c>
      <c r="R5" s="293"/>
      <c r="S5" s="293"/>
      <c r="T5" s="293"/>
      <c r="U5" s="293"/>
    </row>
    <row r="6" spans="1:22" ht="30">
      <c r="A6" s="281"/>
      <c r="B6" s="291"/>
      <c r="C6" s="291"/>
      <c r="D6" s="291"/>
      <c r="E6" s="291"/>
      <c r="F6" s="291"/>
      <c r="G6" s="291"/>
      <c r="H6" s="291"/>
      <c r="I6" s="291"/>
      <c r="J6" s="291"/>
      <c r="K6" s="291"/>
      <c r="L6" s="291"/>
      <c r="M6" s="291"/>
      <c r="N6" s="292"/>
      <c r="O6" s="291"/>
      <c r="P6" s="291"/>
      <c r="Q6" s="98" t="s">
        <v>20</v>
      </c>
      <c r="R6" s="98" t="s">
        <v>21</v>
      </c>
      <c r="S6" s="98" t="s">
        <v>22</v>
      </c>
      <c r="T6" s="98" t="s">
        <v>23</v>
      </c>
      <c r="U6" s="98" t="s">
        <v>24</v>
      </c>
    </row>
    <row r="7" spans="1:22" ht="201" customHeight="1">
      <c r="A7" s="2">
        <v>1</v>
      </c>
      <c r="B7" s="288" t="s">
        <v>25</v>
      </c>
      <c r="C7" s="290" t="s">
        <v>26</v>
      </c>
      <c r="D7" s="232" t="s">
        <v>27</v>
      </c>
      <c r="E7" s="232" t="s">
        <v>28</v>
      </c>
      <c r="F7" s="232">
        <v>10</v>
      </c>
      <c r="G7" s="233" t="s">
        <v>674</v>
      </c>
      <c r="H7" s="153" t="s">
        <v>675</v>
      </c>
      <c r="I7" s="233">
        <v>1</v>
      </c>
      <c r="J7" s="233" t="s">
        <v>252</v>
      </c>
      <c r="K7" s="233" t="s">
        <v>902</v>
      </c>
      <c r="L7" s="3">
        <v>43891</v>
      </c>
      <c r="M7" s="3">
        <v>44073</v>
      </c>
      <c r="N7" s="114">
        <f>190000000+591920754</f>
        <v>781920754</v>
      </c>
      <c r="O7" s="147">
        <v>0</v>
      </c>
      <c r="P7" s="153" t="s">
        <v>654</v>
      </c>
      <c r="Q7" s="233"/>
      <c r="R7" s="149" t="s">
        <v>862</v>
      </c>
      <c r="S7" s="233" t="s">
        <v>772</v>
      </c>
      <c r="T7" s="60">
        <v>0.4</v>
      </c>
      <c r="U7" s="214">
        <f t="shared" ref="U7:U70" si="0">IF(T7&lt;=33%,1,IF(T7&lt;76%,3,IF(T7&lt;100%,4,IF(T7=101%,5))))</f>
        <v>3</v>
      </c>
      <c r="V7" s="39"/>
    </row>
    <row r="8" spans="1:22" ht="127.5" customHeight="1">
      <c r="A8" s="2">
        <v>2</v>
      </c>
      <c r="B8" s="288"/>
      <c r="C8" s="290"/>
      <c r="D8" s="283" t="s">
        <v>29</v>
      </c>
      <c r="E8" s="232" t="s">
        <v>676</v>
      </c>
      <c r="F8" s="232"/>
      <c r="G8" s="153" t="s">
        <v>246</v>
      </c>
      <c r="H8" s="153" t="s">
        <v>678</v>
      </c>
      <c r="I8" s="233">
        <v>300</v>
      </c>
      <c r="J8" s="233" t="s">
        <v>679</v>
      </c>
      <c r="K8" s="233" t="s">
        <v>903</v>
      </c>
      <c r="L8" s="3">
        <v>43891</v>
      </c>
      <c r="M8" s="3">
        <v>44165</v>
      </c>
      <c r="N8" s="114">
        <v>80000000</v>
      </c>
      <c r="O8" s="4"/>
      <c r="P8" s="153" t="s">
        <v>655</v>
      </c>
      <c r="Q8" s="224">
        <v>214</v>
      </c>
      <c r="R8" s="230" t="s">
        <v>880</v>
      </c>
      <c r="S8" s="231" t="s">
        <v>881</v>
      </c>
      <c r="T8" s="60">
        <f>+Q8/I8</f>
        <v>0.71333333333333337</v>
      </c>
      <c r="U8" s="214">
        <f t="shared" si="0"/>
        <v>3</v>
      </c>
      <c r="V8" s="39"/>
    </row>
    <row r="9" spans="1:22" ht="257.25" customHeight="1">
      <c r="A9" s="2">
        <v>3</v>
      </c>
      <c r="B9" s="288"/>
      <c r="C9" s="290"/>
      <c r="D9" s="283"/>
      <c r="E9" s="283" t="s">
        <v>677</v>
      </c>
      <c r="F9" s="232"/>
      <c r="G9" s="282" t="s">
        <v>247</v>
      </c>
      <c r="H9" s="153" t="s">
        <v>537</v>
      </c>
      <c r="I9" s="233">
        <v>10</v>
      </c>
      <c r="J9" s="233" t="s">
        <v>680</v>
      </c>
      <c r="K9" s="233" t="s">
        <v>904</v>
      </c>
      <c r="L9" s="3">
        <v>43891</v>
      </c>
      <c r="M9" s="3">
        <v>44180</v>
      </c>
      <c r="N9" s="114">
        <v>200000000</v>
      </c>
      <c r="O9" s="4"/>
      <c r="P9" s="153" t="s">
        <v>654</v>
      </c>
      <c r="Q9" s="233">
        <v>7</v>
      </c>
      <c r="R9" s="153" t="s">
        <v>773</v>
      </c>
      <c r="S9" s="149" t="s">
        <v>784</v>
      </c>
      <c r="T9" s="60">
        <f>+Q9/I9</f>
        <v>0.7</v>
      </c>
      <c r="U9" s="214">
        <f t="shared" si="0"/>
        <v>3</v>
      </c>
      <c r="V9" s="39"/>
    </row>
    <row r="10" spans="1:22" ht="105" customHeight="1">
      <c r="A10" s="2">
        <v>4</v>
      </c>
      <c r="B10" s="288"/>
      <c r="C10" s="290"/>
      <c r="D10" s="283"/>
      <c r="E10" s="283"/>
      <c r="F10" s="232"/>
      <c r="G10" s="282"/>
      <c r="H10" s="153" t="s">
        <v>538</v>
      </c>
      <c r="I10" s="233">
        <v>300</v>
      </c>
      <c r="J10" s="233" t="s">
        <v>249</v>
      </c>
      <c r="K10" s="233" t="s">
        <v>905</v>
      </c>
      <c r="L10" s="3">
        <v>43922</v>
      </c>
      <c r="M10" s="3">
        <v>44165</v>
      </c>
      <c r="N10" s="114">
        <v>25000000</v>
      </c>
      <c r="O10" s="4"/>
      <c r="P10" s="153" t="s">
        <v>656</v>
      </c>
      <c r="Q10" s="233">
        <f>8+2+5</f>
        <v>15</v>
      </c>
      <c r="R10" s="153" t="s">
        <v>774</v>
      </c>
      <c r="S10" s="153" t="s">
        <v>708</v>
      </c>
      <c r="T10" s="60">
        <f>+Q10/I10</f>
        <v>0.05</v>
      </c>
      <c r="U10" s="5">
        <f t="shared" si="0"/>
        <v>1</v>
      </c>
      <c r="V10" s="39"/>
    </row>
    <row r="11" spans="1:22" ht="102">
      <c r="A11" s="2">
        <v>5</v>
      </c>
      <c r="B11" s="288"/>
      <c r="C11" s="290"/>
      <c r="D11" s="283"/>
      <c r="E11" s="232" t="s">
        <v>30</v>
      </c>
      <c r="F11" s="232"/>
      <c r="G11" s="153" t="s">
        <v>31</v>
      </c>
      <c r="H11" s="153" t="s">
        <v>32</v>
      </c>
      <c r="I11" s="233">
        <v>100</v>
      </c>
      <c r="J11" s="233" t="s">
        <v>248</v>
      </c>
      <c r="K11" s="233" t="s">
        <v>906</v>
      </c>
      <c r="L11" s="3">
        <v>43922</v>
      </c>
      <c r="M11" s="3">
        <v>44165</v>
      </c>
      <c r="N11" s="114"/>
      <c r="O11" s="4"/>
      <c r="P11" s="153"/>
      <c r="Q11" s="153"/>
      <c r="R11" s="153"/>
      <c r="S11" s="233" t="s">
        <v>875</v>
      </c>
      <c r="T11" s="60">
        <v>0</v>
      </c>
      <c r="U11" s="5">
        <f t="shared" si="0"/>
        <v>1</v>
      </c>
      <c r="V11" s="38"/>
    </row>
    <row r="12" spans="1:22" ht="302.25" customHeight="1">
      <c r="A12" s="2">
        <v>6</v>
      </c>
      <c r="B12" s="288"/>
      <c r="C12" s="298" t="s">
        <v>33</v>
      </c>
      <c r="D12" s="283" t="s">
        <v>362</v>
      </c>
      <c r="E12" s="232" t="s">
        <v>541</v>
      </c>
      <c r="F12" s="232"/>
      <c r="G12" s="153" t="s">
        <v>539</v>
      </c>
      <c r="H12" s="153" t="s">
        <v>540</v>
      </c>
      <c r="I12" s="233">
        <v>10</v>
      </c>
      <c r="J12" s="233" t="s">
        <v>361</v>
      </c>
      <c r="K12" s="233" t="s">
        <v>907</v>
      </c>
      <c r="L12" s="3">
        <v>43891</v>
      </c>
      <c r="M12" s="3">
        <v>44165</v>
      </c>
      <c r="N12" s="114"/>
      <c r="O12" s="233"/>
      <c r="P12" s="153"/>
      <c r="Q12" s="233"/>
      <c r="R12" s="153" t="s">
        <v>863</v>
      </c>
      <c r="S12" s="153" t="s">
        <v>785</v>
      </c>
      <c r="T12" s="60">
        <v>0.34</v>
      </c>
      <c r="U12" s="214">
        <f t="shared" si="0"/>
        <v>3</v>
      </c>
      <c r="V12" s="38"/>
    </row>
    <row r="13" spans="1:22" ht="111" customHeight="1">
      <c r="A13" s="2">
        <v>7</v>
      </c>
      <c r="B13" s="288"/>
      <c r="C13" s="298"/>
      <c r="D13" s="283"/>
      <c r="E13" s="232" t="s">
        <v>542</v>
      </c>
      <c r="F13" s="232"/>
      <c r="G13" s="153" t="s">
        <v>363</v>
      </c>
      <c r="H13" s="153" t="s">
        <v>364</v>
      </c>
      <c r="I13" s="233">
        <v>1</v>
      </c>
      <c r="J13" s="233" t="s">
        <v>365</v>
      </c>
      <c r="K13" s="233" t="s">
        <v>908</v>
      </c>
      <c r="L13" s="3">
        <v>43891</v>
      </c>
      <c r="M13" s="3">
        <v>44165</v>
      </c>
      <c r="N13" s="142">
        <v>1400000000</v>
      </c>
      <c r="O13" s="233"/>
      <c r="P13" s="153" t="s">
        <v>657</v>
      </c>
      <c r="Q13" s="233"/>
      <c r="R13" s="153" t="s">
        <v>957</v>
      </c>
      <c r="S13" s="276" t="s">
        <v>956</v>
      </c>
      <c r="T13" s="60">
        <v>0.34</v>
      </c>
      <c r="U13" s="214">
        <f t="shared" si="0"/>
        <v>3</v>
      </c>
      <c r="V13" s="38"/>
    </row>
    <row r="14" spans="1:22" ht="127.5">
      <c r="A14" s="2">
        <v>8</v>
      </c>
      <c r="B14" s="288"/>
      <c r="C14" s="298"/>
      <c r="D14" s="283"/>
      <c r="E14" s="232" t="s">
        <v>34</v>
      </c>
      <c r="F14" s="54"/>
      <c r="G14" s="153" t="s">
        <v>35</v>
      </c>
      <c r="H14" s="153" t="s">
        <v>543</v>
      </c>
      <c r="I14" s="233">
        <v>5</v>
      </c>
      <c r="J14" s="233" t="s">
        <v>228</v>
      </c>
      <c r="K14" s="233" t="s">
        <v>909</v>
      </c>
      <c r="L14" s="3">
        <v>43891</v>
      </c>
      <c r="M14" s="3">
        <v>44165</v>
      </c>
      <c r="N14" s="114"/>
      <c r="O14" s="233"/>
      <c r="P14" s="153"/>
      <c r="Q14" s="233">
        <v>2</v>
      </c>
      <c r="R14" s="153" t="s">
        <v>709</v>
      </c>
      <c r="S14" s="153" t="s">
        <v>958</v>
      </c>
      <c r="T14" s="60">
        <f>+Q14/I14</f>
        <v>0.4</v>
      </c>
      <c r="U14" s="214">
        <f t="shared" si="0"/>
        <v>3</v>
      </c>
      <c r="V14" s="38"/>
    </row>
    <row r="15" spans="1:22" ht="156" customHeight="1">
      <c r="A15" s="2">
        <v>9</v>
      </c>
      <c r="B15" s="288"/>
      <c r="C15" s="298"/>
      <c r="D15" s="283"/>
      <c r="E15" s="232" t="s">
        <v>36</v>
      </c>
      <c r="F15" s="55"/>
      <c r="G15" s="153" t="s">
        <v>37</v>
      </c>
      <c r="H15" s="153" t="s">
        <v>366</v>
      </c>
      <c r="I15" s="233">
        <v>1</v>
      </c>
      <c r="J15" s="233" t="s">
        <v>544</v>
      </c>
      <c r="K15" s="233" t="s">
        <v>908</v>
      </c>
      <c r="L15" s="3">
        <v>43891</v>
      </c>
      <c r="M15" s="3">
        <v>44165</v>
      </c>
      <c r="N15" s="114"/>
      <c r="O15" s="233"/>
      <c r="P15" s="153"/>
      <c r="Q15" s="233"/>
      <c r="R15" s="153" t="s">
        <v>960</v>
      </c>
      <c r="S15" s="153" t="s">
        <v>959</v>
      </c>
      <c r="T15" s="60">
        <v>0.34</v>
      </c>
      <c r="U15" s="221">
        <f t="shared" si="0"/>
        <v>3</v>
      </c>
      <c r="V15" s="38"/>
    </row>
    <row r="16" spans="1:22" ht="203.25" customHeight="1">
      <c r="A16" s="2">
        <v>10</v>
      </c>
      <c r="B16" s="288"/>
      <c r="C16" s="298"/>
      <c r="D16" s="232" t="s">
        <v>371</v>
      </c>
      <c r="E16" s="232" t="s">
        <v>545</v>
      </c>
      <c r="F16" s="232"/>
      <c r="G16" s="153" t="s">
        <v>372</v>
      </c>
      <c r="H16" s="153" t="s">
        <v>469</v>
      </c>
      <c r="I16" s="233">
        <v>14</v>
      </c>
      <c r="J16" s="233" t="s">
        <v>373</v>
      </c>
      <c r="K16" s="233" t="s">
        <v>910</v>
      </c>
      <c r="L16" s="3">
        <v>43891</v>
      </c>
      <c r="M16" s="3">
        <v>44165</v>
      </c>
      <c r="N16" s="114"/>
      <c r="O16" s="4"/>
      <c r="P16" s="153"/>
      <c r="Q16" s="233">
        <v>14</v>
      </c>
      <c r="R16" s="153" t="s">
        <v>777</v>
      </c>
      <c r="S16" s="153" t="s">
        <v>776</v>
      </c>
      <c r="T16" s="60">
        <f>+Q16/I16</f>
        <v>1</v>
      </c>
      <c r="U16" s="5" t="b">
        <f t="shared" si="0"/>
        <v>0</v>
      </c>
      <c r="V16" s="38"/>
    </row>
    <row r="17" spans="1:22" ht="187.5" customHeight="1">
      <c r="A17" s="2">
        <v>11</v>
      </c>
      <c r="B17" s="288"/>
      <c r="C17" s="298"/>
      <c r="D17" s="283" t="s">
        <v>374</v>
      </c>
      <c r="E17" s="283" t="s">
        <v>375</v>
      </c>
      <c r="F17" s="232"/>
      <c r="G17" s="282" t="s">
        <v>546</v>
      </c>
      <c r="H17" s="153" t="s">
        <v>548</v>
      </c>
      <c r="I17" s="233">
        <v>2</v>
      </c>
      <c r="J17" s="233" t="s">
        <v>547</v>
      </c>
      <c r="K17" s="233" t="s">
        <v>376</v>
      </c>
      <c r="L17" s="3">
        <v>43891</v>
      </c>
      <c r="M17" s="3">
        <v>44165</v>
      </c>
      <c r="N17" s="142">
        <v>450000000</v>
      </c>
      <c r="O17" s="4"/>
      <c r="P17" s="153" t="s">
        <v>655</v>
      </c>
      <c r="Q17" s="233">
        <v>1</v>
      </c>
      <c r="R17" s="152" t="s">
        <v>779</v>
      </c>
      <c r="S17" s="152" t="s">
        <v>778</v>
      </c>
      <c r="T17" s="60">
        <f>+Q17/I17</f>
        <v>0.5</v>
      </c>
      <c r="U17" s="214">
        <f t="shared" si="0"/>
        <v>3</v>
      </c>
      <c r="V17" s="38"/>
    </row>
    <row r="18" spans="1:22" ht="89.25">
      <c r="A18" s="2">
        <v>12</v>
      </c>
      <c r="B18" s="288"/>
      <c r="C18" s="298"/>
      <c r="D18" s="283"/>
      <c r="E18" s="283"/>
      <c r="F18" s="232"/>
      <c r="G18" s="282"/>
      <c r="H18" s="153" t="s">
        <v>549</v>
      </c>
      <c r="I18" s="233">
        <v>2</v>
      </c>
      <c r="J18" s="233" t="s">
        <v>550</v>
      </c>
      <c r="K18" s="233" t="s">
        <v>376</v>
      </c>
      <c r="L18" s="3">
        <v>43891</v>
      </c>
      <c r="M18" s="3">
        <v>44165</v>
      </c>
      <c r="N18" s="114"/>
      <c r="O18" s="233"/>
      <c r="P18" s="153"/>
      <c r="Q18" s="153"/>
      <c r="R18" s="153" t="s">
        <v>780</v>
      </c>
      <c r="S18" s="97" t="s">
        <v>781</v>
      </c>
      <c r="T18" s="60">
        <v>0.15</v>
      </c>
      <c r="U18" s="5">
        <f t="shared" si="0"/>
        <v>1</v>
      </c>
      <c r="V18" s="39"/>
    </row>
    <row r="19" spans="1:22" ht="140.25" customHeight="1">
      <c r="A19" s="2">
        <v>13</v>
      </c>
      <c r="B19" s="288"/>
      <c r="C19" s="298"/>
      <c r="D19" s="283"/>
      <c r="E19" s="283" t="s">
        <v>377</v>
      </c>
      <c r="F19" s="232"/>
      <c r="G19" s="153" t="s">
        <v>227</v>
      </c>
      <c r="H19" s="153" t="s">
        <v>551</v>
      </c>
      <c r="I19" s="233">
        <v>1</v>
      </c>
      <c r="J19" s="233" t="s">
        <v>229</v>
      </c>
      <c r="K19" s="233" t="s">
        <v>911</v>
      </c>
      <c r="L19" s="3">
        <v>43891</v>
      </c>
      <c r="M19" s="3">
        <v>44012</v>
      </c>
      <c r="N19" s="114"/>
      <c r="O19" s="233"/>
      <c r="P19" s="153"/>
      <c r="Q19" s="153"/>
      <c r="R19" s="153"/>
      <c r="S19" s="244"/>
      <c r="T19" s="60">
        <v>0</v>
      </c>
      <c r="U19" s="5">
        <f t="shared" si="0"/>
        <v>1</v>
      </c>
      <c r="V19" s="39"/>
    </row>
    <row r="20" spans="1:22" ht="69" customHeight="1">
      <c r="A20" s="2">
        <v>14</v>
      </c>
      <c r="B20" s="288"/>
      <c r="C20" s="298"/>
      <c r="D20" s="283"/>
      <c r="E20" s="283"/>
      <c r="F20" s="232"/>
      <c r="G20" s="153" t="s">
        <v>552</v>
      </c>
      <c r="H20" s="153" t="s">
        <v>553</v>
      </c>
      <c r="I20" s="233">
        <v>1</v>
      </c>
      <c r="J20" s="233" t="s">
        <v>554</v>
      </c>
      <c r="K20" s="233" t="s">
        <v>912</v>
      </c>
      <c r="L20" s="3">
        <v>43891</v>
      </c>
      <c r="M20" s="3">
        <v>44165</v>
      </c>
      <c r="N20" s="114"/>
      <c r="O20" s="233"/>
      <c r="P20" s="153"/>
      <c r="Q20" s="153"/>
      <c r="R20" s="153"/>
      <c r="S20" s="97" t="s">
        <v>875</v>
      </c>
      <c r="T20" s="60">
        <v>0</v>
      </c>
      <c r="U20" s="5">
        <f t="shared" si="0"/>
        <v>1</v>
      </c>
      <c r="V20" s="39"/>
    </row>
    <row r="21" spans="1:22" ht="197.25" customHeight="1">
      <c r="A21" s="2">
        <v>15</v>
      </c>
      <c r="B21" s="288"/>
      <c r="C21" s="298"/>
      <c r="D21" s="283"/>
      <c r="E21" s="232" t="s">
        <v>381</v>
      </c>
      <c r="F21" s="232"/>
      <c r="G21" s="153" t="s">
        <v>382</v>
      </c>
      <c r="H21" s="153" t="s">
        <v>383</v>
      </c>
      <c r="I21" s="233">
        <v>1</v>
      </c>
      <c r="J21" s="233" t="s">
        <v>384</v>
      </c>
      <c r="K21" s="233" t="s">
        <v>913</v>
      </c>
      <c r="L21" s="3">
        <v>43862</v>
      </c>
      <c r="M21" s="3">
        <v>44165</v>
      </c>
      <c r="N21" s="114"/>
      <c r="O21" s="233"/>
      <c r="P21" s="153"/>
      <c r="Q21" s="153"/>
      <c r="R21" s="153"/>
      <c r="S21" s="97" t="s">
        <v>875</v>
      </c>
      <c r="T21" s="60">
        <v>0</v>
      </c>
      <c r="U21" s="5">
        <f t="shared" si="0"/>
        <v>1</v>
      </c>
      <c r="V21" s="39"/>
    </row>
    <row r="22" spans="1:22" ht="153.75" customHeight="1">
      <c r="A22" s="2">
        <v>16</v>
      </c>
      <c r="B22" s="288"/>
      <c r="C22" s="298"/>
      <c r="D22" s="283" t="s">
        <v>378</v>
      </c>
      <c r="E22" s="283" t="s">
        <v>379</v>
      </c>
      <c r="F22" s="232"/>
      <c r="G22" s="282" t="s">
        <v>380</v>
      </c>
      <c r="H22" s="153" t="s">
        <v>555</v>
      </c>
      <c r="I22" s="233">
        <v>150</v>
      </c>
      <c r="J22" s="233" t="s">
        <v>456</v>
      </c>
      <c r="K22" s="233" t="s">
        <v>914</v>
      </c>
      <c r="L22" s="3">
        <v>43862</v>
      </c>
      <c r="M22" s="3">
        <v>44165</v>
      </c>
      <c r="N22" s="114"/>
      <c r="O22" s="233"/>
      <c r="P22" s="153"/>
      <c r="Q22" s="225">
        <v>1500</v>
      </c>
      <c r="R22" s="148" t="s">
        <v>876</v>
      </c>
      <c r="S22" s="148" t="s">
        <v>877</v>
      </c>
      <c r="T22" s="60">
        <v>1</v>
      </c>
      <c r="U22" s="5" t="b">
        <f t="shared" si="0"/>
        <v>0</v>
      </c>
      <c r="V22" s="39"/>
    </row>
    <row r="23" spans="1:22" ht="76.5">
      <c r="A23" s="2">
        <v>17</v>
      </c>
      <c r="B23" s="288"/>
      <c r="C23" s="298"/>
      <c r="D23" s="283"/>
      <c r="E23" s="283"/>
      <c r="F23" s="232"/>
      <c r="G23" s="282"/>
      <c r="H23" s="153" t="s">
        <v>455</v>
      </c>
      <c r="I23" s="233">
        <v>150</v>
      </c>
      <c r="J23" s="233" t="s">
        <v>457</v>
      </c>
      <c r="K23" s="233" t="s">
        <v>915</v>
      </c>
      <c r="L23" s="3">
        <v>43862</v>
      </c>
      <c r="M23" s="3">
        <v>44165</v>
      </c>
      <c r="N23" s="114"/>
      <c r="O23" s="233"/>
      <c r="P23" s="153"/>
      <c r="Q23" s="233"/>
      <c r="R23" s="153"/>
      <c r="S23" s="243"/>
      <c r="T23" s="60">
        <v>0</v>
      </c>
      <c r="U23" s="5">
        <f t="shared" si="0"/>
        <v>1</v>
      </c>
      <c r="V23" s="39"/>
    </row>
    <row r="24" spans="1:22" ht="141" customHeight="1">
      <c r="A24" s="2">
        <v>18</v>
      </c>
      <c r="B24" s="288"/>
      <c r="C24" s="294" t="s">
        <v>38</v>
      </c>
      <c r="D24" s="232" t="s">
        <v>385</v>
      </c>
      <c r="E24" s="232" t="s">
        <v>386</v>
      </c>
      <c r="F24" s="232"/>
      <c r="G24" s="153" t="s">
        <v>231</v>
      </c>
      <c r="H24" s="153" t="s">
        <v>681</v>
      </c>
      <c r="I24" s="233">
        <v>3000</v>
      </c>
      <c r="J24" s="233" t="s">
        <v>387</v>
      </c>
      <c r="K24" s="233" t="s">
        <v>916</v>
      </c>
      <c r="L24" s="3">
        <v>43862</v>
      </c>
      <c r="M24" s="3">
        <v>44165</v>
      </c>
      <c r="N24" s="114"/>
      <c r="O24" s="233"/>
      <c r="P24" s="153"/>
      <c r="Q24" s="233"/>
      <c r="R24" s="153"/>
      <c r="S24" s="243"/>
      <c r="T24" s="60">
        <v>0</v>
      </c>
      <c r="U24" s="5">
        <f t="shared" si="0"/>
        <v>1</v>
      </c>
      <c r="V24" s="38"/>
    </row>
    <row r="25" spans="1:22" ht="127.5">
      <c r="A25" s="2">
        <v>19</v>
      </c>
      <c r="B25" s="288"/>
      <c r="C25" s="294"/>
      <c r="D25" s="283" t="s">
        <v>388</v>
      </c>
      <c r="E25" s="283" t="s">
        <v>389</v>
      </c>
      <c r="F25" s="232"/>
      <c r="G25" s="153" t="s">
        <v>39</v>
      </c>
      <c r="H25" s="153" t="s">
        <v>682</v>
      </c>
      <c r="I25" s="233">
        <v>2</v>
      </c>
      <c r="J25" s="233" t="s">
        <v>683</v>
      </c>
      <c r="K25" s="233" t="s">
        <v>917</v>
      </c>
      <c r="L25" s="3">
        <v>43862</v>
      </c>
      <c r="M25" s="3">
        <v>44165</v>
      </c>
      <c r="N25" s="114"/>
      <c r="O25" s="233"/>
      <c r="P25" s="153"/>
      <c r="Q25" s="233"/>
      <c r="R25" s="153"/>
      <c r="S25" s="243"/>
      <c r="T25" s="60">
        <v>0</v>
      </c>
      <c r="U25" s="5">
        <f t="shared" si="0"/>
        <v>1</v>
      </c>
      <c r="V25" s="38"/>
    </row>
    <row r="26" spans="1:22" ht="171" customHeight="1">
      <c r="A26" s="2">
        <v>20</v>
      </c>
      <c r="B26" s="288"/>
      <c r="C26" s="294"/>
      <c r="D26" s="283"/>
      <c r="E26" s="283"/>
      <c r="F26" s="232"/>
      <c r="G26" s="153" t="s">
        <v>390</v>
      </c>
      <c r="H26" s="153" t="s">
        <v>391</v>
      </c>
      <c r="I26" s="233">
        <v>12</v>
      </c>
      <c r="J26" s="233" t="s">
        <v>458</v>
      </c>
      <c r="K26" s="233" t="s">
        <v>918</v>
      </c>
      <c r="L26" s="3">
        <v>43862</v>
      </c>
      <c r="M26" s="3">
        <v>44165</v>
      </c>
      <c r="N26" s="114"/>
      <c r="O26" s="233"/>
      <c r="P26" s="153"/>
      <c r="Q26" s="233"/>
      <c r="R26" s="153"/>
      <c r="S26" s="243"/>
      <c r="T26" s="60">
        <v>0</v>
      </c>
      <c r="U26" s="5">
        <f t="shared" si="0"/>
        <v>1</v>
      </c>
      <c r="V26" s="38"/>
    </row>
    <row r="27" spans="1:22" ht="102">
      <c r="A27" s="2">
        <v>21</v>
      </c>
      <c r="B27" s="288"/>
      <c r="C27" s="294"/>
      <c r="D27" s="283"/>
      <c r="E27" s="283"/>
      <c r="F27" s="232"/>
      <c r="G27" s="153" t="s">
        <v>392</v>
      </c>
      <c r="H27" s="153" t="s">
        <v>556</v>
      </c>
      <c r="I27" s="233">
        <v>5</v>
      </c>
      <c r="J27" s="233" t="s">
        <v>557</v>
      </c>
      <c r="K27" s="233" t="s">
        <v>919</v>
      </c>
      <c r="L27" s="3">
        <v>43862</v>
      </c>
      <c r="M27" s="3">
        <v>44165</v>
      </c>
      <c r="N27" s="114"/>
      <c r="O27" s="233"/>
      <c r="P27" s="153"/>
      <c r="Q27" s="233"/>
      <c r="R27" s="153"/>
      <c r="S27" s="243"/>
      <c r="T27" s="60">
        <v>0</v>
      </c>
      <c r="U27" s="5">
        <f t="shared" si="0"/>
        <v>1</v>
      </c>
      <c r="V27" s="39"/>
    </row>
    <row r="28" spans="1:22" ht="63.75">
      <c r="A28" s="2">
        <v>22</v>
      </c>
      <c r="B28" s="288"/>
      <c r="C28" s="294"/>
      <c r="D28" s="283" t="s">
        <v>40</v>
      </c>
      <c r="E28" s="283" t="s">
        <v>41</v>
      </c>
      <c r="F28" s="232"/>
      <c r="G28" s="284" t="s">
        <v>232</v>
      </c>
      <c r="H28" s="153" t="s">
        <v>233</v>
      </c>
      <c r="I28" s="233">
        <v>10</v>
      </c>
      <c r="J28" s="233" t="s">
        <v>235</v>
      </c>
      <c r="K28" s="233" t="s">
        <v>920</v>
      </c>
      <c r="L28" s="3">
        <v>43862</v>
      </c>
      <c r="M28" s="3">
        <v>44165</v>
      </c>
      <c r="N28" s="114"/>
      <c r="O28" s="153"/>
      <c r="P28" s="153"/>
      <c r="Q28" s="233"/>
      <c r="R28" s="153"/>
      <c r="S28" s="243"/>
      <c r="T28" s="60">
        <v>0</v>
      </c>
      <c r="U28" s="5">
        <f t="shared" si="0"/>
        <v>1</v>
      </c>
      <c r="V28" s="38"/>
    </row>
    <row r="29" spans="1:22" ht="78" customHeight="1">
      <c r="A29" s="2">
        <v>23</v>
      </c>
      <c r="B29" s="288"/>
      <c r="C29" s="294"/>
      <c r="D29" s="283"/>
      <c r="E29" s="283"/>
      <c r="F29" s="232"/>
      <c r="G29" s="284"/>
      <c r="H29" s="153" t="s">
        <v>560</v>
      </c>
      <c r="I29" s="233">
        <v>3</v>
      </c>
      <c r="J29" s="233" t="s">
        <v>234</v>
      </c>
      <c r="K29" s="233" t="s">
        <v>921</v>
      </c>
      <c r="L29" s="3">
        <v>43862</v>
      </c>
      <c r="M29" s="3">
        <v>44165</v>
      </c>
      <c r="N29" s="114"/>
      <c r="O29" s="4"/>
      <c r="P29" s="153"/>
      <c r="Q29" s="233"/>
      <c r="R29" s="153"/>
      <c r="S29" s="243"/>
      <c r="T29" s="60">
        <v>0</v>
      </c>
      <c r="U29" s="5">
        <f t="shared" si="0"/>
        <v>1</v>
      </c>
      <c r="V29" s="38"/>
    </row>
    <row r="30" spans="1:22" ht="219.75" customHeight="1">
      <c r="A30" s="2">
        <v>24</v>
      </c>
      <c r="B30" s="288"/>
      <c r="C30" s="290" t="s">
        <v>42</v>
      </c>
      <c r="D30" s="232" t="s">
        <v>43</v>
      </c>
      <c r="E30" s="232" t="s">
        <v>44</v>
      </c>
      <c r="F30" s="232"/>
      <c r="G30" s="153" t="s">
        <v>512</v>
      </c>
      <c r="H30" s="153" t="s">
        <v>513</v>
      </c>
      <c r="I30" s="233">
        <v>1</v>
      </c>
      <c r="J30" s="233" t="s">
        <v>514</v>
      </c>
      <c r="K30" s="233" t="s">
        <v>922</v>
      </c>
      <c r="L30" s="3">
        <v>43867</v>
      </c>
      <c r="M30" s="3">
        <v>44183</v>
      </c>
      <c r="N30" s="114"/>
      <c r="O30" s="4"/>
      <c r="P30" s="153"/>
      <c r="Q30" s="233">
        <v>1</v>
      </c>
      <c r="R30" s="153" t="s">
        <v>711</v>
      </c>
      <c r="S30" s="153" t="s">
        <v>710</v>
      </c>
      <c r="T30" s="60">
        <f>+Q30/I30</f>
        <v>1</v>
      </c>
      <c r="U30" s="5" t="b">
        <f t="shared" si="0"/>
        <v>0</v>
      </c>
      <c r="V30" s="38"/>
    </row>
    <row r="31" spans="1:22" ht="78" customHeight="1">
      <c r="A31" s="2">
        <v>25</v>
      </c>
      <c r="B31" s="288"/>
      <c r="C31" s="290"/>
      <c r="D31" s="290" t="s">
        <v>46</v>
      </c>
      <c r="E31" s="283" t="s">
        <v>236</v>
      </c>
      <c r="F31" s="232"/>
      <c r="G31" s="282" t="s">
        <v>558</v>
      </c>
      <c r="H31" s="153" t="s">
        <v>559</v>
      </c>
      <c r="I31" s="233">
        <v>1</v>
      </c>
      <c r="J31" s="275" t="s">
        <v>695</v>
      </c>
      <c r="K31" s="233" t="s">
        <v>922</v>
      </c>
      <c r="L31" s="3">
        <v>43867</v>
      </c>
      <c r="M31" s="3">
        <v>44183</v>
      </c>
      <c r="N31" s="114">
        <v>650000000</v>
      </c>
      <c r="O31" s="61"/>
      <c r="P31" s="153" t="s">
        <v>659</v>
      </c>
      <c r="Q31" s="233"/>
      <c r="R31" s="153"/>
      <c r="S31" s="148" t="s">
        <v>712</v>
      </c>
      <c r="T31" s="60">
        <v>0</v>
      </c>
      <c r="U31" s="5">
        <f t="shared" si="0"/>
        <v>1</v>
      </c>
      <c r="V31" s="38"/>
    </row>
    <row r="32" spans="1:22" ht="96" customHeight="1">
      <c r="A32" s="2">
        <v>26</v>
      </c>
      <c r="B32" s="288"/>
      <c r="C32" s="290"/>
      <c r="D32" s="290"/>
      <c r="E32" s="283"/>
      <c r="F32" s="232"/>
      <c r="G32" s="282"/>
      <c r="H32" s="153" t="s">
        <v>561</v>
      </c>
      <c r="I32" s="233">
        <v>1</v>
      </c>
      <c r="J32" s="275" t="s">
        <v>696</v>
      </c>
      <c r="K32" s="233" t="s">
        <v>922</v>
      </c>
      <c r="L32" s="3">
        <v>43867</v>
      </c>
      <c r="M32" s="3">
        <v>44183</v>
      </c>
      <c r="N32" s="114"/>
      <c r="O32" s="4"/>
      <c r="P32" s="153"/>
      <c r="Q32" s="233"/>
      <c r="R32" s="153"/>
      <c r="S32" s="148" t="s">
        <v>712</v>
      </c>
      <c r="T32" s="60">
        <v>0</v>
      </c>
      <c r="U32" s="5">
        <f t="shared" si="0"/>
        <v>1</v>
      </c>
      <c r="V32" s="38"/>
    </row>
    <row r="33" spans="1:23" ht="76.5">
      <c r="A33" s="2">
        <v>27</v>
      </c>
      <c r="B33" s="288"/>
      <c r="C33" s="290"/>
      <c r="D33" s="290"/>
      <c r="E33" s="232" t="s">
        <v>47</v>
      </c>
      <c r="F33" s="232"/>
      <c r="G33" s="153" t="s">
        <v>562</v>
      </c>
      <c r="H33" s="153" t="s">
        <v>515</v>
      </c>
      <c r="I33" s="233">
        <v>10</v>
      </c>
      <c r="J33" s="233" t="s">
        <v>516</v>
      </c>
      <c r="K33" s="233" t="s">
        <v>922</v>
      </c>
      <c r="L33" s="3">
        <v>43867</v>
      </c>
      <c r="M33" s="3">
        <v>44183</v>
      </c>
      <c r="N33" s="114"/>
      <c r="O33" s="4"/>
      <c r="P33" s="153"/>
      <c r="Q33" s="233">
        <v>8</v>
      </c>
      <c r="R33" s="146" t="s">
        <v>864</v>
      </c>
      <c r="S33" s="153"/>
      <c r="T33" s="60">
        <f>+Q33/I33</f>
        <v>0.8</v>
      </c>
      <c r="U33" s="5">
        <f t="shared" si="0"/>
        <v>4</v>
      </c>
      <c r="V33" s="38"/>
    </row>
    <row r="34" spans="1:23" ht="231.75" customHeight="1">
      <c r="A34" s="2">
        <v>28</v>
      </c>
      <c r="B34" s="288"/>
      <c r="C34" s="290"/>
      <c r="D34" s="290"/>
      <c r="E34" s="232" t="s">
        <v>48</v>
      </c>
      <c r="F34" s="232"/>
      <c r="G34" s="153" t="s">
        <v>49</v>
      </c>
      <c r="H34" s="153" t="s">
        <v>563</v>
      </c>
      <c r="I34" s="233">
        <v>50</v>
      </c>
      <c r="J34" s="233" t="s">
        <v>517</v>
      </c>
      <c r="K34" s="233" t="s">
        <v>923</v>
      </c>
      <c r="L34" s="3">
        <v>43867</v>
      </c>
      <c r="M34" s="3">
        <v>44183</v>
      </c>
      <c r="N34" s="114"/>
      <c r="O34" s="4"/>
      <c r="P34" s="153"/>
      <c r="Q34" s="233">
        <v>37</v>
      </c>
      <c r="R34" s="152" t="s">
        <v>714</v>
      </c>
      <c r="S34" s="153" t="s">
        <v>713</v>
      </c>
      <c r="T34" s="60">
        <f>+Q34/I34</f>
        <v>0.74</v>
      </c>
      <c r="U34" s="214">
        <f t="shared" si="0"/>
        <v>3</v>
      </c>
      <c r="V34" s="38"/>
    </row>
    <row r="35" spans="1:23" ht="89.25">
      <c r="A35" s="2">
        <v>29</v>
      </c>
      <c r="B35" s="288"/>
      <c r="C35" s="290"/>
      <c r="D35" s="290"/>
      <c r="E35" s="101" t="s">
        <v>50</v>
      </c>
      <c r="F35" s="101"/>
      <c r="G35" s="153" t="s">
        <v>51</v>
      </c>
      <c r="H35" s="153" t="s">
        <v>52</v>
      </c>
      <c r="I35" s="233">
        <v>1</v>
      </c>
      <c r="J35" s="233" t="s">
        <v>565</v>
      </c>
      <c r="K35" s="233" t="s">
        <v>924</v>
      </c>
      <c r="L35" s="3">
        <v>43867</v>
      </c>
      <c r="M35" s="3">
        <v>44183</v>
      </c>
      <c r="N35" s="114"/>
      <c r="O35" s="4"/>
      <c r="P35" s="153"/>
      <c r="Q35" s="233">
        <v>1</v>
      </c>
      <c r="R35" s="153" t="s">
        <v>716</v>
      </c>
      <c r="S35" s="153" t="s">
        <v>715</v>
      </c>
      <c r="T35" s="60">
        <f>+Q35/I35</f>
        <v>1</v>
      </c>
      <c r="U35" s="5" t="b">
        <f t="shared" si="0"/>
        <v>0</v>
      </c>
      <c r="V35" s="38"/>
    </row>
    <row r="36" spans="1:23" ht="120.75" customHeight="1">
      <c r="A36" s="2">
        <v>30</v>
      </c>
      <c r="B36" s="288"/>
      <c r="C36" s="290"/>
      <c r="D36" s="290"/>
      <c r="E36" s="232" t="s">
        <v>53</v>
      </c>
      <c r="F36" s="232"/>
      <c r="G36" s="153" t="s">
        <v>518</v>
      </c>
      <c r="H36" s="153" t="s">
        <v>519</v>
      </c>
      <c r="I36" s="233">
        <v>4</v>
      </c>
      <c r="J36" s="233" t="s">
        <v>520</v>
      </c>
      <c r="K36" s="233" t="s">
        <v>569</v>
      </c>
      <c r="L36" s="3">
        <v>43867</v>
      </c>
      <c r="M36" s="3">
        <v>44183</v>
      </c>
      <c r="N36" s="114"/>
      <c r="O36" s="4"/>
      <c r="P36" s="153"/>
      <c r="Q36" s="233">
        <v>4</v>
      </c>
      <c r="R36" s="153" t="s">
        <v>865</v>
      </c>
      <c r="S36" s="153"/>
      <c r="T36" s="60">
        <f>+Q36/I36</f>
        <v>1</v>
      </c>
      <c r="U36" s="5" t="b">
        <f t="shared" si="0"/>
        <v>0</v>
      </c>
      <c r="V36" s="38"/>
    </row>
    <row r="37" spans="1:23" ht="180.75" customHeight="1">
      <c r="A37" s="2">
        <v>31</v>
      </c>
      <c r="B37" s="288"/>
      <c r="C37" s="290"/>
      <c r="D37" s="290"/>
      <c r="E37" s="232" t="s">
        <v>566</v>
      </c>
      <c r="F37" s="232"/>
      <c r="G37" s="153" t="s">
        <v>521</v>
      </c>
      <c r="H37" s="153" t="s">
        <v>567</v>
      </c>
      <c r="I37" s="233">
        <v>4</v>
      </c>
      <c r="J37" s="233" t="s">
        <v>522</v>
      </c>
      <c r="K37" s="233" t="s">
        <v>569</v>
      </c>
      <c r="L37" s="3">
        <v>43867</v>
      </c>
      <c r="M37" s="3">
        <v>44183</v>
      </c>
      <c r="N37" s="114"/>
      <c r="O37" s="4"/>
      <c r="P37" s="153"/>
      <c r="Q37" s="233">
        <v>7</v>
      </c>
      <c r="R37" s="153" t="s">
        <v>866</v>
      </c>
      <c r="S37" s="153" t="s">
        <v>717</v>
      </c>
      <c r="T37" s="60">
        <v>1</v>
      </c>
      <c r="U37" s="5" t="b">
        <f t="shared" si="0"/>
        <v>0</v>
      </c>
      <c r="V37" s="38"/>
    </row>
    <row r="38" spans="1:23" ht="135.75" customHeight="1">
      <c r="A38" s="2">
        <v>32</v>
      </c>
      <c r="B38" s="288"/>
      <c r="C38" s="290"/>
      <c r="D38" s="290"/>
      <c r="E38" s="283" t="s">
        <v>718</v>
      </c>
      <c r="F38" s="232"/>
      <c r="G38" s="153" t="s">
        <v>564</v>
      </c>
      <c r="H38" s="153" t="s">
        <v>568</v>
      </c>
      <c r="I38" s="233">
        <v>3</v>
      </c>
      <c r="J38" s="233" t="s">
        <v>523</v>
      </c>
      <c r="K38" s="233" t="s">
        <v>569</v>
      </c>
      <c r="L38" s="3">
        <v>43867</v>
      </c>
      <c r="M38" s="3">
        <v>44183</v>
      </c>
      <c r="N38" s="114"/>
      <c r="O38" s="4"/>
      <c r="P38" s="153"/>
      <c r="Q38" s="233"/>
      <c r="R38" s="153"/>
      <c r="S38" s="153" t="s">
        <v>719</v>
      </c>
      <c r="T38" s="60">
        <v>0</v>
      </c>
      <c r="U38" s="5">
        <f t="shared" si="0"/>
        <v>1</v>
      </c>
      <c r="V38" s="38"/>
    </row>
    <row r="39" spans="1:23" ht="120.75" customHeight="1">
      <c r="A39" s="2">
        <v>33</v>
      </c>
      <c r="B39" s="288"/>
      <c r="C39" s="290"/>
      <c r="D39" s="290"/>
      <c r="E39" s="283"/>
      <c r="F39" s="232"/>
      <c r="G39" s="153" t="s">
        <v>54</v>
      </c>
      <c r="H39" s="153" t="s">
        <v>524</v>
      </c>
      <c r="I39" s="233">
        <v>2</v>
      </c>
      <c r="J39" s="233" t="s">
        <v>525</v>
      </c>
      <c r="K39" s="233" t="s">
        <v>925</v>
      </c>
      <c r="L39" s="3">
        <v>43867</v>
      </c>
      <c r="M39" s="3">
        <v>44183</v>
      </c>
      <c r="N39" s="114"/>
      <c r="O39" s="4"/>
      <c r="P39" s="153"/>
      <c r="Q39" s="153"/>
      <c r="R39" s="153"/>
      <c r="S39" s="153" t="s">
        <v>720</v>
      </c>
      <c r="T39" s="60">
        <v>0</v>
      </c>
      <c r="U39" s="5">
        <f t="shared" si="0"/>
        <v>1</v>
      </c>
      <c r="V39" s="38"/>
    </row>
    <row r="40" spans="1:23" ht="204" hidden="1" customHeight="1">
      <c r="A40" s="2">
        <v>34</v>
      </c>
      <c r="B40" s="288"/>
      <c r="C40" s="371" t="s">
        <v>55</v>
      </c>
      <c r="D40" s="287" t="s">
        <v>56</v>
      </c>
      <c r="E40" s="285" t="s">
        <v>57</v>
      </c>
      <c r="F40" s="234"/>
      <c r="G40" s="286" t="s">
        <v>58</v>
      </c>
      <c r="H40" s="235" t="s">
        <v>292</v>
      </c>
      <c r="I40" s="235">
        <v>700</v>
      </c>
      <c r="J40" s="235" t="s">
        <v>294</v>
      </c>
      <c r="K40" s="233" t="s">
        <v>803</v>
      </c>
      <c r="L40" s="3">
        <v>43862</v>
      </c>
      <c r="M40" s="3">
        <v>44165</v>
      </c>
      <c r="N40" s="114">
        <v>670000000</v>
      </c>
      <c r="O40" s="4"/>
      <c r="P40" s="153" t="s">
        <v>660</v>
      </c>
      <c r="Q40" s="235"/>
      <c r="R40" s="235"/>
      <c r="S40" s="77"/>
      <c r="T40" s="60"/>
      <c r="U40" s="5">
        <f t="shared" si="0"/>
        <v>1</v>
      </c>
      <c r="V40" s="38"/>
      <c r="W40" s="6"/>
    </row>
    <row r="41" spans="1:23" ht="71.45" hidden="1" customHeight="1">
      <c r="A41" s="2">
        <v>35</v>
      </c>
      <c r="B41" s="288"/>
      <c r="C41" s="372"/>
      <c r="D41" s="287"/>
      <c r="E41" s="285"/>
      <c r="F41" s="234"/>
      <c r="G41" s="286"/>
      <c r="H41" s="235" t="s">
        <v>293</v>
      </c>
      <c r="I41" s="235">
        <v>10</v>
      </c>
      <c r="J41" s="235" t="s">
        <v>295</v>
      </c>
      <c r="K41" s="233" t="s">
        <v>806</v>
      </c>
      <c r="L41" s="3">
        <v>43862</v>
      </c>
      <c r="M41" s="3">
        <v>44165</v>
      </c>
      <c r="N41" s="114"/>
      <c r="O41" s="4"/>
      <c r="P41" s="153"/>
      <c r="Q41" s="235"/>
      <c r="R41" s="235"/>
      <c r="S41" s="77"/>
      <c r="T41" s="60"/>
      <c r="U41" s="5">
        <f t="shared" si="0"/>
        <v>1</v>
      </c>
      <c r="V41" s="38"/>
    </row>
    <row r="42" spans="1:23" ht="98.45" hidden="1" customHeight="1">
      <c r="A42" s="2">
        <v>36</v>
      </c>
      <c r="B42" s="288"/>
      <c r="C42" s="372"/>
      <c r="D42" s="287"/>
      <c r="E42" s="234" t="s">
        <v>59</v>
      </c>
      <c r="F42" s="234"/>
      <c r="G42" s="235" t="s">
        <v>60</v>
      </c>
      <c r="H42" s="235" t="s">
        <v>61</v>
      </c>
      <c r="I42" s="235">
        <v>500</v>
      </c>
      <c r="J42" s="235" t="s">
        <v>296</v>
      </c>
      <c r="K42" s="233" t="s">
        <v>809</v>
      </c>
      <c r="L42" s="3">
        <v>43862</v>
      </c>
      <c r="M42" s="3">
        <v>44165</v>
      </c>
      <c r="N42" s="114"/>
      <c r="O42" s="4"/>
      <c r="P42" s="153"/>
      <c r="Q42" s="63"/>
      <c r="R42" s="235"/>
      <c r="S42" s="235"/>
      <c r="T42" s="60"/>
      <c r="U42" s="5">
        <f t="shared" si="0"/>
        <v>1</v>
      </c>
      <c r="V42" s="38"/>
    </row>
    <row r="43" spans="1:23" ht="98.45" hidden="1" customHeight="1">
      <c r="A43" s="2">
        <v>37</v>
      </c>
      <c r="B43" s="288"/>
      <c r="C43" s="372"/>
      <c r="D43" s="287"/>
      <c r="E43" s="234" t="s">
        <v>290</v>
      </c>
      <c r="F43" s="234"/>
      <c r="G43" s="235" t="s">
        <v>570</v>
      </c>
      <c r="H43" s="235" t="s">
        <v>571</v>
      </c>
      <c r="I43" s="235">
        <v>5</v>
      </c>
      <c r="J43" s="235" t="s">
        <v>297</v>
      </c>
      <c r="K43" s="233" t="s">
        <v>809</v>
      </c>
      <c r="L43" s="3">
        <v>43862</v>
      </c>
      <c r="M43" s="3">
        <v>44165</v>
      </c>
      <c r="N43" s="114"/>
      <c r="O43" s="4"/>
      <c r="P43" s="153"/>
      <c r="Q43" s="63"/>
      <c r="R43" s="235"/>
      <c r="S43" s="235"/>
      <c r="T43" s="60"/>
      <c r="U43" s="5">
        <f t="shared" si="0"/>
        <v>1</v>
      </c>
      <c r="V43" s="38"/>
    </row>
    <row r="44" spans="1:23" ht="98.45" hidden="1" customHeight="1">
      <c r="A44" s="2">
        <v>38</v>
      </c>
      <c r="B44" s="288"/>
      <c r="C44" s="372"/>
      <c r="D44" s="287"/>
      <c r="E44" s="234" t="s">
        <v>291</v>
      </c>
      <c r="F44" s="234"/>
      <c r="G44" s="235" t="s">
        <v>572</v>
      </c>
      <c r="H44" s="235" t="s">
        <v>573</v>
      </c>
      <c r="I44" s="235">
        <v>2</v>
      </c>
      <c r="J44" s="235" t="s">
        <v>574</v>
      </c>
      <c r="K44" s="233" t="s">
        <v>809</v>
      </c>
      <c r="L44" s="3">
        <v>43862</v>
      </c>
      <c r="M44" s="3">
        <v>44165</v>
      </c>
      <c r="N44" s="114"/>
      <c r="O44" s="4"/>
      <c r="P44" s="153"/>
      <c r="Q44" s="63"/>
      <c r="R44" s="235"/>
      <c r="S44" s="235"/>
      <c r="T44" s="60"/>
      <c r="U44" s="5">
        <f t="shared" si="0"/>
        <v>1</v>
      </c>
      <c r="V44" s="38"/>
    </row>
    <row r="45" spans="1:23" ht="71.45" hidden="1" customHeight="1">
      <c r="A45" s="2">
        <v>39</v>
      </c>
      <c r="B45" s="288"/>
      <c r="C45" s="372"/>
      <c r="D45" s="287"/>
      <c r="E45" s="232" t="s">
        <v>62</v>
      </c>
      <c r="F45" s="232"/>
      <c r="G45" s="153" t="s">
        <v>575</v>
      </c>
      <c r="H45" s="153" t="s">
        <v>576</v>
      </c>
      <c r="I45" s="233">
        <v>5</v>
      </c>
      <c r="J45" s="233" t="s">
        <v>255</v>
      </c>
      <c r="K45" s="233" t="s">
        <v>816</v>
      </c>
      <c r="L45" s="3">
        <v>43862</v>
      </c>
      <c r="M45" s="3">
        <v>44165</v>
      </c>
      <c r="N45" s="114"/>
      <c r="O45" s="4"/>
      <c r="P45" s="153"/>
      <c r="Q45" s="63"/>
      <c r="R45" s="235"/>
      <c r="S45" s="235"/>
      <c r="T45" s="60"/>
      <c r="U45" s="5">
        <f t="shared" si="0"/>
        <v>1</v>
      </c>
      <c r="V45" s="38"/>
    </row>
    <row r="46" spans="1:23" ht="138" customHeight="1">
      <c r="A46" s="2"/>
      <c r="B46" s="288"/>
      <c r="C46" s="372"/>
      <c r="D46" s="295" t="s">
        <v>56</v>
      </c>
      <c r="E46" s="297" t="s">
        <v>57</v>
      </c>
      <c r="F46" s="246"/>
      <c r="G46" s="278" t="s">
        <v>58</v>
      </c>
      <c r="H46" s="247" t="s">
        <v>292</v>
      </c>
      <c r="I46" s="247">
        <v>700</v>
      </c>
      <c r="J46" s="247" t="s">
        <v>294</v>
      </c>
      <c r="K46" s="259" t="s">
        <v>803</v>
      </c>
      <c r="L46" s="248">
        <v>43862</v>
      </c>
      <c r="M46" s="248">
        <v>44165</v>
      </c>
      <c r="N46" s="249">
        <v>670000000</v>
      </c>
      <c r="O46" s="250"/>
      <c r="P46" s="251" t="s">
        <v>660</v>
      </c>
      <c r="Q46" s="252">
        <v>0.8</v>
      </c>
      <c r="R46" s="253" t="s">
        <v>804</v>
      </c>
      <c r="S46" s="254" t="s">
        <v>805</v>
      </c>
      <c r="T46" s="60">
        <v>0.8</v>
      </c>
      <c r="U46" s="214">
        <f t="shared" si="0"/>
        <v>4</v>
      </c>
      <c r="V46" s="38"/>
    </row>
    <row r="47" spans="1:23" ht="274.5" customHeight="1">
      <c r="A47" s="2"/>
      <c r="B47" s="288"/>
      <c r="C47" s="372"/>
      <c r="D47" s="296"/>
      <c r="E47" s="279"/>
      <c r="F47" s="246"/>
      <c r="G47" s="279"/>
      <c r="H47" s="247" t="s">
        <v>293</v>
      </c>
      <c r="I47" s="247">
        <v>10</v>
      </c>
      <c r="J47" s="247" t="s">
        <v>295</v>
      </c>
      <c r="K47" s="259" t="s">
        <v>806</v>
      </c>
      <c r="L47" s="248">
        <v>43862</v>
      </c>
      <c r="M47" s="248">
        <v>44165</v>
      </c>
      <c r="N47" s="249"/>
      <c r="O47" s="250"/>
      <c r="P47" s="251"/>
      <c r="Q47" s="255">
        <v>10</v>
      </c>
      <c r="R47" s="256" t="s">
        <v>807</v>
      </c>
      <c r="S47" s="257" t="s">
        <v>808</v>
      </c>
      <c r="T47" s="60">
        <v>1</v>
      </c>
      <c r="U47" s="214" t="b">
        <f t="shared" si="0"/>
        <v>0</v>
      </c>
      <c r="V47" s="38"/>
    </row>
    <row r="48" spans="1:23" ht="93" customHeight="1">
      <c r="A48" s="2"/>
      <c r="B48" s="288"/>
      <c r="C48" s="372"/>
      <c r="D48" s="296"/>
      <c r="E48" s="246" t="s">
        <v>59</v>
      </c>
      <c r="F48" s="246"/>
      <c r="G48" s="247" t="s">
        <v>60</v>
      </c>
      <c r="H48" s="247" t="s">
        <v>61</v>
      </c>
      <c r="I48" s="247">
        <v>500</v>
      </c>
      <c r="J48" s="247" t="s">
        <v>296</v>
      </c>
      <c r="K48" s="259" t="s">
        <v>809</v>
      </c>
      <c r="L48" s="248">
        <v>43862</v>
      </c>
      <c r="M48" s="248">
        <v>44165</v>
      </c>
      <c r="N48" s="249"/>
      <c r="O48" s="250"/>
      <c r="P48" s="251"/>
      <c r="Q48" s="255">
        <v>50</v>
      </c>
      <c r="R48" s="256" t="s">
        <v>810</v>
      </c>
      <c r="S48" s="258" t="s">
        <v>811</v>
      </c>
      <c r="T48" s="60">
        <v>0.1</v>
      </c>
      <c r="U48" s="5">
        <f t="shared" si="0"/>
        <v>1</v>
      </c>
      <c r="V48" s="38"/>
    </row>
    <row r="49" spans="1:22" ht="71.45" customHeight="1">
      <c r="A49" s="2"/>
      <c r="B49" s="288"/>
      <c r="C49" s="372"/>
      <c r="D49" s="296"/>
      <c r="E49" s="246" t="s">
        <v>290</v>
      </c>
      <c r="F49" s="246"/>
      <c r="G49" s="247" t="s">
        <v>570</v>
      </c>
      <c r="H49" s="247" t="s">
        <v>571</v>
      </c>
      <c r="I49" s="247">
        <v>5</v>
      </c>
      <c r="J49" s="247" t="s">
        <v>297</v>
      </c>
      <c r="K49" s="259" t="s">
        <v>809</v>
      </c>
      <c r="L49" s="248">
        <v>43862</v>
      </c>
      <c r="M49" s="248">
        <v>44165</v>
      </c>
      <c r="N49" s="249"/>
      <c r="O49" s="250"/>
      <c r="P49" s="251"/>
      <c r="Q49" s="255">
        <v>3</v>
      </c>
      <c r="R49" s="256" t="s">
        <v>812</v>
      </c>
      <c r="S49" s="258" t="s">
        <v>813</v>
      </c>
      <c r="T49" s="60">
        <v>0.6</v>
      </c>
      <c r="U49" s="214">
        <f t="shared" si="0"/>
        <v>3</v>
      </c>
      <c r="V49" s="38"/>
    </row>
    <row r="50" spans="1:22" ht="138.75" customHeight="1">
      <c r="A50" s="2"/>
      <c r="B50" s="288"/>
      <c r="C50" s="372"/>
      <c r="D50" s="296"/>
      <c r="E50" s="246" t="s">
        <v>291</v>
      </c>
      <c r="F50" s="246"/>
      <c r="G50" s="247" t="s">
        <v>572</v>
      </c>
      <c r="H50" s="247" t="s">
        <v>573</v>
      </c>
      <c r="I50" s="247">
        <v>2</v>
      </c>
      <c r="J50" s="247" t="s">
        <v>574</v>
      </c>
      <c r="K50" s="259" t="s">
        <v>809</v>
      </c>
      <c r="L50" s="248">
        <v>43862</v>
      </c>
      <c r="M50" s="248">
        <v>44165</v>
      </c>
      <c r="N50" s="249"/>
      <c r="O50" s="250"/>
      <c r="P50" s="251"/>
      <c r="Q50" s="255">
        <v>1</v>
      </c>
      <c r="R50" s="256" t="s">
        <v>814</v>
      </c>
      <c r="S50" s="258" t="s">
        <v>815</v>
      </c>
      <c r="T50" s="60">
        <v>0.5</v>
      </c>
      <c r="U50" s="214">
        <f t="shared" si="0"/>
        <v>3</v>
      </c>
      <c r="V50" s="38"/>
    </row>
    <row r="51" spans="1:22" ht="123" customHeight="1">
      <c r="A51" s="2"/>
      <c r="B51" s="288"/>
      <c r="C51" s="372"/>
      <c r="D51" s="279"/>
      <c r="E51" s="246" t="s">
        <v>62</v>
      </c>
      <c r="F51" s="246"/>
      <c r="G51" s="251" t="s">
        <v>575</v>
      </c>
      <c r="H51" s="251" t="s">
        <v>576</v>
      </c>
      <c r="I51" s="247">
        <v>5</v>
      </c>
      <c r="J51" s="247" t="s">
        <v>255</v>
      </c>
      <c r="K51" s="259" t="s">
        <v>816</v>
      </c>
      <c r="L51" s="248">
        <v>43862</v>
      </c>
      <c r="M51" s="248">
        <v>44165</v>
      </c>
      <c r="N51" s="249"/>
      <c r="O51" s="250"/>
      <c r="P51" s="251"/>
      <c r="Q51" s="255">
        <v>2</v>
      </c>
      <c r="R51" s="256" t="s">
        <v>817</v>
      </c>
      <c r="S51" s="258" t="s">
        <v>818</v>
      </c>
      <c r="T51" s="60">
        <v>0.4</v>
      </c>
      <c r="U51" s="214">
        <f t="shared" si="0"/>
        <v>3</v>
      </c>
      <c r="V51" s="38"/>
    </row>
    <row r="52" spans="1:22" ht="148.5" customHeight="1">
      <c r="A52" s="2">
        <v>40</v>
      </c>
      <c r="B52" s="288"/>
      <c r="C52" s="372"/>
      <c r="D52" s="287" t="s">
        <v>63</v>
      </c>
      <c r="E52" s="283" t="s">
        <v>64</v>
      </c>
      <c r="F52" s="232"/>
      <c r="G52" s="284" t="s">
        <v>65</v>
      </c>
      <c r="H52" s="153" t="s">
        <v>66</v>
      </c>
      <c r="I52" s="233">
        <v>4</v>
      </c>
      <c r="J52" s="233" t="s">
        <v>577</v>
      </c>
      <c r="K52" s="233" t="s">
        <v>926</v>
      </c>
      <c r="L52" s="3">
        <v>43862</v>
      </c>
      <c r="M52" s="3">
        <v>44165</v>
      </c>
      <c r="N52" s="114"/>
      <c r="O52" s="4"/>
      <c r="P52" s="153"/>
      <c r="Q52" s="233">
        <v>1</v>
      </c>
      <c r="R52" s="233" t="s">
        <v>786</v>
      </c>
      <c r="S52" s="153" t="s">
        <v>792</v>
      </c>
      <c r="T52" s="60">
        <f>+Q52/I52</f>
        <v>0.25</v>
      </c>
      <c r="U52" s="5">
        <f t="shared" si="0"/>
        <v>1</v>
      </c>
      <c r="V52" s="38"/>
    </row>
    <row r="53" spans="1:22" ht="103.5" customHeight="1">
      <c r="A53" s="2">
        <v>41</v>
      </c>
      <c r="B53" s="288"/>
      <c r="C53" s="372"/>
      <c r="D53" s="287"/>
      <c r="E53" s="283"/>
      <c r="F53" s="232"/>
      <c r="G53" s="284"/>
      <c r="H53" s="153" t="s">
        <v>67</v>
      </c>
      <c r="I53" s="233">
        <v>1</v>
      </c>
      <c r="J53" s="233" t="s">
        <v>578</v>
      </c>
      <c r="K53" s="233" t="s">
        <v>927</v>
      </c>
      <c r="L53" s="3">
        <v>43862</v>
      </c>
      <c r="M53" s="3">
        <v>44165</v>
      </c>
      <c r="N53" s="114"/>
      <c r="O53" s="4"/>
      <c r="P53" s="153"/>
      <c r="Q53" s="153"/>
      <c r="R53" s="153"/>
      <c r="S53" s="153" t="s">
        <v>789</v>
      </c>
      <c r="T53" s="60">
        <v>0</v>
      </c>
      <c r="U53" s="5">
        <f t="shared" si="0"/>
        <v>1</v>
      </c>
      <c r="V53" s="38"/>
    </row>
    <row r="54" spans="1:22" ht="124.5" customHeight="1">
      <c r="A54" s="2">
        <v>42</v>
      </c>
      <c r="B54" s="288"/>
      <c r="C54" s="372"/>
      <c r="D54" s="287"/>
      <c r="E54" s="283"/>
      <c r="F54" s="232"/>
      <c r="G54" s="153" t="s">
        <v>68</v>
      </c>
      <c r="H54" s="153" t="s">
        <v>697</v>
      </c>
      <c r="I54" s="233">
        <v>1</v>
      </c>
      <c r="J54" s="233" t="s">
        <v>69</v>
      </c>
      <c r="K54" s="233" t="s">
        <v>928</v>
      </c>
      <c r="L54" s="3">
        <v>43862</v>
      </c>
      <c r="M54" s="3">
        <v>44165</v>
      </c>
      <c r="N54" s="114"/>
      <c r="O54" s="4"/>
      <c r="P54" s="153"/>
      <c r="Q54" s="233"/>
      <c r="R54" s="153"/>
      <c r="S54" s="153" t="s">
        <v>719</v>
      </c>
      <c r="T54" s="60">
        <v>0</v>
      </c>
      <c r="U54" s="5">
        <f t="shared" si="0"/>
        <v>1</v>
      </c>
      <c r="V54" s="38"/>
    </row>
    <row r="55" spans="1:22" ht="212.25" customHeight="1">
      <c r="A55" s="2">
        <v>43</v>
      </c>
      <c r="B55" s="288"/>
      <c r="C55" s="372"/>
      <c r="D55" s="287"/>
      <c r="E55" s="283"/>
      <c r="F55" s="232"/>
      <c r="G55" s="282" t="s">
        <v>579</v>
      </c>
      <c r="H55" s="153" t="s">
        <v>580</v>
      </c>
      <c r="I55" s="233">
        <v>2</v>
      </c>
      <c r="J55" s="245" t="s">
        <v>581</v>
      </c>
      <c r="K55" s="233" t="s">
        <v>929</v>
      </c>
      <c r="L55" s="3">
        <v>43868</v>
      </c>
      <c r="M55" s="3">
        <v>44165</v>
      </c>
      <c r="N55" s="114"/>
      <c r="O55" s="4"/>
      <c r="P55" s="153"/>
      <c r="Q55" s="153">
        <v>2</v>
      </c>
      <c r="R55" s="153" t="s">
        <v>787</v>
      </c>
      <c r="S55" s="153" t="s">
        <v>788</v>
      </c>
      <c r="T55" s="60">
        <v>1</v>
      </c>
      <c r="U55" s="214" t="b">
        <f t="shared" si="0"/>
        <v>0</v>
      </c>
      <c r="V55" s="38"/>
    </row>
    <row r="56" spans="1:22" ht="116.25" customHeight="1">
      <c r="A56" s="2">
        <v>44</v>
      </c>
      <c r="B56" s="288"/>
      <c r="C56" s="373"/>
      <c r="D56" s="287"/>
      <c r="E56" s="283"/>
      <c r="F56" s="232"/>
      <c r="G56" s="282"/>
      <c r="H56" s="153" t="s">
        <v>582</v>
      </c>
      <c r="I56" s="233">
        <v>1</v>
      </c>
      <c r="J56" s="245" t="s">
        <v>583</v>
      </c>
      <c r="K56" s="233" t="s">
        <v>930</v>
      </c>
      <c r="L56" s="3">
        <v>43868</v>
      </c>
      <c r="M56" s="3">
        <v>44165</v>
      </c>
      <c r="N56" s="114"/>
      <c r="O56" s="4"/>
      <c r="P56" s="153"/>
      <c r="Q56" s="233">
        <v>1</v>
      </c>
      <c r="R56" s="153" t="s">
        <v>790</v>
      </c>
      <c r="S56" s="153" t="s">
        <v>791</v>
      </c>
      <c r="T56" s="60">
        <v>1</v>
      </c>
      <c r="U56" s="214" t="b">
        <f t="shared" si="0"/>
        <v>0</v>
      </c>
      <c r="V56" s="38"/>
    </row>
    <row r="57" spans="1:22" ht="78" customHeight="1">
      <c r="A57" s="2">
        <v>45</v>
      </c>
      <c r="B57" s="288"/>
      <c r="C57" s="283" t="s">
        <v>70</v>
      </c>
      <c r="D57" s="283" t="s">
        <v>71</v>
      </c>
      <c r="E57" s="283" t="s">
        <v>72</v>
      </c>
      <c r="F57" s="232"/>
      <c r="G57" s="282" t="s">
        <v>526</v>
      </c>
      <c r="H57" s="153" t="s">
        <v>527</v>
      </c>
      <c r="I57" s="233">
        <v>40</v>
      </c>
      <c r="J57" s="233" t="s">
        <v>528</v>
      </c>
      <c r="K57" s="233" t="s">
        <v>45</v>
      </c>
      <c r="L57" s="3">
        <v>43862</v>
      </c>
      <c r="M57" s="3">
        <v>44165</v>
      </c>
      <c r="N57" s="114"/>
      <c r="O57" s="4"/>
      <c r="P57" s="153"/>
      <c r="Q57" s="233" t="s">
        <v>723</v>
      </c>
      <c r="R57" s="153" t="s">
        <v>721</v>
      </c>
      <c r="S57" s="153" t="s">
        <v>722</v>
      </c>
      <c r="T57" s="60">
        <v>0.125</v>
      </c>
      <c r="U57" s="5">
        <f t="shared" si="0"/>
        <v>1</v>
      </c>
      <c r="V57" s="38"/>
    </row>
    <row r="58" spans="1:22" ht="171.75" customHeight="1">
      <c r="A58" s="2">
        <v>46</v>
      </c>
      <c r="B58" s="288"/>
      <c r="C58" s="283"/>
      <c r="D58" s="283"/>
      <c r="E58" s="283"/>
      <c r="F58" s="232"/>
      <c r="G58" s="282"/>
      <c r="H58" s="153" t="s">
        <v>73</v>
      </c>
      <c r="I58" s="233">
        <v>3</v>
      </c>
      <c r="J58" s="233" t="s">
        <v>529</v>
      </c>
      <c r="K58" s="233" t="s">
        <v>45</v>
      </c>
      <c r="L58" s="3">
        <v>43862</v>
      </c>
      <c r="M58" s="3">
        <v>44165</v>
      </c>
      <c r="N58" s="114"/>
      <c r="O58" s="4"/>
      <c r="P58" s="153"/>
      <c r="Q58" s="233">
        <v>2</v>
      </c>
      <c r="R58" s="153" t="s">
        <v>724</v>
      </c>
      <c r="S58" s="153"/>
      <c r="T58" s="60">
        <f>+Q58/I58</f>
        <v>0.66666666666666663</v>
      </c>
      <c r="U58" s="214">
        <f t="shared" si="0"/>
        <v>3</v>
      </c>
      <c r="V58" s="38"/>
    </row>
    <row r="59" spans="1:22" ht="115.5" customHeight="1">
      <c r="A59" s="2">
        <v>47</v>
      </c>
      <c r="B59" s="288"/>
      <c r="C59" s="283"/>
      <c r="D59" s="283" t="s">
        <v>530</v>
      </c>
      <c r="E59" s="283" t="s">
        <v>531</v>
      </c>
      <c r="F59" s="232"/>
      <c r="G59" s="282" t="s">
        <v>533</v>
      </c>
      <c r="H59" s="233" t="s">
        <v>532</v>
      </c>
      <c r="I59" s="233">
        <v>100</v>
      </c>
      <c r="J59" s="236" t="s">
        <v>698</v>
      </c>
      <c r="K59" s="233" t="s">
        <v>931</v>
      </c>
      <c r="L59" s="3">
        <v>43862</v>
      </c>
      <c r="M59" s="3">
        <v>44165</v>
      </c>
      <c r="N59" s="114"/>
      <c r="O59" s="4"/>
      <c r="P59" s="153"/>
      <c r="Q59" s="233">
        <v>59</v>
      </c>
      <c r="R59" s="274" t="s">
        <v>954</v>
      </c>
      <c r="S59" s="153" t="s">
        <v>955</v>
      </c>
      <c r="T59" s="60">
        <f>+Q59/I59</f>
        <v>0.59</v>
      </c>
      <c r="U59" s="214">
        <f t="shared" si="0"/>
        <v>3</v>
      </c>
      <c r="V59" s="38"/>
    </row>
    <row r="60" spans="1:22" ht="115.5" customHeight="1">
      <c r="A60" s="2">
        <v>48</v>
      </c>
      <c r="B60" s="288"/>
      <c r="C60" s="283"/>
      <c r="D60" s="283"/>
      <c r="E60" s="283"/>
      <c r="F60" s="232"/>
      <c r="G60" s="282"/>
      <c r="H60" s="233" t="s">
        <v>534</v>
      </c>
      <c r="I60" s="233">
        <v>1</v>
      </c>
      <c r="J60" s="236" t="s">
        <v>535</v>
      </c>
      <c r="K60" s="233" t="s">
        <v>932</v>
      </c>
      <c r="L60" s="3">
        <v>43862</v>
      </c>
      <c r="M60" s="3">
        <v>44165</v>
      </c>
      <c r="N60" s="114"/>
      <c r="O60" s="4"/>
      <c r="P60" s="153"/>
      <c r="Q60" s="233"/>
      <c r="R60" s="153"/>
      <c r="S60" s="153" t="s">
        <v>775</v>
      </c>
      <c r="T60" s="60">
        <v>0</v>
      </c>
      <c r="U60" s="5">
        <f t="shared" si="0"/>
        <v>1</v>
      </c>
      <c r="V60" s="38"/>
    </row>
    <row r="61" spans="1:22" ht="273" customHeight="1">
      <c r="A61" s="2">
        <v>49</v>
      </c>
      <c r="B61" s="288"/>
      <c r="C61" s="283" t="s">
        <v>74</v>
      </c>
      <c r="D61" s="232" t="s">
        <v>75</v>
      </c>
      <c r="E61" s="233" t="s">
        <v>459</v>
      </c>
      <c r="F61" s="233"/>
      <c r="G61" s="153" t="s">
        <v>584</v>
      </c>
      <c r="H61" s="153" t="s">
        <v>470</v>
      </c>
      <c r="I61" s="233">
        <v>3</v>
      </c>
      <c r="J61" s="233" t="s">
        <v>471</v>
      </c>
      <c r="K61" s="233" t="s">
        <v>933</v>
      </c>
      <c r="L61" s="3">
        <v>43862</v>
      </c>
      <c r="M61" s="3">
        <v>44165</v>
      </c>
      <c r="N61" s="114"/>
      <c r="O61" s="4"/>
      <c r="P61" s="153"/>
      <c r="Q61" s="233">
        <v>1</v>
      </c>
      <c r="R61" s="153" t="s">
        <v>783</v>
      </c>
      <c r="S61" s="153" t="s">
        <v>782</v>
      </c>
      <c r="T61" s="60">
        <v>0.34</v>
      </c>
      <c r="U61" s="214">
        <f t="shared" si="0"/>
        <v>3</v>
      </c>
      <c r="V61" s="38"/>
    </row>
    <row r="62" spans="1:22" ht="110.25" customHeight="1">
      <c r="A62" s="2">
        <v>50</v>
      </c>
      <c r="B62" s="288"/>
      <c r="C62" s="283"/>
      <c r="D62" s="232" t="s">
        <v>143</v>
      </c>
      <c r="E62" s="232" t="s">
        <v>144</v>
      </c>
      <c r="F62" s="232"/>
      <c r="G62" s="153" t="s">
        <v>393</v>
      </c>
      <c r="H62" s="153" t="s">
        <v>394</v>
      </c>
      <c r="I62" s="233">
        <v>1</v>
      </c>
      <c r="J62" s="78" t="s">
        <v>395</v>
      </c>
      <c r="K62" s="233" t="s">
        <v>934</v>
      </c>
      <c r="L62" s="3">
        <v>43862</v>
      </c>
      <c r="M62" s="3">
        <v>44165</v>
      </c>
      <c r="N62" s="114"/>
      <c r="O62" s="4"/>
      <c r="P62" s="153"/>
      <c r="Q62" s="237"/>
      <c r="R62" s="97"/>
      <c r="S62" s="97" t="s">
        <v>878</v>
      </c>
      <c r="T62" s="60">
        <v>0</v>
      </c>
      <c r="U62" s="5">
        <f t="shared" si="0"/>
        <v>1</v>
      </c>
      <c r="V62" s="38"/>
    </row>
    <row r="63" spans="1:22" ht="113.25" customHeight="1">
      <c r="A63" s="2">
        <v>51</v>
      </c>
      <c r="B63" s="288"/>
      <c r="C63" s="290" t="s">
        <v>76</v>
      </c>
      <c r="D63" s="283" t="s">
        <v>77</v>
      </c>
      <c r="E63" s="283" t="s">
        <v>396</v>
      </c>
      <c r="F63" s="232"/>
      <c r="G63" s="282" t="s">
        <v>586</v>
      </c>
      <c r="H63" s="282" t="s">
        <v>78</v>
      </c>
      <c r="I63" s="233">
        <v>4</v>
      </c>
      <c r="J63" s="233" t="s">
        <v>585</v>
      </c>
      <c r="K63" s="233" t="s">
        <v>935</v>
      </c>
      <c r="L63" s="3">
        <v>43862</v>
      </c>
      <c r="M63" s="3">
        <v>44165</v>
      </c>
      <c r="N63" s="114"/>
      <c r="O63" s="4"/>
      <c r="P63" s="153"/>
      <c r="Q63" s="233"/>
      <c r="R63" s="153"/>
      <c r="S63" s="153" t="s">
        <v>867</v>
      </c>
      <c r="T63" s="60">
        <v>0</v>
      </c>
      <c r="U63" s="5">
        <f t="shared" si="0"/>
        <v>1</v>
      </c>
      <c r="V63" s="289"/>
    </row>
    <row r="64" spans="1:22" ht="89.25">
      <c r="A64" s="2">
        <v>52</v>
      </c>
      <c r="B64" s="288"/>
      <c r="C64" s="290"/>
      <c r="D64" s="283"/>
      <c r="E64" s="283"/>
      <c r="F64" s="232"/>
      <c r="G64" s="282"/>
      <c r="H64" s="282"/>
      <c r="I64" s="233">
        <v>2</v>
      </c>
      <c r="J64" s="233" t="s">
        <v>397</v>
      </c>
      <c r="K64" s="233" t="s">
        <v>936</v>
      </c>
      <c r="L64" s="3">
        <v>43862</v>
      </c>
      <c r="M64" s="3">
        <v>44165</v>
      </c>
      <c r="N64" s="114"/>
      <c r="O64" s="4"/>
      <c r="P64" s="153"/>
      <c r="Q64" s="233"/>
      <c r="R64" s="153"/>
      <c r="S64" s="153" t="s">
        <v>867</v>
      </c>
      <c r="T64" s="60">
        <v>0</v>
      </c>
      <c r="U64" s="5">
        <f t="shared" si="0"/>
        <v>1</v>
      </c>
      <c r="V64" s="289"/>
    </row>
    <row r="65" spans="1:22" ht="89.25">
      <c r="A65" s="2">
        <v>53</v>
      </c>
      <c r="B65" s="288"/>
      <c r="C65" s="290"/>
      <c r="D65" s="283"/>
      <c r="E65" s="283" t="s">
        <v>79</v>
      </c>
      <c r="F65" s="232"/>
      <c r="G65" s="284" t="s">
        <v>80</v>
      </c>
      <c r="H65" s="153" t="s">
        <v>398</v>
      </c>
      <c r="I65" s="233">
        <v>20</v>
      </c>
      <c r="J65" s="233" t="s">
        <v>400</v>
      </c>
      <c r="K65" s="233" t="s">
        <v>937</v>
      </c>
      <c r="L65" s="3">
        <v>43862</v>
      </c>
      <c r="M65" s="3">
        <v>44165</v>
      </c>
      <c r="N65" s="114"/>
      <c r="O65" s="4"/>
      <c r="P65" s="153"/>
      <c r="Q65" s="233"/>
      <c r="R65" s="153"/>
      <c r="S65" s="153" t="s">
        <v>867</v>
      </c>
      <c r="T65" s="60">
        <v>0</v>
      </c>
      <c r="U65" s="5">
        <f t="shared" si="0"/>
        <v>1</v>
      </c>
      <c r="V65" s="39"/>
    </row>
    <row r="66" spans="1:22" ht="143.25" customHeight="1">
      <c r="A66" s="2">
        <v>54</v>
      </c>
      <c r="B66" s="288"/>
      <c r="C66" s="290"/>
      <c r="D66" s="283"/>
      <c r="E66" s="283"/>
      <c r="F66" s="232"/>
      <c r="G66" s="284"/>
      <c r="H66" s="153" t="s">
        <v>399</v>
      </c>
      <c r="I66" s="233">
        <v>2</v>
      </c>
      <c r="J66" s="233" t="s">
        <v>316</v>
      </c>
      <c r="K66" s="233" t="s">
        <v>937</v>
      </c>
      <c r="L66" s="3">
        <v>43862</v>
      </c>
      <c r="M66" s="3">
        <v>44165</v>
      </c>
      <c r="N66" s="114">
        <f>100000000+300000000</f>
        <v>400000000</v>
      </c>
      <c r="O66" s="4"/>
      <c r="P66" s="153" t="s">
        <v>660</v>
      </c>
      <c r="Q66" s="233"/>
      <c r="R66" s="153"/>
      <c r="S66" s="153" t="s">
        <v>867</v>
      </c>
      <c r="T66" s="60">
        <v>0</v>
      </c>
      <c r="U66" s="5">
        <f t="shared" si="0"/>
        <v>1</v>
      </c>
      <c r="V66" s="39"/>
    </row>
    <row r="67" spans="1:22" ht="143.25" customHeight="1">
      <c r="A67" s="2">
        <v>55</v>
      </c>
      <c r="B67" s="288"/>
      <c r="C67" s="290"/>
      <c r="D67" s="232"/>
      <c r="E67" s="232" t="s">
        <v>460</v>
      </c>
      <c r="F67" s="232"/>
      <c r="G67" s="153" t="s">
        <v>461</v>
      </c>
      <c r="H67" s="153" t="s">
        <v>401</v>
      </c>
      <c r="I67" s="233">
        <v>1</v>
      </c>
      <c r="J67" s="233" t="s">
        <v>587</v>
      </c>
      <c r="K67" s="233" t="s">
        <v>937</v>
      </c>
      <c r="L67" s="3">
        <v>43862</v>
      </c>
      <c r="M67" s="3">
        <v>44165</v>
      </c>
      <c r="N67" s="114"/>
      <c r="O67" s="4"/>
      <c r="P67" s="153"/>
      <c r="Q67" s="233"/>
      <c r="R67" s="153"/>
      <c r="S67" s="153" t="s">
        <v>867</v>
      </c>
      <c r="T67" s="60">
        <v>0</v>
      </c>
      <c r="U67" s="5">
        <f t="shared" si="0"/>
        <v>1</v>
      </c>
      <c r="V67" s="39"/>
    </row>
    <row r="68" spans="1:22" ht="143.25" customHeight="1">
      <c r="A68" s="2">
        <v>56</v>
      </c>
      <c r="B68" s="288"/>
      <c r="C68" s="290"/>
      <c r="D68" s="232" t="s">
        <v>402</v>
      </c>
      <c r="E68" s="232" t="s">
        <v>403</v>
      </c>
      <c r="F68" s="232"/>
      <c r="G68" s="153" t="s">
        <v>462</v>
      </c>
      <c r="H68" s="153" t="s">
        <v>588</v>
      </c>
      <c r="I68" s="233">
        <v>10</v>
      </c>
      <c r="J68" s="233" t="s">
        <v>404</v>
      </c>
      <c r="K68" s="233" t="s">
        <v>938</v>
      </c>
      <c r="L68" s="3">
        <v>43862</v>
      </c>
      <c r="M68" s="3">
        <v>44165</v>
      </c>
      <c r="N68" s="114"/>
      <c r="O68" s="4"/>
      <c r="P68" s="153"/>
      <c r="Q68" s="233"/>
      <c r="R68" s="153" t="s">
        <v>962</v>
      </c>
      <c r="S68" s="276" t="s">
        <v>961</v>
      </c>
      <c r="T68" s="60">
        <v>0.1</v>
      </c>
      <c r="U68" s="5">
        <f t="shared" si="0"/>
        <v>1</v>
      </c>
      <c r="V68" s="39"/>
    </row>
    <row r="69" spans="1:22" ht="63.75">
      <c r="A69" s="2">
        <v>57</v>
      </c>
      <c r="B69" s="288"/>
      <c r="C69" s="290"/>
      <c r="D69" s="283" t="s">
        <v>81</v>
      </c>
      <c r="E69" s="283" t="s">
        <v>82</v>
      </c>
      <c r="F69" s="232"/>
      <c r="G69" s="282" t="s">
        <v>83</v>
      </c>
      <c r="H69" s="153" t="s">
        <v>84</v>
      </c>
      <c r="I69" s="233">
        <v>1</v>
      </c>
      <c r="J69" s="233" t="s">
        <v>405</v>
      </c>
      <c r="K69" s="233" t="s">
        <v>935</v>
      </c>
      <c r="L69" s="3">
        <v>43862</v>
      </c>
      <c r="M69" s="3">
        <v>44165</v>
      </c>
      <c r="N69" s="114"/>
      <c r="O69" s="4"/>
      <c r="P69" s="153"/>
      <c r="Q69" s="233"/>
      <c r="R69" s="153" t="s">
        <v>898</v>
      </c>
      <c r="S69" s="153" t="s">
        <v>899</v>
      </c>
      <c r="T69" s="60">
        <v>0.5</v>
      </c>
      <c r="U69" s="214">
        <f t="shared" si="0"/>
        <v>3</v>
      </c>
      <c r="V69" s="40"/>
    </row>
    <row r="70" spans="1:22" ht="130.5" customHeight="1">
      <c r="A70" s="2">
        <v>58</v>
      </c>
      <c r="B70" s="288"/>
      <c r="C70" s="290"/>
      <c r="D70" s="283"/>
      <c r="E70" s="283"/>
      <c r="F70" s="232"/>
      <c r="G70" s="282"/>
      <c r="H70" s="153" t="s">
        <v>85</v>
      </c>
      <c r="I70" s="233">
        <v>5</v>
      </c>
      <c r="J70" s="233" t="s">
        <v>406</v>
      </c>
      <c r="K70" s="233" t="s">
        <v>935</v>
      </c>
      <c r="L70" s="3">
        <v>43862</v>
      </c>
      <c r="M70" s="3">
        <v>44165</v>
      </c>
      <c r="N70" s="114">
        <v>20000000</v>
      </c>
      <c r="O70" s="4"/>
      <c r="P70" s="153" t="s">
        <v>658</v>
      </c>
      <c r="Q70" s="233"/>
      <c r="R70" s="153" t="s">
        <v>901</v>
      </c>
      <c r="S70" s="153" t="s">
        <v>900</v>
      </c>
      <c r="T70" s="60">
        <v>0.7</v>
      </c>
      <c r="U70" s="214">
        <f t="shared" si="0"/>
        <v>3</v>
      </c>
      <c r="V70" s="40"/>
    </row>
    <row r="71" spans="1:22" ht="12.75">
      <c r="C71" s="7">
        <v>8</v>
      </c>
      <c r="D71" s="8">
        <v>19</v>
      </c>
      <c r="E71" s="9">
        <v>39</v>
      </c>
      <c r="H71" s="11">
        <v>57</v>
      </c>
      <c r="I71" s="11"/>
      <c r="J71" s="12">
        <v>58</v>
      </c>
      <c r="K71" s="13"/>
      <c r="N71" s="117">
        <f>SUM(N7:N70)</f>
        <v>5346920754</v>
      </c>
      <c r="T71" s="215">
        <f>AVERAGE(T7:T70)</f>
        <v>0.34732758620689663</v>
      </c>
    </row>
    <row r="72" spans="1:22" ht="12.75">
      <c r="B72" s="14" t="s">
        <v>86</v>
      </c>
      <c r="C72" s="15" t="s">
        <v>87</v>
      </c>
      <c r="I72" s="12"/>
      <c r="J72" s="12"/>
      <c r="K72" s="13"/>
      <c r="N72" s="117"/>
    </row>
    <row r="73" spans="1:22" ht="12.75">
      <c r="B73" s="14" t="s">
        <v>88</v>
      </c>
      <c r="C73" s="15" t="s">
        <v>89</v>
      </c>
      <c r="N73" s="117"/>
    </row>
    <row r="75" spans="1:22">
      <c r="O75" s="38"/>
      <c r="P75" s="1"/>
      <c r="Q75" s="1"/>
      <c r="R75" s="1"/>
      <c r="S75" s="1"/>
      <c r="T75" s="1"/>
      <c r="U75" s="1"/>
    </row>
    <row r="76" spans="1:22">
      <c r="B76" s="16" t="s">
        <v>90</v>
      </c>
      <c r="O76" s="38"/>
      <c r="P76" s="1"/>
      <c r="Q76" s="1"/>
      <c r="R76" s="1"/>
      <c r="S76" s="1"/>
      <c r="T76" s="1"/>
      <c r="U76" s="1"/>
    </row>
    <row r="77" spans="1:22">
      <c r="B77" s="7" t="s">
        <v>589</v>
      </c>
      <c r="O77" s="38"/>
      <c r="P77" s="1"/>
      <c r="Q77" s="1"/>
      <c r="R77" s="1"/>
      <c r="S77" s="1"/>
      <c r="T77" s="1"/>
      <c r="U77" s="1"/>
    </row>
    <row r="78" spans="1:22">
      <c r="B78" s="7" t="s">
        <v>650</v>
      </c>
    </row>
    <row r="80" spans="1:22">
      <c r="B80" s="7" t="s">
        <v>707</v>
      </c>
    </row>
    <row r="82" spans="15:21">
      <c r="O82" s="38"/>
      <c r="P82" s="1"/>
      <c r="Q82" s="1"/>
      <c r="R82" s="1"/>
      <c r="S82" s="1"/>
      <c r="T82" s="1"/>
      <c r="U82" s="1"/>
    </row>
  </sheetData>
  <mergeCells count="79">
    <mergeCell ref="B1:B4"/>
    <mergeCell ref="C1:S2"/>
    <mergeCell ref="T1:U1"/>
    <mergeCell ref="T2:U2"/>
    <mergeCell ref="C3:S4"/>
    <mergeCell ref="T3:U3"/>
    <mergeCell ref="T4:U4"/>
    <mergeCell ref="B5:B6"/>
    <mergeCell ref="C5:C6"/>
    <mergeCell ref="D5:D6"/>
    <mergeCell ref="E5:E6"/>
    <mergeCell ref="G5:G6"/>
    <mergeCell ref="F5:F6"/>
    <mergeCell ref="C61:C62"/>
    <mergeCell ref="E25:E27"/>
    <mergeCell ref="D25:D27"/>
    <mergeCell ref="G31:G32"/>
    <mergeCell ref="L5:L6"/>
    <mergeCell ref="H5:H6"/>
    <mergeCell ref="I5:I6"/>
    <mergeCell ref="J5:J6"/>
    <mergeCell ref="K5:K6"/>
    <mergeCell ref="C12:C23"/>
    <mergeCell ref="D28:D29"/>
    <mergeCell ref="E28:E29"/>
    <mergeCell ref="D12:D15"/>
    <mergeCell ref="G17:G18"/>
    <mergeCell ref="E17:E18"/>
    <mergeCell ref="E19:E20"/>
    <mergeCell ref="C30:C39"/>
    <mergeCell ref="D31:D39"/>
    <mergeCell ref="E31:E32"/>
    <mergeCell ref="D40:D45"/>
    <mergeCell ref="D46:D51"/>
    <mergeCell ref="E46:E47"/>
    <mergeCell ref="C40:C56"/>
    <mergeCell ref="G28:G29"/>
    <mergeCell ref="C24:C29"/>
    <mergeCell ref="D17:D21"/>
    <mergeCell ref="G22:G23"/>
    <mergeCell ref="E22:E23"/>
    <mergeCell ref="D22:D23"/>
    <mergeCell ref="M5:M6"/>
    <mergeCell ref="N5:N6"/>
    <mergeCell ref="O5:O6"/>
    <mergeCell ref="P5:P6"/>
    <mergeCell ref="Q5:U5"/>
    <mergeCell ref="B7:B70"/>
    <mergeCell ref="V63:V64"/>
    <mergeCell ref="C63:C70"/>
    <mergeCell ref="D63:D66"/>
    <mergeCell ref="E63:E64"/>
    <mergeCell ref="H63:H64"/>
    <mergeCell ref="D69:D70"/>
    <mergeCell ref="E69:E70"/>
    <mergeCell ref="G69:G70"/>
    <mergeCell ref="G65:G66"/>
    <mergeCell ref="E65:E66"/>
    <mergeCell ref="G63:G64"/>
    <mergeCell ref="C7:C11"/>
    <mergeCell ref="D8:D11"/>
    <mergeCell ref="E9:E10"/>
    <mergeCell ref="G9:G10"/>
    <mergeCell ref="G46:G47"/>
    <mergeCell ref="A5:A6"/>
    <mergeCell ref="G59:G60"/>
    <mergeCell ref="E59:E60"/>
    <mergeCell ref="D59:D60"/>
    <mergeCell ref="C57:C60"/>
    <mergeCell ref="G52:G53"/>
    <mergeCell ref="D57:D58"/>
    <mergeCell ref="E57:E58"/>
    <mergeCell ref="G57:G58"/>
    <mergeCell ref="E38:E39"/>
    <mergeCell ref="E40:E41"/>
    <mergeCell ref="G40:G41"/>
    <mergeCell ref="G55:G56"/>
    <mergeCell ref="E52:E56"/>
    <mergeCell ref="D52:D56"/>
  </mergeCells>
  <conditionalFormatting sqref="U7:U45">
    <cfRule type="cellIs" dxfId="71" priority="20" stopIfTrue="1" operator="between">
      <formula>3</formula>
      <formula>4</formula>
    </cfRule>
  </conditionalFormatting>
  <conditionalFormatting sqref="U7:U45">
    <cfRule type="cellIs" dxfId="70" priority="17" stopIfTrue="1" operator="greaterThan">
      <formula>3</formula>
    </cfRule>
    <cfRule type="cellIs" dxfId="69" priority="18" stopIfTrue="1" operator="between">
      <formula>1</formula>
      <formula>1</formula>
    </cfRule>
    <cfRule type="cellIs" dxfId="68" priority="19" stopIfTrue="1" operator="between">
      <formula>3</formula>
      <formula>3</formula>
    </cfRule>
  </conditionalFormatting>
  <conditionalFormatting sqref="U46:U70">
    <cfRule type="cellIs" dxfId="67" priority="4" stopIfTrue="1" operator="between">
      <formula>3</formula>
      <formula>4</formula>
    </cfRule>
  </conditionalFormatting>
  <conditionalFormatting sqref="U46:U70">
    <cfRule type="cellIs" dxfId="66" priority="1" stopIfTrue="1" operator="greaterThan">
      <formula>3</formula>
    </cfRule>
    <cfRule type="cellIs" dxfId="65" priority="2" stopIfTrue="1" operator="between">
      <formula>1</formula>
      <formula>1</formula>
    </cfRule>
    <cfRule type="cellIs" dxfId="64" priority="3" stopIfTrue="1" operator="between">
      <formula>3</formula>
      <formula>3</formula>
    </cfRule>
  </conditionalFormatting>
  <hyperlinks>
    <hyperlink ref="R47" r:id="rId1"/>
    <hyperlink ref="R48" r:id="rId2"/>
  </hyperlinks>
  <pageMargins left="0.70866141732283472" right="0.70866141732283472" top="0.74803149606299213" bottom="0.74803149606299213" header="0.31496062992125984" footer="0.31496062992125984"/>
  <pageSetup paperSize="14" scale="32" orientation="landscape" r:id="rId3"/>
  <rowBreaks count="4" manualBreakCount="4">
    <brk id="14" min="1" max="24" man="1"/>
    <brk id="29" max="16383" man="1"/>
    <brk id="52" min="1" max="24" man="1"/>
    <brk id="68" max="16383" man="1"/>
  </rowBreaks>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topLeftCell="G6" zoomScale="75" zoomScaleNormal="75" zoomScaleSheetLayoutView="90" workbookViewId="0">
      <pane ySplit="1" topLeftCell="A7" activePane="bottomLeft" state="frozen"/>
      <selection activeCell="F6" sqref="F6"/>
      <selection pane="bottomLeft" activeCell="S57" sqref="S57"/>
    </sheetView>
  </sheetViews>
  <sheetFormatPr baseColWidth="10" defaultRowHeight="15"/>
  <cols>
    <col min="1" max="1" width="4.85546875" bestFit="1" customWidth="1"/>
    <col min="2" max="2" width="15" style="16" hidden="1" customWidth="1"/>
    <col min="3" max="3" width="14" style="16" hidden="1" customWidth="1"/>
    <col min="4" max="4" width="18" style="23" customWidth="1"/>
    <col min="5" max="5" width="18.7109375" style="23" customWidth="1"/>
    <col min="6" max="6" width="28" style="24" customWidth="1"/>
    <col min="7" max="7" width="34" style="24" customWidth="1"/>
    <col min="8" max="8" width="18.7109375" style="24" customWidth="1"/>
    <col min="9" max="9" width="22.85546875" style="24" customWidth="1"/>
    <col min="10" max="10" width="28" style="16" customWidth="1"/>
    <col min="11" max="12" width="18.7109375" style="16" hidden="1" customWidth="1"/>
    <col min="13" max="13" width="29.7109375" style="121" hidden="1" customWidth="1"/>
    <col min="14" max="14" width="18.7109375" style="26" hidden="1" customWidth="1"/>
    <col min="15" max="15" width="18.7109375" style="16" hidden="1" customWidth="1"/>
    <col min="16" max="16" width="18.7109375" style="16" customWidth="1"/>
    <col min="17" max="17" width="30.85546875" style="16" customWidth="1"/>
    <col min="18" max="18" width="56.140625" style="16" customWidth="1"/>
    <col min="19" max="19" width="14.7109375" style="27" customWidth="1"/>
    <col min="20" max="20" width="18.7109375" style="16" customWidth="1"/>
    <col min="21" max="22" width="4" customWidth="1"/>
  </cols>
  <sheetData>
    <row r="1" spans="1:21" ht="15" customHeight="1">
      <c r="B1" s="337"/>
      <c r="C1" s="301" t="s">
        <v>0</v>
      </c>
      <c r="D1" s="302"/>
      <c r="E1" s="302"/>
      <c r="F1" s="302"/>
      <c r="G1" s="302"/>
      <c r="H1" s="302"/>
      <c r="I1" s="302"/>
      <c r="J1" s="302"/>
      <c r="K1" s="302"/>
      <c r="L1" s="302"/>
      <c r="M1" s="302"/>
      <c r="N1" s="302"/>
      <c r="O1" s="302"/>
      <c r="P1" s="302"/>
      <c r="Q1" s="302"/>
      <c r="R1" s="303"/>
      <c r="S1" s="304" t="s">
        <v>1</v>
      </c>
      <c r="T1" s="305"/>
    </row>
    <row r="2" spans="1:21" ht="15" customHeight="1">
      <c r="B2" s="338"/>
      <c r="C2" s="301"/>
      <c r="D2" s="302"/>
      <c r="E2" s="302"/>
      <c r="F2" s="302"/>
      <c r="G2" s="302"/>
      <c r="H2" s="302"/>
      <c r="I2" s="302"/>
      <c r="J2" s="302"/>
      <c r="K2" s="302"/>
      <c r="L2" s="302"/>
      <c r="M2" s="302"/>
      <c r="N2" s="302"/>
      <c r="O2" s="302"/>
      <c r="P2" s="302"/>
      <c r="Q2" s="302"/>
      <c r="R2" s="303"/>
      <c r="S2" s="306" t="s">
        <v>2</v>
      </c>
      <c r="T2" s="307"/>
    </row>
    <row r="3" spans="1:21" ht="15" customHeight="1">
      <c r="B3" s="338"/>
      <c r="C3" s="308" t="s">
        <v>251</v>
      </c>
      <c r="D3" s="309"/>
      <c r="E3" s="309"/>
      <c r="F3" s="309"/>
      <c r="G3" s="309"/>
      <c r="H3" s="309"/>
      <c r="I3" s="309"/>
      <c r="J3" s="309"/>
      <c r="K3" s="309"/>
      <c r="L3" s="309"/>
      <c r="M3" s="309"/>
      <c r="N3" s="309"/>
      <c r="O3" s="309"/>
      <c r="P3" s="309"/>
      <c r="Q3" s="309"/>
      <c r="R3" s="310"/>
      <c r="S3" s="306" t="s">
        <v>3</v>
      </c>
      <c r="T3" s="307"/>
    </row>
    <row r="4" spans="1:21" ht="36" customHeight="1">
      <c r="B4" s="338"/>
      <c r="C4" s="308"/>
      <c r="D4" s="309"/>
      <c r="E4" s="309"/>
      <c r="F4" s="309"/>
      <c r="G4" s="309"/>
      <c r="H4" s="309"/>
      <c r="I4" s="309"/>
      <c r="J4" s="309"/>
      <c r="K4" s="309"/>
      <c r="L4" s="309"/>
      <c r="M4" s="309"/>
      <c r="N4" s="309"/>
      <c r="O4" s="309"/>
      <c r="P4" s="309"/>
      <c r="Q4" s="309"/>
      <c r="R4" s="310"/>
      <c r="S4" s="311" t="s">
        <v>4</v>
      </c>
      <c r="T4" s="312"/>
    </row>
    <row r="5" spans="1:21" ht="15.75" customHeight="1">
      <c r="A5" s="319" t="s">
        <v>5</v>
      </c>
      <c r="B5" s="291" t="s">
        <v>6</v>
      </c>
      <c r="C5" s="291" t="s">
        <v>7</v>
      </c>
      <c r="D5" s="291" t="s">
        <v>8</v>
      </c>
      <c r="E5" s="291" t="s">
        <v>9</v>
      </c>
      <c r="F5" s="291" t="s">
        <v>10</v>
      </c>
      <c r="G5" s="291" t="s">
        <v>11</v>
      </c>
      <c r="H5" s="291" t="s">
        <v>224</v>
      </c>
      <c r="I5" s="291" t="s">
        <v>244</v>
      </c>
      <c r="J5" s="291" t="s">
        <v>13</v>
      </c>
      <c r="K5" s="291" t="s">
        <v>14</v>
      </c>
      <c r="L5" s="291" t="s">
        <v>15</v>
      </c>
      <c r="M5" s="292" t="s">
        <v>16</v>
      </c>
      <c r="N5" s="291" t="s">
        <v>17</v>
      </c>
      <c r="O5" s="291" t="s">
        <v>18</v>
      </c>
      <c r="P5" s="331" t="s">
        <v>19</v>
      </c>
      <c r="Q5" s="331"/>
      <c r="R5" s="331"/>
      <c r="S5" s="331"/>
      <c r="T5" s="331"/>
    </row>
    <row r="6" spans="1:21" ht="56.25" customHeight="1">
      <c r="A6" s="320"/>
      <c r="B6" s="291"/>
      <c r="C6" s="291"/>
      <c r="D6" s="291"/>
      <c r="E6" s="291"/>
      <c r="F6" s="291"/>
      <c r="G6" s="291"/>
      <c r="H6" s="291"/>
      <c r="I6" s="291"/>
      <c r="J6" s="291"/>
      <c r="K6" s="291"/>
      <c r="L6" s="291"/>
      <c r="M6" s="292"/>
      <c r="N6" s="291"/>
      <c r="O6" s="291"/>
      <c r="P6" s="98" t="s">
        <v>20</v>
      </c>
      <c r="Q6" s="98" t="s">
        <v>21</v>
      </c>
      <c r="R6" s="98" t="s">
        <v>22</v>
      </c>
      <c r="S6" s="98" t="s">
        <v>23</v>
      </c>
      <c r="T6" s="98" t="s">
        <v>24</v>
      </c>
    </row>
    <row r="7" spans="1:21" ht="103.5" customHeight="1">
      <c r="A7" s="30">
        <v>1</v>
      </c>
      <c r="B7" s="339" t="s">
        <v>91</v>
      </c>
      <c r="C7" s="333" t="s">
        <v>92</v>
      </c>
      <c r="D7" s="329" t="s">
        <v>93</v>
      </c>
      <c r="E7" s="138" t="s">
        <v>256</v>
      </c>
      <c r="F7" s="140" t="s">
        <v>94</v>
      </c>
      <c r="G7" s="140" t="s">
        <v>257</v>
      </c>
      <c r="H7" s="140">
        <v>13000</v>
      </c>
      <c r="I7" s="140" t="s">
        <v>259</v>
      </c>
      <c r="J7" s="140" t="s">
        <v>95</v>
      </c>
      <c r="K7" s="89">
        <v>43845</v>
      </c>
      <c r="L7" s="89">
        <v>44183</v>
      </c>
      <c r="M7" s="32">
        <v>255215798</v>
      </c>
      <c r="N7" s="64"/>
      <c r="O7" s="138" t="s">
        <v>661</v>
      </c>
      <c r="P7" s="172">
        <v>1046</v>
      </c>
      <c r="Q7" s="178" t="s">
        <v>868</v>
      </c>
      <c r="R7" s="179" t="s">
        <v>819</v>
      </c>
      <c r="S7" s="192">
        <f>+P7/H7</f>
        <v>8.0461538461538459E-2</v>
      </c>
      <c r="T7" s="5">
        <f t="shared" ref="T7:T56" si="0">IF(S7&lt;=33%,1,IF(S7&lt;76%,3,IF(S7&lt;100%,4,IF(S7=101%,5))))</f>
        <v>1</v>
      </c>
      <c r="U7" s="37"/>
    </row>
    <row r="8" spans="1:21" ht="271.5" customHeight="1">
      <c r="A8" s="30">
        <v>2</v>
      </c>
      <c r="B8" s="339"/>
      <c r="C8" s="334"/>
      <c r="D8" s="329"/>
      <c r="E8" s="138" t="s">
        <v>276</v>
      </c>
      <c r="F8" s="140" t="s">
        <v>590</v>
      </c>
      <c r="G8" s="140" t="s">
        <v>618</v>
      </c>
      <c r="H8" s="140">
        <v>2000</v>
      </c>
      <c r="I8" s="140" t="s">
        <v>267</v>
      </c>
      <c r="J8" s="140" t="s">
        <v>277</v>
      </c>
      <c r="K8" s="89">
        <v>43845</v>
      </c>
      <c r="L8" s="89">
        <v>44183</v>
      </c>
      <c r="M8" s="32">
        <f>90000000+16588404</f>
        <v>106588404</v>
      </c>
      <c r="N8" s="64"/>
      <c r="O8" s="138" t="s">
        <v>662</v>
      </c>
      <c r="P8" s="173">
        <v>64</v>
      </c>
      <c r="Q8" s="178" t="s">
        <v>820</v>
      </c>
      <c r="R8" s="179" t="s">
        <v>821</v>
      </c>
      <c r="S8" s="192">
        <f>+P8/H8</f>
        <v>3.2000000000000001E-2</v>
      </c>
      <c r="T8" s="5">
        <f t="shared" si="0"/>
        <v>1</v>
      </c>
      <c r="U8" s="37"/>
    </row>
    <row r="9" spans="1:21" ht="72.75" customHeight="1">
      <c r="A9" s="30">
        <v>3</v>
      </c>
      <c r="B9" s="339"/>
      <c r="C9" s="334"/>
      <c r="D9" s="329"/>
      <c r="E9" s="138" t="s">
        <v>96</v>
      </c>
      <c r="F9" s="17" t="s">
        <v>97</v>
      </c>
      <c r="G9" s="17" t="s">
        <v>98</v>
      </c>
      <c r="H9" s="140">
        <v>1</v>
      </c>
      <c r="I9" s="140" t="s">
        <v>619</v>
      </c>
      <c r="J9" s="140" t="s">
        <v>99</v>
      </c>
      <c r="K9" s="18">
        <v>43845</v>
      </c>
      <c r="L9" s="18">
        <v>44012</v>
      </c>
      <c r="M9" s="32">
        <v>30000000</v>
      </c>
      <c r="N9" s="65"/>
      <c r="O9" s="138" t="s">
        <v>662</v>
      </c>
      <c r="P9" s="174"/>
      <c r="Q9" s="178"/>
      <c r="R9" s="179" t="s">
        <v>822</v>
      </c>
      <c r="S9" s="192">
        <f>+P9/H9</f>
        <v>0</v>
      </c>
      <c r="T9" s="5">
        <f t="shared" si="0"/>
        <v>1</v>
      </c>
      <c r="U9" s="37"/>
    </row>
    <row r="10" spans="1:21" ht="97.5" customHeight="1">
      <c r="A10" s="30">
        <v>4</v>
      </c>
      <c r="B10" s="339"/>
      <c r="C10" s="334"/>
      <c r="D10" s="329"/>
      <c r="E10" s="330" t="s">
        <v>100</v>
      </c>
      <c r="F10" s="17" t="s">
        <v>101</v>
      </c>
      <c r="G10" s="17" t="s">
        <v>620</v>
      </c>
      <c r="H10" s="140">
        <v>192</v>
      </c>
      <c r="I10" s="140" t="s">
        <v>260</v>
      </c>
      <c r="J10" s="140" t="s">
        <v>261</v>
      </c>
      <c r="K10" s="18">
        <v>43845</v>
      </c>
      <c r="L10" s="18">
        <v>44183</v>
      </c>
      <c r="M10" s="326">
        <v>1780000000</v>
      </c>
      <c r="N10" s="19"/>
      <c r="O10" s="316" t="s">
        <v>662</v>
      </c>
      <c r="P10" s="175"/>
      <c r="Q10" s="178"/>
      <c r="R10" s="179" t="s">
        <v>823</v>
      </c>
      <c r="S10" s="193">
        <v>0</v>
      </c>
      <c r="T10" s="5">
        <f t="shared" si="0"/>
        <v>1</v>
      </c>
      <c r="U10" s="37"/>
    </row>
    <row r="11" spans="1:21" ht="110.25" customHeight="1">
      <c r="A11" s="30">
        <v>5</v>
      </c>
      <c r="B11" s="339"/>
      <c r="C11" s="334"/>
      <c r="D11" s="329"/>
      <c r="E11" s="330"/>
      <c r="F11" s="17" t="s">
        <v>102</v>
      </c>
      <c r="G11" s="17" t="s">
        <v>591</v>
      </c>
      <c r="H11" s="140">
        <v>5460</v>
      </c>
      <c r="I11" s="140" t="s">
        <v>259</v>
      </c>
      <c r="J11" s="140" t="s">
        <v>261</v>
      </c>
      <c r="K11" s="18">
        <v>43845</v>
      </c>
      <c r="L11" s="18">
        <v>44183</v>
      </c>
      <c r="M11" s="327"/>
      <c r="N11" s="19"/>
      <c r="O11" s="317"/>
      <c r="P11" s="175"/>
      <c r="Q11" s="178"/>
      <c r="R11" s="179" t="s">
        <v>824</v>
      </c>
      <c r="S11" s="193">
        <v>0</v>
      </c>
      <c r="T11" s="5">
        <f t="shared" si="0"/>
        <v>1</v>
      </c>
      <c r="U11" s="37"/>
    </row>
    <row r="12" spans="1:21" ht="180" customHeight="1">
      <c r="A12" s="30">
        <v>6</v>
      </c>
      <c r="B12" s="339"/>
      <c r="C12" s="334"/>
      <c r="D12" s="329"/>
      <c r="E12" s="138" t="s">
        <v>103</v>
      </c>
      <c r="F12" s="17" t="s">
        <v>592</v>
      </c>
      <c r="G12" s="17" t="s">
        <v>288</v>
      </c>
      <c r="H12" s="140">
        <v>42</v>
      </c>
      <c r="I12" s="140" t="s">
        <v>289</v>
      </c>
      <c r="J12" s="140" t="s">
        <v>262</v>
      </c>
      <c r="K12" s="18">
        <v>43845</v>
      </c>
      <c r="L12" s="18">
        <v>44183</v>
      </c>
      <c r="M12" s="123">
        <v>650000000</v>
      </c>
      <c r="N12" s="19"/>
      <c r="O12" s="21" t="s">
        <v>657</v>
      </c>
      <c r="P12" s="260"/>
      <c r="Q12" s="261"/>
      <c r="R12" s="262"/>
      <c r="S12" s="223">
        <v>0</v>
      </c>
      <c r="T12" s="5">
        <f t="shared" si="0"/>
        <v>1</v>
      </c>
      <c r="U12" s="37"/>
    </row>
    <row r="13" spans="1:21" ht="180" customHeight="1">
      <c r="A13" s="30">
        <v>7</v>
      </c>
      <c r="B13" s="339"/>
      <c r="C13" s="334"/>
      <c r="D13" s="329"/>
      <c r="E13" s="138" t="s">
        <v>104</v>
      </c>
      <c r="F13" s="17" t="s">
        <v>629</v>
      </c>
      <c r="G13" s="17" t="s">
        <v>593</v>
      </c>
      <c r="H13" s="140">
        <v>1</v>
      </c>
      <c r="I13" s="140" t="s">
        <v>263</v>
      </c>
      <c r="J13" s="140" t="s">
        <v>105</v>
      </c>
      <c r="K13" s="18">
        <v>43845</v>
      </c>
      <c r="L13" s="18">
        <v>44183</v>
      </c>
      <c r="M13" s="32"/>
      <c r="N13" s="19"/>
      <c r="O13" s="21"/>
      <c r="P13" s="260"/>
      <c r="Q13" s="261"/>
      <c r="R13" s="262"/>
      <c r="S13" s="223">
        <v>0</v>
      </c>
      <c r="T13" s="5">
        <f t="shared" si="0"/>
        <v>1</v>
      </c>
      <c r="U13" s="37"/>
    </row>
    <row r="14" spans="1:21" ht="348" customHeight="1">
      <c r="A14" s="30">
        <v>8</v>
      </c>
      <c r="B14" s="339"/>
      <c r="C14" s="334"/>
      <c r="D14" s="329"/>
      <c r="E14" s="138" t="s">
        <v>106</v>
      </c>
      <c r="F14" s="17" t="s">
        <v>107</v>
      </c>
      <c r="G14" s="17" t="s">
        <v>594</v>
      </c>
      <c r="H14" s="140">
        <v>2800</v>
      </c>
      <c r="I14" s="140" t="s">
        <v>264</v>
      </c>
      <c r="J14" s="140" t="s">
        <v>261</v>
      </c>
      <c r="K14" s="18">
        <v>43845</v>
      </c>
      <c r="L14" s="18">
        <v>44183</v>
      </c>
      <c r="M14" s="123">
        <f>128000000+90000000</f>
        <v>218000000</v>
      </c>
      <c r="N14" s="19"/>
      <c r="O14" s="21" t="s">
        <v>654</v>
      </c>
      <c r="P14" s="176">
        <v>766</v>
      </c>
      <c r="Q14" s="178" t="s">
        <v>825</v>
      </c>
      <c r="R14" s="179" t="s">
        <v>826</v>
      </c>
      <c r="S14" s="192">
        <f>+P14/H14</f>
        <v>0.27357142857142858</v>
      </c>
      <c r="T14" s="5">
        <f t="shared" si="0"/>
        <v>1</v>
      </c>
      <c r="U14" s="37"/>
    </row>
    <row r="15" spans="1:21" ht="164.25" customHeight="1">
      <c r="A15" s="30">
        <v>9</v>
      </c>
      <c r="B15" s="339"/>
      <c r="C15" s="334"/>
      <c r="D15" s="329"/>
      <c r="E15" s="138" t="s">
        <v>108</v>
      </c>
      <c r="F15" s="17" t="s">
        <v>595</v>
      </c>
      <c r="G15" s="17" t="s">
        <v>266</v>
      </c>
      <c r="H15" s="140">
        <v>1</v>
      </c>
      <c r="I15" s="140" t="s">
        <v>265</v>
      </c>
      <c r="J15" s="140" t="s">
        <v>109</v>
      </c>
      <c r="K15" s="18">
        <v>43845</v>
      </c>
      <c r="L15" s="18">
        <v>44012</v>
      </c>
      <c r="M15" s="123">
        <v>29005798</v>
      </c>
      <c r="N15" s="19"/>
      <c r="O15" s="21" t="s">
        <v>663</v>
      </c>
      <c r="P15" s="177" t="s">
        <v>827</v>
      </c>
      <c r="Q15" s="178" t="s">
        <v>828</v>
      </c>
      <c r="R15" s="179" t="s">
        <v>829</v>
      </c>
      <c r="S15" s="223">
        <v>0</v>
      </c>
      <c r="T15" s="5">
        <f t="shared" si="0"/>
        <v>1</v>
      </c>
      <c r="U15" s="37"/>
    </row>
    <row r="16" spans="1:21" ht="122.25" customHeight="1">
      <c r="A16" s="30">
        <v>10</v>
      </c>
      <c r="B16" s="339"/>
      <c r="C16" s="334"/>
      <c r="D16" s="329"/>
      <c r="E16" s="138" t="s">
        <v>110</v>
      </c>
      <c r="F16" s="17" t="s">
        <v>111</v>
      </c>
      <c r="G16" s="17" t="s">
        <v>271</v>
      </c>
      <c r="H16" s="140">
        <v>150</v>
      </c>
      <c r="I16" s="140" t="s">
        <v>267</v>
      </c>
      <c r="J16" s="140" t="s">
        <v>268</v>
      </c>
      <c r="K16" s="18">
        <v>43845</v>
      </c>
      <c r="L16" s="18">
        <v>44183</v>
      </c>
      <c r="M16" s="123">
        <v>320000000</v>
      </c>
      <c r="N16" s="19"/>
      <c r="O16" s="21" t="s">
        <v>654</v>
      </c>
      <c r="P16" s="175">
        <v>0</v>
      </c>
      <c r="Q16" s="178"/>
      <c r="R16" s="179" t="s">
        <v>869</v>
      </c>
      <c r="S16" s="192">
        <f t="shared" ref="S16:S27" si="1">+P16/H16</f>
        <v>0</v>
      </c>
      <c r="T16" s="5">
        <f t="shared" si="0"/>
        <v>1</v>
      </c>
      <c r="U16" s="37"/>
    </row>
    <row r="17" spans="1:21" ht="156" customHeight="1">
      <c r="A17" s="30">
        <v>11</v>
      </c>
      <c r="B17" s="339"/>
      <c r="C17" s="334"/>
      <c r="D17" s="329"/>
      <c r="E17" s="138" t="s">
        <v>112</v>
      </c>
      <c r="F17" s="20" t="s">
        <v>621</v>
      </c>
      <c r="G17" s="17" t="s">
        <v>269</v>
      </c>
      <c r="H17" s="140">
        <v>3500</v>
      </c>
      <c r="I17" s="140" t="s">
        <v>267</v>
      </c>
      <c r="J17" s="140" t="s">
        <v>270</v>
      </c>
      <c r="K17" s="18">
        <v>43845</v>
      </c>
      <c r="L17" s="18">
        <v>44183</v>
      </c>
      <c r="M17" s="32"/>
      <c r="N17" s="19"/>
      <c r="O17" s="21"/>
      <c r="P17" s="175">
        <v>431</v>
      </c>
      <c r="Q17" s="179" t="s">
        <v>830</v>
      </c>
      <c r="R17" s="179" t="s">
        <v>870</v>
      </c>
      <c r="S17" s="192">
        <f t="shared" si="1"/>
        <v>0.12314285714285714</v>
      </c>
      <c r="T17" s="5">
        <f t="shared" si="0"/>
        <v>1</v>
      </c>
      <c r="U17" s="37"/>
    </row>
    <row r="18" spans="1:21" ht="123.75" customHeight="1">
      <c r="A18" s="30">
        <v>12</v>
      </c>
      <c r="B18" s="339"/>
      <c r="C18" s="334"/>
      <c r="D18" s="329"/>
      <c r="E18" s="138" t="s">
        <v>447</v>
      </c>
      <c r="F18" s="17" t="s">
        <v>278</v>
      </c>
      <c r="G18" s="17" t="s">
        <v>622</v>
      </c>
      <c r="H18" s="140">
        <v>2000</v>
      </c>
      <c r="I18" s="140" t="s">
        <v>258</v>
      </c>
      <c r="J18" s="140" t="s">
        <v>279</v>
      </c>
      <c r="K18" s="18">
        <v>43845</v>
      </c>
      <c r="L18" s="18">
        <v>44183</v>
      </c>
      <c r="M18" s="32"/>
      <c r="N18" s="19"/>
      <c r="O18" s="21"/>
      <c r="P18" s="175">
        <v>239</v>
      </c>
      <c r="Q18" s="179" t="s">
        <v>831</v>
      </c>
      <c r="R18" s="179" t="s">
        <v>832</v>
      </c>
      <c r="S18" s="192">
        <f t="shared" si="1"/>
        <v>0.1195</v>
      </c>
      <c r="T18" s="5">
        <f t="shared" si="0"/>
        <v>1</v>
      </c>
      <c r="U18" s="37"/>
    </row>
    <row r="19" spans="1:21" ht="155.25" customHeight="1">
      <c r="A19" s="30">
        <v>13</v>
      </c>
      <c r="B19" s="339"/>
      <c r="C19" s="334"/>
      <c r="D19" s="332" t="s">
        <v>113</v>
      </c>
      <c r="E19" s="138" t="s">
        <v>114</v>
      </c>
      <c r="F19" s="17" t="s">
        <v>115</v>
      </c>
      <c r="G19" s="17" t="s">
        <v>116</v>
      </c>
      <c r="H19" s="140">
        <v>7000</v>
      </c>
      <c r="I19" s="140" t="s">
        <v>623</v>
      </c>
      <c r="J19" s="140" t="s">
        <v>117</v>
      </c>
      <c r="K19" s="18">
        <v>43845</v>
      </c>
      <c r="L19" s="18">
        <v>44183</v>
      </c>
      <c r="M19" s="123">
        <f>380000000+100000000+190000000</f>
        <v>670000000</v>
      </c>
      <c r="N19" s="19"/>
      <c r="O19" s="21" t="s">
        <v>654</v>
      </c>
      <c r="P19" s="216">
        <v>3323</v>
      </c>
      <c r="Q19" s="197" t="s">
        <v>833</v>
      </c>
      <c r="R19" s="197" t="s">
        <v>834</v>
      </c>
      <c r="S19" s="192">
        <f t="shared" si="1"/>
        <v>0.4747142857142857</v>
      </c>
      <c r="T19" s="214">
        <f t="shared" si="0"/>
        <v>3</v>
      </c>
      <c r="U19" s="37"/>
    </row>
    <row r="20" spans="1:21" ht="119.25" customHeight="1">
      <c r="A20" s="30">
        <v>14</v>
      </c>
      <c r="B20" s="339"/>
      <c r="C20" s="334"/>
      <c r="D20" s="332"/>
      <c r="E20" s="138" t="s">
        <v>118</v>
      </c>
      <c r="F20" s="17" t="s">
        <v>119</v>
      </c>
      <c r="G20" s="17" t="s">
        <v>624</v>
      </c>
      <c r="H20" s="140">
        <v>32</v>
      </c>
      <c r="I20" s="140" t="s">
        <v>625</v>
      </c>
      <c r="J20" s="140" t="s">
        <v>273</v>
      </c>
      <c r="K20" s="18">
        <v>43845</v>
      </c>
      <c r="L20" s="18">
        <v>44183</v>
      </c>
      <c r="M20" s="123">
        <v>15000000</v>
      </c>
      <c r="N20" s="19"/>
      <c r="O20" s="21" t="s">
        <v>660</v>
      </c>
      <c r="P20" s="198"/>
      <c r="Q20" s="179"/>
      <c r="R20" s="179" t="s">
        <v>835</v>
      </c>
      <c r="S20" s="192">
        <f t="shared" si="1"/>
        <v>0</v>
      </c>
      <c r="T20" s="5">
        <f t="shared" si="0"/>
        <v>1</v>
      </c>
      <c r="U20" s="37"/>
    </row>
    <row r="21" spans="1:21" ht="119.25" customHeight="1">
      <c r="A21" s="30">
        <v>15</v>
      </c>
      <c r="B21" s="339"/>
      <c r="C21" s="334"/>
      <c r="D21" s="332"/>
      <c r="E21" s="138" t="s">
        <v>272</v>
      </c>
      <c r="F21" s="17" t="s">
        <v>274</v>
      </c>
      <c r="G21" s="17" t="s">
        <v>275</v>
      </c>
      <c r="H21" s="140">
        <v>5</v>
      </c>
      <c r="I21" s="140" t="s">
        <v>230</v>
      </c>
      <c r="J21" s="140" t="s">
        <v>273</v>
      </c>
      <c r="K21" s="18">
        <v>43845</v>
      </c>
      <c r="L21" s="18">
        <v>44183</v>
      </c>
      <c r="M21" s="123">
        <v>25000000</v>
      </c>
      <c r="N21" s="19"/>
      <c r="O21" s="21" t="s">
        <v>661</v>
      </c>
      <c r="P21" s="198"/>
      <c r="Q21" s="179"/>
      <c r="R21" s="179" t="s">
        <v>836</v>
      </c>
      <c r="S21" s="192">
        <f t="shared" si="1"/>
        <v>0</v>
      </c>
      <c r="T21" s="5">
        <f t="shared" si="0"/>
        <v>1</v>
      </c>
      <c r="U21" s="37"/>
    </row>
    <row r="22" spans="1:21" ht="151.5" customHeight="1">
      <c r="A22" s="30">
        <v>16</v>
      </c>
      <c r="B22" s="339"/>
      <c r="C22" s="334"/>
      <c r="D22" s="323" t="s">
        <v>120</v>
      </c>
      <c r="E22" s="316" t="s">
        <v>282</v>
      </c>
      <c r="F22" s="321" t="s">
        <v>280</v>
      </c>
      <c r="G22" s="17" t="s">
        <v>281</v>
      </c>
      <c r="H22" s="140">
        <v>8</v>
      </c>
      <c r="I22" s="140" t="s">
        <v>283</v>
      </c>
      <c r="J22" s="140" t="s">
        <v>285</v>
      </c>
      <c r="K22" s="18">
        <v>43845</v>
      </c>
      <c r="L22" s="18">
        <v>44183</v>
      </c>
      <c r="M22" s="328">
        <v>272994202</v>
      </c>
      <c r="N22" s="19"/>
      <c r="O22" s="316" t="s">
        <v>661</v>
      </c>
      <c r="P22" s="198">
        <v>5</v>
      </c>
      <c r="Q22" s="179" t="s">
        <v>837</v>
      </c>
      <c r="R22" s="179" t="s">
        <v>838</v>
      </c>
      <c r="S22" s="192">
        <f t="shared" si="1"/>
        <v>0.625</v>
      </c>
      <c r="T22" s="214">
        <f t="shared" si="0"/>
        <v>3</v>
      </c>
      <c r="U22" s="37"/>
    </row>
    <row r="23" spans="1:21" ht="130.5" customHeight="1">
      <c r="A23" s="30">
        <v>17</v>
      </c>
      <c r="B23" s="339"/>
      <c r="C23" s="334"/>
      <c r="D23" s="324"/>
      <c r="E23" s="317"/>
      <c r="F23" s="322"/>
      <c r="G23" s="17" t="s">
        <v>287</v>
      </c>
      <c r="H23" s="140">
        <v>3</v>
      </c>
      <c r="I23" s="140" t="s">
        <v>286</v>
      </c>
      <c r="J23" s="140"/>
      <c r="K23" s="18">
        <v>43845</v>
      </c>
      <c r="L23" s="18">
        <v>44183</v>
      </c>
      <c r="M23" s="314"/>
      <c r="N23" s="19"/>
      <c r="O23" s="318"/>
      <c r="P23" s="198">
        <v>3</v>
      </c>
      <c r="Q23" s="179" t="s">
        <v>839</v>
      </c>
      <c r="R23" s="179" t="s">
        <v>840</v>
      </c>
      <c r="S23" s="192">
        <f t="shared" si="1"/>
        <v>1</v>
      </c>
      <c r="T23" s="5" t="b">
        <f t="shared" si="0"/>
        <v>0</v>
      </c>
      <c r="U23" s="37"/>
    </row>
    <row r="24" spans="1:21" ht="129.75" customHeight="1">
      <c r="A24" s="30">
        <v>18</v>
      </c>
      <c r="B24" s="339"/>
      <c r="C24" s="334"/>
      <c r="D24" s="324"/>
      <c r="E24" s="330" t="s">
        <v>121</v>
      </c>
      <c r="F24" s="17" t="s">
        <v>122</v>
      </c>
      <c r="G24" s="17" t="s">
        <v>626</v>
      </c>
      <c r="H24" s="140">
        <v>46</v>
      </c>
      <c r="I24" s="140" t="s">
        <v>627</v>
      </c>
      <c r="J24" s="140" t="s">
        <v>285</v>
      </c>
      <c r="K24" s="18">
        <v>43845</v>
      </c>
      <c r="L24" s="18">
        <v>44183</v>
      </c>
      <c r="M24" s="314"/>
      <c r="N24" s="19"/>
      <c r="O24" s="318"/>
      <c r="P24" s="198">
        <v>30</v>
      </c>
      <c r="Q24" s="179" t="s">
        <v>841</v>
      </c>
      <c r="R24" s="179" t="s">
        <v>842</v>
      </c>
      <c r="S24" s="192">
        <f t="shared" si="1"/>
        <v>0.65217391304347827</v>
      </c>
      <c r="T24" s="214">
        <f t="shared" si="0"/>
        <v>3</v>
      </c>
      <c r="U24" s="37"/>
    </row>
    <row r="25" spans="1:21" ht="94.5" customHeight="1">
      <c r="A25" s="30">
        <v>19</v>
      </c>
      <c r="B25" s="339"/>
      <c r="C25" s="334"/>
      <c r="D25" s="324"/>
      <c r="E25" s="330"/>
      <c r="F25" s="17" t="s">
        <v>284</v>
      </c>
      <c r="G25" s="17" t="s">
        <v>123</v>
      </c>
      <c r="H25" s="140">
        <v>48</v>
      </c>
      <c r="I25" s="140" t="s">
        <v>628</v>
      </c>
      <c r="J25" s="140" t="s">
        <v>285</v>
      </c>
      <c r="K25" s="18">
        <v>43845</v>
      </c>
      <c r="L25" s="18">
        <v>44183</v>
      </c>
      <c r="M25" s="315"/>
      <c r="N25" s="19"/>
      <c r="O25" s="317"/>
      <c r="P25" s="198">
        <v>35</v>
      </c>
      <c r="Q25" s="179" t="s">
        <v>843</v>
      </c>
      <c r="R25" s="179" t="s">
        <v>844</v>
      </c>
      <c r="S25" s="192">
        <f t="shared" si="1"/>
        <v>0.72916666666666663</v>
      </c>
      <c r="T25" s="214">
        <f t="shared" si="0"/>
        <v>3</v>
      </c>
      <c r="U25" s="37"/>
    </row>
    <row r="26" spans="1:21" ht="43.5" customHeight="1">
      <c r="A26" s="30">
        <v>20</v>
      </c>
      <c r="B26" s="339"/>
      <c r="C26" s="334"/>
      <c r="D26" s="324"/>
      <c r="E26" s="316" t="s">
        <v>324</v>
      </c>
      <c r="F26" s="17" t="s">
        <v>318</v>
      </c>
      <c r="G26" s="17" t="s">
        <v>124</v>
      </c>
      <c r="H26" s="140">
        <v>1</v>
      </c>
      <c r="I26" s="140" t="s">
        <v>319</v>
      </c>
      <c r="J26" s="140" t="s">
        <v>320</v>
      </c>
      <c r="K26" s="18">
        <v>43847</v>
      </c>
      <c r="L26" s="18">
        <v>44183</v>
      </c>
      <c r="M26" s="32"/>
      <c r="N26" s="19"/>
      <c r="O26" s="21"/>
      <c r="P26" s="163"/>
      <c r="Q26" s="261" t="s">
        <v>939</v>
      </c>
      <c r="R26" s="263" t="s">
        <v>940</v>
      </c>
      <c r="S26" s="264">
        <v>0.65</v>
      </c>
      <c r="T26" s="214">
        <f t="shared" si="0"/>
        <v>3</v>
      </c>
      <c r="U26" s="37"/>
    </row>
    <row r="27" spans="1:21" ht="87.75" customHeight="1">
      <c r="A27" s="30">
        <v>21</v>
      </c>
      <c r="B27" s="339"/>
      <c r="C27" s="334"/>
      <c r="D27" s="324"/>
      <c r="E27" s="318"/>
      <c r="F27" s="17" t="s">
        <v>325</v>
      </c>
      <c r="G27" s="17" t="s">
        <v>630</v>
      </c>
      <c r="H27" s="140">
        <v>6</v>
      </c>
      <c r="I27" s="140" t="s">
        <v>316</v>
      </c>
      <c r="J27" s="140" t="s">
        <v>285</v>
      </c>
      <c r="K27" s="18">
        <v>43845</v>
      </c>
      <c r="L27" s="18">
        <v>44183</v>
      </c>
      <c r="M27" s="32"/>
      <c r="N27" s="19"/>
      <c r="O27" s="21"/>
      <c r="P27" s="163">
        <v>6</v>
      </c>
      <c r="Q27" s="261" t="s">
        <v>941</v>
      </c>
      <c r="R27" s="263"/>
      <c r="S27" s="264">
        <f t="shared" si="1"/>
        <v>1</v>
      </c>
      <c r="T27" s="5" t="b">
        <f t="shared" si="0"/>
        <v>0</v>
      </c>
      <c r="U27" s="37"/>
    </row>
    <row r="28" spans="1:21" ht="99.75" customHeight="1">
      <c r="A28" s="30">
        <v>22</v>
      </c>
      <c r="B28" s="339"/>
      <c r="C28" s="334"/>
      <c r="D28" s="325"/>
      <c r="E28" s="318"/>
      <c r="F28" s="17" t="s">
        <v>321</v>
      </c>
      <c r="G28" s="17" t="s">
        <v>322</v>
      </c>
      <c r="H28" s="140">
        <v>12</v>
      </c>
      <c r="I28" s="140" t="s">
        <v>323</v>
      </c>
      <c r="J28" s="140" t="s">
        <v>320</v>
      </c>
      <c r="K28" s="18">
        <v>43847</v>
      </c>
      <c r="L28" s="18">
        <v>44183</v>
      </c>
      <c r="M28" s="123">
        <f>17000000+15000000</f>
        <v>32000000</v>
      </c>
      <c r="N28" s="19"/>
      <c r="O28" s="21" t="s">
        <v>660</v>
      </c>
      <c r="P28" s="163"/>
      <c r="Q28" s="261" t="s">
        <v>941</v>
      </c>
      <c r="R28" s="263"/>
      <c r="S28" s="264">
        <v>0.66</v>
      </c>
      <c r="T28" s="214">
        <f t="shared" si="0"/>
        <v>3</v>
      </c>
      <c r="U28" s="37"/>
    </row>
    <row r="29" spans="1:21" ht="104.25" customHeight="1">
      <c r="A29" s="30"/>
      <c r="B29" s="339"/>
      <c r="C29" s="334"/>
      <c r="D29" s="323" t="s">
        <v>684</v>
      </c>
      <c r="E29" s="318"/>
      <c r="F29" s="17" t="s">
        <v>685</v>
      </c>
      <c r="G29" s="17" t="s">
        <v>686</v>
      </c>
      <c r="H29" s="140">
        <v>10</v>
      </c>
      <c r="I29" s="140" t="s">
        <v>689</v>
      </c>
      <c r="J29" s="140" t="s">
        <v>691</v>
      </c>
      <c r="K29" s="18"/>
      <c r="L29" s="18"/>
      <c r="M29" s="141"/>
      <c r="N29" s="19"/>
      <c r="O29" s="21"/>
      <c r="P29" s="163"/>
      <c r="Q29" s="178" t="s">
        <v>753</v>
      </c>
      <c r="R29" s="180" t="s">
        <v>754</v>
      </c>
      <c r="S29" s="195">
        <v>0.34</v>
      </c>
      <c r="T29" s="214">
        <f t="shared" si="0"/>
        <v>3</v>
      </c>
      <c r="U29" s="37"/>
    </row>
    <row r="30" spans="1:21" ht="104.25" customHeight="1">
      <c r="A30" s="30"/>
      <c r="B30" s="339"/>
      <c r="C30" s="335"/>
      <c r="D30" s="325"/>
      <c r="E30" s="317"/>
      <c r="F30" s="17" t="s">
        <v>687</v>
      </c>
      <c r="G30" s="17" t="s">
        <v>688</v>
      </c>
      <c r="H30" s="140">
        <v>3</v>
      </c>
      <c r="I30" s="140" t="s">
        <v>690</v>
      </c>
      <c r="J30" s="140" t="s">
        <v>691</v>
      </c>
      <c r="K30" s="18"/>
      <c r="L30" s="18"/>
      <c r="M30" s="141"/>
      <c r="N30" s="19"/>
      <c r="O30" s="21"/>
      <c r="P30" s="163"/>
      <c r="Q30" s="178" t="s">
        <v>755</v>
      </c>
      <c r="R30" s="180" t="s">
        <v>756</v>
      </c>
      <c r="S30" s="195">
        <v>0.34</v>
      </c>
      <c r="T30" s="214">
        <f t="shared" si="0"/>
        <v>3</v>
      </c>
      <c r="U30" s="37"/>
    </row>
    <row r="31" spans="1:21" ht="96" customHeight="1">
      <c r="A31" s="30">
        <v>23</v>
      </c>
      <c r="B31" s="339"/>
      <c r="C31" s="329" t="s">
        <v>125</v>
      </c>
      <c r="D31" s="329" t="s">
        <v>126</v>
      </c>
      <c r="E31" s="330" t="s">
        <v>596</v>
      </c>
      <c r="F31" s="336" t="s">
        <v>301</v>
      </c>
      <c r="G31" s="17" t="s">
        <v>692</v>
      </c>
      <c r="H31" s="144">
        <v>10</v>
      </c>
      <c r="I31" s="145" t="s">
        <v>302</v>
      </c>
      <c r="J31" s="236" t="s">
        <v>942</v>
      </c>
      <c r="K31" s="18">
        <v>43846</v>
      </c>
      <c r="L31" s="18">
        <v>44183</v>
      </c>
      <c r="M31" s="32"/>
      <c r="N31" s="21"/>
      <c r="O31" s="21"/>
      <c r="P31" s="163"/>
      <c r="Q31" s="178"/>
      <c r="R31" s="180" t="s">
        <v>757</v>
      </c>
      <c r="S31" s="194">
        <v>0</v>
      </c>
      <c r="T31" s="5">
        <f t="shared" si="0"/>
        <v>1</v>
      </c>
      <c r="U31" s="37"/>
    </row>
    <row r="32" spans="1:21" ht="254.25" customHeight="1">
      <c r="A32" s="30">
        <v>24</v>
      </c>
      <c r="B32" s="339"/>
      <c r="C32" s="329"/>
      <c r="D32" s="329"/>
      <c r="E32" s="330"/>
      <c r="F32" s="336"/>
      <c r="G32" s="17" t="s">
        <v>597</v>
      </c>
      <c r="H32" s="145">
        <v>5</v>
      </c>
      <c r="I32" s="145" t="s">
        <v>412</v>
      </c>
      <c r="J32" s="145" t="s">
        <v>703</v>
      </c>
      <c r="K32" s="18">
        <v>43846</v>
      </c>
      <c r="L32" s="18">
        <v>44183</v>
      </c>
      <c r="M32" s="32"/>
      <c r="N32" s="21"/>
      <c r="O32" s="21"/>
      <c r="P32" s="164">
        <v>0</v>
      </c>
      <c r="Q32" s="178" t="s">
        <v>758</v>
      </c>
      <c r="R32" s="165" t="s">
        <v>799</v>
      </c>
      <c r="S32" s="194">
        <v>0.3</v>
      </c>
      <c r="T32" s="5">
        <f t="shared" si="0"/>
        <v>1</v>
      </c>
      <c r="U32" s="37"/>
    </row>
    <row r="33" spans="1:21" ht="95.25" customHeight="1">
      <c r="A33" s="30">
        <v>25</v>
      </c>
      <c r="B33" s="339"/>
      <c r="C33" s="329"/>
      <c r="D33" s="329"/>
      <c r="E33" s="330" t="s">
        <v>127</v>
      </c>
      <c r="F33" s="17" t="s">
        <v>128</v>
      </c>
      <c r="G33" s="17" t="s">
        <v>303</v>
      </c>
      <c r="H33" s="145">
        <v>250</v>
      </c>
      <c r="I33" s="145" t="s">
        <v>598</v>
      </c>
      <c r="J33" s="145" t="s">
        <v>129</v>
      </c>
      <c r="K33" s="18">
        <v>43846</v>
      </c>
      <c r="L33" s="18">
        <v>44183</v>
      </c>
      <c r="M33" s="32"/>
      <c r="N33" s="21"/>
      <c r="O33" s="21"/>
      <c r="P33" s="166">
        <v>40</v>
      </c>
      <c r="Q33" s="178" t="s">
        <v>725</v>
      </c>
      <c r="R33" s="181" t="s">
        <v>726</v>
      </c>
      <c r="S33" s="194">
        <f>+P33/H33</f>
        <v>0.16</v>
      </c>
      <c r="T33" s="5">
        <f t="shared" si="0"/>
        <v>1</v>
      </c>
      <c r="U33" s="37"/>
    </row>
    <row r="34" spans="1:21" ht="216">
      <c r="A34" s="30"/>
      <c r="B34" s="339"/>
      <c r="C34" s="329"/>
      <c r="D34" s="329"/>
      <c r="E34" s="330"/>
      <c r="F34" s="340" t="s">
        <v>130</v>
      </c>
      <c r="G34" s="17" t="s">
        <v>700</v>
      </c>
      <c r="H34" s="145">
        <v>20</v>
      </c>
      <c r="I34" s="145" t="s">
        <v>599</v>
      </c>
      <c r="J34" s="145" t="s">
        <v>704</v>
      </c>
      <c r="K34" s="18"/>
      <c r="L34" s="18"/>
      <c r="M34" s="32"/>
      <c r="N34" s="21"/>
      <c r="O34" s="21"/>
      <c r="P34" s="167">
        <v>11</v>
      </c>
      <c r="Q34" s="178" t="s">
        <v>727</v>
      </c>
      <c r="R34" s="182" t="s">
        <v>728</v>
      </c>
      <c r="S34" s="194">
        <f>+P34/H34</f>
        <v>0.55000000000000004</v>
      </c>
      <c r="T34" s="214">
        <f>IF(S34&lt;=33%,1,IF(S34&lt;76%,3,IF(S34&lt;100%,4,IF(S34=101%,5))))</f>
        <v>3</v>
      </c>
      <c r="U34" s="37"/>
    </row>
    <row r="35" spans="1:21" ht="124.5" customHeight="1">
      <c r="A35" s="30">
        <v>26</v>
      </c>
      <c r="B35" s="339"/>
      <c r="C35" s="329"/>
      <c r="D35" s="329"/>
      <c r="E35" s="330"/>
      <c r="F35" s="341"/>
      <c r="G35" s="17" t="s">
        <v>701</v>
      </c>
      <c r="H35" s="145">
        <v>40</v>
      </c>
      <c r="I35" s="145" t="s">
        <v>702</v>
      </c>
      <c r="J35" s="145" t="s">
        <v>704</v>
      </c>
      <c r="K35" s="18">
        <v>43846</v>
      </c>
      <c r="L35" s="18">
        <v>44183</v>
      </c>
      <c r="M35" s="32"/>
      <c r="N35" s="21"/>
      <c r="O35" s="21"/>
      <c r="P35" s="163">
        <v>0</v>
      </c>
      <c r="Q35" s="178" t="s">
        <v>729</v>
      </c>
      <c r="R35" s="181" t="s">
        <v>730</v>
      </c>
      <c r="S35" s="194">
        <v>0.15</v>
      </c>
      <c r="T35" s="5">
        <f t="shared" si="0"/>
        <v>1</v>
      </c>
      <c r="U35" s="37"/>
    </row>
    <row r="36" spans="1:21" ht="124.5" customHeight="1">
      <c r="A36" s="30">
        <v>27</v>
      </c>
      <c r="B36" s="339"/>
      <c r="C36" s="329"/>
      <c r="D36" s="329"/>
      <c r="E36" s="330"/>
      <c r="F36" s="336" t="s">
        <v>131</v>
      </c>
      <c r="G36" s="17" t="s">
        <v>705</v>
      </c>
      <c r="H36" s="145">
        <v>1</v>
      </c>
      <c r="I36" s="145" t="s">
        <v>265</v>
      </c>
      <c r="J36" s="145" t="s">
        <v>132</v>
      </c>
      <c r="K36" s="18">
        <v>43846</v>
      </c>
      <c r="L36" s="18">
        <v>44012</v>
      </c>
      <c r="M36" s="32"/>
      <c r="N36" s="21"/>
      <c r="O36" s="21"/>
      <c r="P36" s="163">
        <v>0</v>
      </c>
      <c r="Q36" s="178" t="s">
        <v>759</v>
      </c>
      <c r="R36" s="182" t="s">
        <v>760</v>
      </c>
      <c r="S36" s="194">
        <v>0.2</v>
      </c>
      <c r="T36" s="5">
        <f t="shared" si="0"/>
        <v>1</v>
      </c>
      <c r="U36" s="37"/>
    </row>
    <row r="37" spans="1:21" ht="122.25" customHeight="1">
      <c r="A37" s="30">
        <v>28</v>
      </c>
      <c r="B37" s="339"/>
      <c r="C37" s="329"/>
      <c r="D37" s="329"/>
      <c r="E37" s="330"/>
      <c r="F37" s="336"/>
      <c r="G37" s="17" t="s">
        <v>413</v>
      </c>
      <c r="H37" s="145">
        <v>1</v>
      </c>
      <c r="I37" s="145" t="s">
        <v>600</v>
      </c>
      <c r="J37" s="145" t="s">
        <v>706</v>
      </c>
      <c r="K37" s="18">
        <v>43846</v>
      </c>
      <c r="L37" s="18">
        <v>44183</v>
      </c>
      <c r="M37" s="32"/>
      <c r="N37" s="21"/>
      <c r="O37" s="21"/>
      <c r="P37" s="167">
        <v>0</v>
      </c>
      <c r="Q37" s="178" t="s">
        <v>731</v>
      </c>
      <c r="R37" s="182" t="s">
        <v>732</v>
      </c>
      <c r="S37" s="194">
        <v>0</v>
      </c>
      <c r="T37" s="5">
        <f t="shared" si="0"/>
        <v>1</v>
      </c>
      <c r="U37" s="37"/>
    </row>
    <row r="38" spans="1:21" ht="117.75" customHeight="1">
      <c r="A38" s="30">
        <v>29</v>
      </c>
      <c r="B38" s="339"/>
      <c r="C38" s="329"/>
      <c r="D38" s="329"/>
      <c r="E38" s="330"/>
      <c r="F38" s="145" t="s">
        <v>415</v>
      </c>
      <c r="G38" s="17" t="s">
        <v>414</v>
      </c>
      <c r="H38" s="145">
        <v>1</v>
      </c>
      <c r="I38" s="145" t="s">
        <v>601</v>
      </c>
      <c r="J38" s="145" t="s">
        <v>416</v>
      </c>
      <c r="K38" s="18">
        <v>43846</v>
      </c>
      <c r="L38" s="18">
        <v>44183</v>
      </c>
      <c r="M38" s="32"/>
      <c r="N38" s="21"/>
      <c r="O38" s="21"/>
      <c r="P38" s="163">
        <v>0.5</v>
      </c>
      <c r="Q38" s="178" t="s">
        <v>761</v>
      </c>
      <c r="R38" s="183" t="s">
        <v>762</v>
      </c>
      <c r="S38" s="194">
        <f>+P38/H38</f>
        <v>0.5</v>
      </c>
      <c r="T38" s="214">
        <f t="shared" si="0"/>
        <v>3</v>
      </c>
      <c r="U38" s="37"/>
    </row>
    <row r="39" spans="1:21" ht="138" customHeight="1">
      <c r="A39" s="30">
        <v>30</v>
      </c>
      <c r="B39" s="339"/>
      <c r="C39" s="329"/>
      <c r="D39" s="329"/>
      <c r="E39" s="144" t="s">
        <v>133</v>
      </c>
      <c r="F39" s="145" t="s">
        <v>304</v>
      </c>
      <c r="G39" s="17" t="s">
        <v>305</v>
      </c>
      <c r="H39" s="145">
        <v>1</v>
      </c>
      <c r="I39" s="145" t="s">
        <v>631</v>
      </c>
      <c r="J39" s="145" t="s">
        <v>134</v>
      </c>
      <c r="K39" s="18">
        <v>43846</v>
      </c>
      <c r="L39" s="18">
        <v>44042</v>
      </c>
      <c r="M39" s="123">
        <v>80000000</v>
      </c>
      <c r="N39" s="21"/>
      <c r="O39" s="21" t="s">
        <v>655</v>
      </c>
      <c r="P39" s="167">
        <v>1</v>
      </c>
      <c r="Q39" s="178" t="s">
        <v>734</v>
      </c>
      <c r="R39" s="182" t="s">
        <v>733</v>
      </c>
      <c r="S39" s="194">
        <f>+P39/H39</f>
        <v>1</v>
      </c>
      <c r="T39" s="5" t="b">
        <f t="shared" si="0"/>
        <v>0</v>
      </c>
      <c r="U39" s="37"/>
    </row>
    <row r="40" spans="1:21" ht="180.75" customHeight="1">
      <c r="A40" s="30">
        <v>31</v>
      </c>
      <c r="B40" s="339"/>
      <c r="C40" s="329"/>
      <c r="D40" s="332" t="s">
        <v>135</v>
      </c>
      <c r="E40" s="144" t="s">
        <v>136</v>
      </c>
      <c r="F40" s="17" t="s">
        <v>306</v>
      </c>
      <c r="G40" s="17" t="s">
        <v>602</v>
      </c>
      <c r="H40" s="145">
        <v>200</v>
      </c>
      <c r="I40" s="143" t="s">
        <v>307</v>
      </c>
      <c r="J40" s="140" t="s">
        <v>129</v>
      </c>
      <c r="K40" s="18">
        <v>43846</v>
      </c>
      <c r="L40" s="18">
        <v>44183</v>
      </c>
      <c r="M40" s="32"/>
      <c r="N40" s="21"/>
      <c r="O40" s="21"/>
      <c r="P40" s="168">
        <v>90</v>
      </c>
      <c r="Q40" s="178" t="s">
        <v>735</v>
      </c>
      <c r="R40" s="184" t="s">
        <v>736</v>
      </c>
      <c r="S40" s="194">
        <f>+P40/H40</f>
        <v>0.45</v>
      </c>
      <c r="T40" s="214">
        <f t="shared" si="0"/>
        <v>3</v>
      </c>
      <c r="U40" s="37"/>
    </row>
    <row r="41" spans="1:21" ht="180.75" customHeight="1">
      <c r="A41" s="30">
        <v>32</v>
      </c>
      <c r="B41" s="339"/>
      <c r="C41" s="329"/>
      <c r="D41" s="332"/>
      <c r="E41" s="330" t="s">
        <v>137</v>
      </c>
      <c r="F41" s="336" t="s">
        <v>308</v>
      </c>
      <c r="G41" s="17" t="s">
        <v>603</v>
      </c>
      <c r="H41" s="145">
        <v>1</v>
      </c>
      <c r="I41" s="143" t="s">
        <v>604</v>
      </c>
      <c r="J41" s="140" t="s">
        <v>129</v>
      </c>
      <c r="K41" s="18">
        <v>43846</v>
      </c>
      <c r="L41" s="18">
        <v>44183</v>
      </c>
      <c r="M41" s="32"/>
      <c r="N41" s="21"/>
      <c r="O41" s="21"/>
      <c r="P41" s="163">
        <v>0</v>
      </c>
      <c r="Q41" s="178" t="s">
        <v>737</v>
      </c>
      <c r="R41" s="185" t="s">
        <v>738</v>
      </c>
      <c r="S41" s="194">
        <v>0</v>
      </c>
      <c r="T41" s="5">
        <f t="shared" si="0"/>
        <v>1</v>
      </c>
      <c r="U41" s="37"/>
    </row>
    <row r="42" spans="1:21" ht="180.75" customHeight="1">
      <c r="A42" s="30">
        <v>33</v>
      </c>
      <c r="B42" s="339"/>
      <c r="C42" s="329"/>
      <c r="D42" s="332"/>
      <c r="E42" s="330"/>
      <c r="F42" s="336"/>
      <c r="G42" s="17" t="s">
        <v>309</v>
      </c>
      <c r="H42" s="145">
        <v>5</v>
      </c>
      <c r="I42" s="143" t="s">
        <v>605</v>
      </c>
      <c r="J42" s="140" t="s">
        <v>407</v>
      </c>
      <c r="K42" s="18">
        <v>43846</v>
      </c>
      <c r="L42" s="18">
        <v>44183</v>
      </c>
      <c r="M42" s="32"/>
      <c r="N42" s="21"/>
      <c r="O42" s="21"/>
      <c r="P42" s="168">
        <v>0</v>
      </c>
      <c r="Q42" s="178" t="s">
        <v>739</v>
      </c>
      <c r="R42" s="185" t="s">
        <v>740</v>
      </c>
      <c r="S42" s="195">
        <v>0.2</v>
      </c>
      <c r="T42" s="5">
        <f t="shared" si="0"/>
        <v>1</v>
      </c>
      <c r="U42" s="37"/>
    </row>
    <row r="43" spans="1:21" ht="207.75" customHeight="1">
      <c r="A43" s="30">
        <v>34</v>
      </c>
      <c r="B43" s="339"/>
      <c r="C43" s="329"/>
      <c r="D43" s="151" t="s">
        <v>408</v>
      </c>
      <c r="E43" s="138" t="s">
        <v>409</v>
      </c>
      <c r="F43" s="17" t="s">
        <v>410</v>
      </c>
      <c r="G43" s="17" t="s">
        <v>411</v>
      </c>
      <c r="H43" s="140">
        <v>10</v>
      </c>
      <c r="I43" s="140" t="s">
        <v>749</v>
      </c>
      <c r="J43" s="140" t="s">
        <v>407</v>
      </c>
      <c r="K43" s="18">
        <v>43846</v>
      </c>
      <c r="L43" s="18">
        <v>44183</v>
      </c>
      <c r="M43" s="123">
        <v>40000000</v>
      </c>
      <c r="N43" s="21"/>
      <c r="O43" s="21" t="s">
        <v>655</v>
      </c>
      <c r="P43" s="169">
        <v>2</v>
      </c>
      <c r="Q43" s="178"/>
      <c r="R43" s="186" t="s">
        <v>741</v>
      </c>
      <c r="S43" s="194">
        <f>+P43/H43</f>
        <v>0.2</v>
      </c>
      <c r="T43" s="5">
        <f t="shared" si="0"/>
        <v>1</v>
      </c>
      <c r="U43" s="37"/>
    </row>
    <row r="44" spans="1:21" ht="78" customHeight="1">
      <c r="A44" s="30">
        <v>35</v>
      </c>
      <c r="B44" s="339"/>
      <c r="C44" s="329"/>
      <c r="D44" s="330" t="s">
        <v>750</v>
      </c>
      <c r="E44" s="336" t="s">
        <v>310</v>
      </c>
      <c r="F44" s="336" t="s">
        <v>311</v>
      </c>
      <c r="G44" s="17" t="s">
        <v>606</v>
      </c>
      <c r="H44" s="140">
        <v>300</v>
      </c>
      <c r="I44" s="140" t="s">
        <v>616</v>
      </c>
      <c r="J44" s="140" t="s">
        <v>312</v>
      </c>
      <c r="K44" s="18">
        <v>43846</v>
      </c>
      <c r="L44" s="18">
        <v>44183</v>
      </c>
      <c r="M44" s="32"/>
      <c r="N44" s="21"/>
      <c r="O44" s="21"/>
      <c r="P44" s="265"/>
      <c r="Q44" s="261"/>
      <c r="R44" s="266"/>
      <c r="S44" s="196">
        <v>0</v>
      </c>
      <c r="T44" s="5">
        <f t="shared" si="0"/>
        <v>1</v>
      </c>
      <c r="U44" s="37"/>
    </row>
    <row r="45" spans="1:21" ht="120.75" customHeight="1">
      <c r="A45" s="30">
        <v>36</v>
      </c>
      <c r="B45" s="339"/>
      <c r="C45" s="329"/>
      <c r="D45" s="330"/>
      <c r="E45" s="336"/>
      <c r="F45" s="336"/>
      <c r="G45" s="76" t="s">
        <v>617</v>
      </c>
      <c r="H45" s="213">
        <v>200</v>
      </c>
      <c r="I45" s="140" t="s">
        <v>607</v>
      </c>
      <c r="J45" s="140" t="s">
        <v>313</v>
      </c>
      <c r="K45" s="18">
        <v>43846</v>
      </c>
      <c r="L45" s="18">
        <v>44183</v>
      </c>
      <c r="M45" s="32"/>
      <c r="N45" s="21"/>
      <c r="O45" s="21"/>
      <c r="P45" s="169">
        <v>135</v>
      </c>
      <c r="Q45" s="178" t="s">
        <v>752</v>
      </c>
      <c r="R45" s="186" t="s">
        <v>751</v>
      </c>
      <c r="S45" s="196">
        <f>+P45/H45</f>
        <v>0.67500000000000004</v>
      </c>
      <c r="T45" s="214">
        <f t="shared" si="0"/>
        <v>3</v>
      </c>
      <c r="U45" s="37"/>
    </row>
    <row r="46" spans="1:21" ht="135.75" customHeight="1">
      <c r="A46" s="30">
        <v>37</v>
      </c>
      <c r="B46" s="339"/>
      <c r="C46" s="329"/>
      <c r="D46" s="332" t="s">
        <v>138</v>
      </c>
      <c r="E46" s="330" t="s">
        <v>417</v>
      </c>
      <c r="F46" s="336" t="s">
        <v>139</v>
      </c>
      <c r="G46" s="76" t="s">
        <v>463</v>
      </c>
      <c r="H46" s="140">
        <v>1</v>
      </c>
      <c r="I46" s="140" t="s">
        <v>464</v>
      </c>
      <c r="J46" s="140" t="s">
        <v>317</v>
      </c>
      <c r="K46" s="18">
        <v>43893</v>
      </c>
      <c r="L46" s="18">
        <v>44183</v>
      </c>
      <c r="M46" s="32"/>
      <c r="N46" s="21"/>
      <c r="O46" s="21"/>
      <c r="P46" s="170">
        <v>0.5</v>
      </c>
      <c r="Q46" s="178" t="s">
        <v>742</v>
      </c>
      <c r="R46" s="187" t="s">
        <v>743</v>
      </c>
      <c r="S46" s="196">
        <f t="shared" ref="S46:S51" si="2">+P46/H46</f>
        <v>0.5</v>
      </c>
      <c r="T46" s="214">
        <f t="shared" si="0"/>
        <v>3</v>
      </c>
      <c r="U46" s="37"/>
    </row>
    <row r="47" spans="1:21" ht="137.25" customHeight="1">
      <c r="A47" s="30">
        <v>38</v>
      </c>
      <c r="B47" s="339"/>
      <c r="C47" s="329"/>
      <c r="D47" s="332"/>
      <c r="E47" s="330"/>
      <c r="F47" s="336"/>
      <c r="G47" s="17" t="s">
        <v>314</v>
      </c>
      <c r="H47" s="140">
        <v>2</v>
      </c>
      <c r="I47" s="140" t="s">
        <v>316</v>
      </c>
      <c r="J47" s="140" t="s">
        <v>317</v>
      </c>
      <c r="K47" s="18">
        <v>43846</v>
      </c>
      <c r="L47" s="18">
        <v>44183</v>
      </c>
      <c r="M47" s="32"/>
      <c r="N47" s="21"/>
      <c r="O47" s="21"/>
      <c r="P47" s="170">
        <v>1</v>
      </c>
      <c r="Q47" s="178" t="s">
        <v>872</v>
      </c>
      <c r="R47" s="187" t="s">
        <v>744</v>
      </c>
      <c r="S47" s="194">
        <f t="shared" si="2"/>
        <v>0.5</v>
      </c>
      <c r="T47" s="214">
        <f t="shared" si="0"/>
        <v>3</v>
      </c>
      <c r="U47" s="37"/>
    </row>
    <row r="48" spans="1:21" ht="98.45" customHeight="1">
      <c r="A48" s="30">
        <v>39</v>
      </c>
      <c r="B48" s="339"/>
      <c r="C48" s="329"/>
      <c r="D48" s="332"/>
      <c r="E48" s="330"/>
      <c r="F48" s="336"/>
      <c r="G48" s="17" t="s">
        <v>315</v>
      </c>
      <c r="H48" s="140">
        <v>2</v>
      </c>
      <c r="I48" s="140" t="s">
        <v>608</v>
      </c>
      <c r="J48" s="140" t="s">
        <v>317</v>
      </c>
      <c r="K48" s="18">
        <v>43846</v>
      </c>
      <c r="L48" s="18">
        <v>44183</v>
      </c>
      <c r="M48" s="32"/>
      <c r="N48" s="21"/>
      <c r="O48" s="21"/>
      <c r="P48" s="170">
        <v>1</v>
      </c>
      <c r="Q48" s="178" t="s">
        <v>745</v>
      </c>
      <c r="R48" s="187" t="s">
        <v>746</v>
      </c>
      <c r="S48" s="194">
        <f t="shared" si="2"/>
        <v>0.5</v>
      </c>
      <c r="T48" s="214">
        <f t="shared" si="0"/>
        <v>3</v>
      </c>
      <c r="U48" s="37"/>
    </row>
    <row r="49" spans="1:21" ht="149.25" customHeight="1">
      <c r="A49" s="30">
        <v>40</v>
      </c>
      <c r="B49" s="339"/>
      <c r="C49" s="329"/>
      <c r="D49" s="332"/>
      <c r="E49" s="330"/>
      <c r="F49" s="17" t="s">
        <v>140</v>
      </c>
      <c r="G49" s="17" t="s">
        <v>609</v>
      </c>
      <c r="H49" s="140">
        <v>280</v>
      </c>
      <c r="I49" s="140" t="s">
        <v>610</v>
      </c>
      <c r="J49" s="140" t="s">
        <v>317</v>
      </c>
      <c r="K49" s="18">
        <v>43846</v>
      </c>
      <c r="L49" s="18">
        <v>44183</v>
      </c>
      <c r="M49" s="32"/>
      <c r="N49" s="21"/>
      <c r="O49" s="21"/>
      <c r="P49" s="170">
        <v>179</v>
      </c>
      <c r="Q49" s="218" t="s">
        <v>871</v>
      </c>
      <c r="R49" s="188" t="s">
        <v>747</v>
      </c>
      <c r="S49" s="194">
        <f t="shared" si="2"/>
        <v>0.63928571428571423</v>
      </c>
      <c r="T49" s="214">
        <f t="shared" si="0"/>
        <v>3</v>
      </c>
      <c r="U49" s="37"/>
    </row>
    <row r="50" spans="1:21" ht="207.75" customHeight="1">
      <c r="A50" s="30">
        <v>41</v>
      </c>
      <c r="B50" s="339"/>
      <c r="C50" s="329"/>
      <c r="D50" s="332"/>
      <c r="E50" s="330"/>
      <c r="F50" s="17" t="s">
        <v>465</v>
      </c>
      <c r="G50" s="17" t="s">
        <v>611</v>
      </c>
      <c r="H50" s="140">
        <v>1</v>
      </c>
      <c r="I50" s="140" t="s">
        <v>601</v>
      </c>
      <c r="J50" s="140" t="s">
        <v>317</v>
      </c>
      <c r="K50" s="18">
        <v>43893</v>
      </c>
      <c r="L50" s="18">
        <v>44183</v>
      </c>
      <c r="M50" s="32"/>
      <c r="N50" s="21"/>
      <c r="O50" s="21"/>
      <c r="P50" s="171">
        <v>0.5</v>
      </c>
      <c r="Q50" s="220" t="s">
        <v>761</v>
      </c>
      <c r="R50" s="217" t="s">
        <v>762</v>
      </c>
      <c r="S50" s="194">
        <f t="shared" si="2"/>
        <v>0.5</v>
      </c>
      <c r="T50" s="214">
        <f t="shared" si="0"/>
        <v>3</v>
      </c>
      <c r="U50" s="37"/>
    </row>
    <row r="51" spans="1:21" ht="207.75" customHeight="1">
      <c r="A51" s="30">
        <v>42</v>
      </c>
      <c r="B51" s="339"/>
      <c r="C51" s="329"/>
      <c r="D51" s="139" t="s">
        <v>237</v>
      </c>
      <c r="E51" s="138" t="s">
        <v>240</v>
      </c>
      <c r="F51" s="17" t="s">
        <v>699</v>
      </c>
      <c r="G51" s="17" t="s">
        <v>748</v>
      </c>
      <c r="H51" s="140">
        <v>5</v>
      </c>
      <c r="I51" s="140" t="s">
        <v>412</v>
      </c>
      <c r="J51" s="140" t="s">
        <v>317</v>
      </c>
      <c r="K51" s="18">
        <v>43893</v>
      </c>
      <c r="L51" s="18">
        <v>44183</v>
      </c>
      <c r="M51" s="32"/>
      <c r="N51" s="21"/>
      <c r="O51" s="21"/>
      <c r="P51" s="163">
        <v>0.5</v>
      </c>
      <c r="Q51" s="219" t="s">
        <v>763</v>
      </c>
      <c r="R51" s="189" t="s">
        <v>764</v>
      </c>
      <c r="S51" s="194">
        <f t="shared" si="2"/>
        <v>0.1</v>
      </c>
      <c r="T51" s="5">
        <f t="shared" si="0"/>
        <v>1</v>
      </c>
      <c r="U51" s="37"/>
    </row>
    <row r="52" spans="1:21" ht="238.5" customHeight="1">
      <c r="A52" s="30">
        <v>43</v>
      </c>
      <c r="B52" s="339"/>
      <c r="C52" s="329" t="s">
        <v>141</v>
      </c>
      <c r="D52" s="342" t="s">
        <v>142</v>
      </c>
      <c r="E52" s="330" t="s">
        <v>466</v>
      </c>
      <c r="F52" s="336" t="s">
        <v>612</v>
      </c>
      <c r="G52" s="17" t="s">
        <v>693</v>
      </c>
      <c r="H52" s="140">
        <v>1</v>
      </c>
      <c r="I52" s="140" t="s">
        <v>421</v>
      </c>
      <c r="J52" s="140" t="s">
        <v>422</v>
      </c>
      <c r="K52" s="18">
        <v>43846</v>
      </c>
      <c r="L52" s="18">
        <v>44073</v>
      </c>
      <c r="M52" s="313">
        <v>100000000</v>
      </c>
      <c r="N52" s="21"/>
      <c r="O52" s="316" t="s">
        <v>655</v>
      </c>
      <c r="P52" s="163">
        <v>0.6</v>
      </c>
      <c r="Q52" s="178" t="s">
        <v>873</v>
      </c>
      <c r="R52" s="190" t="s">
        <v>765</v>
      </c>
      <c r="S52" s="194">
        <v>0.6</v>
      </c>
      <c r="T52" s="214">
        <f t="shared" si="0"/>
        <v>3</v>
      </c>
      <c r="U52" s="37"/>
    </row>
    <row r="53" spans="1:21" ht="124.5" customHeight="1">
      <c r="A53" s="30">
        <v>44</v>
      </c>
      <c r="B53" s="339"/>
      <c r="C53" s="329"/>
      <c r="D53" s="342"/>
      <c r="E53" s="330"/>
      <c r="F53" s="336"/>
      <c r="G53" s="17" t="s">
        <v>694</v>
      </c>
      <c r="H53" s="140">
        <v>10</v>
      </c>
      <c r="I53" s="140" t="s">
        <v>613</v>
      </c>
      <c r="J53" s="140" t="s">
        <v>422</v>
      </c>
      <c r="K53" s="18">
        <v>43846</v>
      </c>
      <c r="L53" s="18">
        <v>44183</v>
      </c>
      <c r="M53" s="314"/>
      <c r="N53" s="21"/>
      <c r="O53" s="318"/>
      <c r="P53" s="163"/>
      <c r="Q53" s="261"/>
      <c r="R53" s="267"/>
      <c r="S53" s="194">
        <v>0</v>
      </c>
      <c r="T53" s="5">
        <f t="shared" si="0"/>
        <v>1</v>
      </c>
      <c r="U53" s="37"/>
    </row>
    <row r="54" spans="1:21" ht="145.5" customHeight="1">
      <c r="A54" s="30">
        <v>45</v>
      </c>
      <c r="B54" s="339"/>
      <c r="C54" s="329"/>
      <c r="D54" s="342"/>
      <c r="E54" s="138" t="s">
        <v>418</v>
      </c>
      <c r="F54" s="140" t="s">
        <v>420</v>
      </c>
      <c r="G54" s="17" t="s">
        <v>419</v>
      </c>
      <c r="H54" s="140">
        <v>1</v>
      </c>
      <c r="I54" s="150" t="s">
        <v>614</v>
      </c>
      <c r="J54" s="140" t="s">
        <v>423</v>
      </c>
      <c r="K54" s="18">
        <v>43846</v>
      </c>
      <c r="L54" s="18">
        <v>44042</v>
      </c>
      <c r="M54" s="315"/>
      <c r="N54" s="21"/>
      <c r="O54" s="317"/>
      <c r="P54" s="163"/>
      <c r="Q54" s="178" t="s">
        <v>766</v>
      </c>
      <c r="R54" s="190" t="s">
        <v>767</v>
      </c>
      <c r="S54" s="194">
        <v>0.1</v>
      </c>
      <c r="T54" s="5">
        <f t="shared" si="0"/>
        <v>1</v>
      </c>
      <c r="U54" s="37"/>
    </row>
    <row r="55" spans="1:21" ht="145.5" customHeight="1">
      <c r="A55" s="30">
        <v>46</v>
      </c>
      <c r="B55" s="339"/>
      <c r="C55" s="329"/>
      <c r="D55" s="330" t="s">
        <v>467</v>
      </c>
      <c r="E55" s="330" t="s">
        <v>239</v>
      </c>
      <c r="F55" s="17" t="s">
        <v>424</v>
      </c>
      <c r="G55" s="17" t="s">
        <v>429</v>
      </c>
      <c r="H55" s="140">
        <v>1</v>
      </c>
      <c r="I55" s="140" t="s">
        <v>428</v>
      </c>
      <c r="J55" s="140" t="s">
        <v>430</v>
      </c>
      <c r="K55" s="18">
        <v>43846</v>
      </c>
      <c r="L55" s="18">
        <v>44183</v>
      </c>
      <c r="M55" s="32"/>
      <c r="N55" s="21"/>
      <c r="O55" s="21"/>
      <c r="P55" s="163"/>
      <c r="Q55" s="178" t="s">
        <v>768</v>
      </c>
      <c r="R55" s="191" t="s">
        <v>769</v>
      </c>
      <c r="S55" s="194">
        <v>0.1</v>
      </c>
      <c r="T55" s="5">
        <f t="shared" si="0"/>
        <v>1</v>
      </c>
      <c r="U55" s="37"/>
    </row>
    <row r="56" spans="1:21" ht="145.5" customHeight="1">
      <c r="A56" s="30">
        <v>47</v>
      </c>
      <c r="B56" s="339"/>
      <c r="C56" s="329"/>
      <c r="D56" s="330"/>
      <c r="E56" s="330"/>
      <c r="F56" s="76" t="s">
        <v>425</v>
      </c>
      <c r="G56" s="76" t="s">
        <v>238</v>
      </c>
      <c r="H56" s="140">
        <v>1</v>
      </c>
      <c r="I56" s="140" t="s">
        <v>426</v>
      </c>
      <c r="J56" s="140" t="s">
        <v>427</v>
      </c>
      <c r="K56" s="18">
        <v>43846</v>
      </c>
      <c r="L56" s="18">
        <v>44183</v>
      </c>
      <c r="M56" s="32"/>
      <c r="N56" s="21"/>
      <c r="O56" s="21"/>
      <c r="P56" s="163"/>
      <c r="Q56" s="178" t="s">
        <v>770</v>
      </c>
      <c r="R56" s="191" t="s">
        <v>771</v>
      </c>
      <c r="S56" s="194">
        <v>0.1</v>
      </c>
      <c r="T56" s="5">
        <f t="shared" si="0"/>
        <v>1</v>
      </c>
      <c r="U56" s="37"/>
    </row>
    <row r="57" spans="1:21">
      <c r="C57" s="162">
        <v>3</v>
      </c>
      <c r="D57" s="23">
        <v>12</v>
      </c>
      <c r="E57" s="23">
        <v>29</v>
      </c>
      <c r="G57" s="24">
        <v>50</v>
      </c>
      <c r="H57" s="11"/>
      <c r="I57" s="25">
        <v>50</v>
      </c>
      <c r="M57" s="124">
        <f>SUM(M7:M56)</f>
        <v>4623804202</v>
      </c>
      <c r="S57" s="222">
        <f>AVERAGE(S7:S56)</f>
        <v>0.3024803280777193</v>
      </c>
    </row>
    <row r="58" spans="1:21" ht="26.25">
      <c r="B58" s="14" t="s">
        <v>86</v>
      </c>
      <c r="C58" s="29" t="s">
        <v>87</v>
      </c>
      <c r="H58" s="12"/>
      <c r="I58" s="25"/>
      <c r="M58" s="120"/>
    </row>
    <row r="59" spans="1:21" ht="26.25">
      <c r="B59" s="14" t="s">
        <v>88</v>
      </c>
      <c r="C59" s="29" t="s">
        <v>89</v>
      </c>
      <c r="H59" s="25"/>
      <c r="I59" s="25"/>
      <c r="M59" s="120"/>
    </row>
    <row r="60" spans="1:21" ht="26.25">
      <c r="B60" s="7"/>
      <c r="M60" s="120"/>
    </row>
    <row r="61" spans="1:21" ht="26.25">
      <c r="B61" s="7" t="s">
        <v>90</v>
      </c>
      <c r="M61" s="120"/>
    </row>
    <row r="62" spans="1:21" ht="26.25">
      <c r="B62" s="7" t="s">
        <v>589</v>
      </c>
      <c r="M62" s="120"/>
    </row>
    <row r="63" spans="1:21">
      <c r="B63" s="7" t="s">
        <v>650</v>
      </c>
    </row>
    <row r="64" spans="1:21">
      <c r="B64" s="7"/>
    </row>
    <row r="65" spans="2:2">
      <c r="B65" s="7" t="s">
        <v>707</v>
      </c>
    </row>
  </sheetData>
  <mergeCells count="62">
    <mergeCell ref="D55:D56"/>
    <mergeCell ref="F46:F48"/>
    <mergeCell ref="E46:E50"/>
    <mergeCell ref="D52:D54"/>
    <mergeCell ref="D46:D50"/>
    <mergeCell ref="E52:E53"/>
    <mergeCell ref="F52:F53"/>
    <mergeCell ref="E55:E56"/>
    <mergeCell ref="F41:F42"/>
    <mergeCell ref="D40:D42"/>
    <mergeCell ref="E31:E32"/>
    <mergeCell ref="F31:F32"/>
    <mergeCell ref="E33:E38"/>
    <mergeCell ref="F34:F35"/>
    <mergeCell ref="F44:F45"/>
    <mergeCell ref="D31:D39"/>
    <mergeCell ref="B1:B4"/>
    <mergeCell ref="C1:R2"/>
    <mergeCell ref="C31:C51"/>
    <mergeCell ref="B7:B56"/>
    <mergeCell ref="C52:C56"/>
    <mergeCell ref="K5:K6"/>
    <mergeCell ref="B5:B6"/>
    <mergeCell ref="C5:C6"/>
    <mergeCell ref="D5:D6"/>
    <mergeCell ref="E5:E6"/>
    <mergeCell ref="F5:F6"/>
    <mergeCell ref="G5:G6"/>
    <mergeCell ref="F36:F37"/>
    <mergeCell ref="E41:E42"/>
    <mergeCell ref="C7:C30"/>
    <mergeCell ref="E26:E30"/>
    <mergeCell ref="D29:D30"/>
    <mergeCell ref="D44:D45"/>
    <mergeCell ref="E44:E45"/>
    <mergeCell ref="E24:E25"/>
    <mergeCell ref="P5:T5"/>
    <mergeCell ref="M5:M6"/>
    <mergeCell ref="N5:N6"/>
    <mergeCell ref="D19:D21"/>
    <mergeCell ref="L5:L6"/>
    <mergeCell ref="S1:T1"/>
    <mergeCell ref="S2:T2"/>
    <mergeCell ref="C3:R4"/>
    <mergeCell ref="S3:T3"/>
    <mergeCell ref="S4:T4"/>
    <mergeCell ref="M52:M54"/>
    <mergeCell ref="O10:O11"/>
    <mergeCell ref="O22:O25"/>
    <mergeCell ref="O52:O54"/>
    <mergeCell ref="A5:A6"/>
    <mergeCell ref="E22:E23"/>
    <mergeCell ref="F22:F23"/>
    <mergeCell ref="D22:D28"/>
    <mergeCell ref="M10:M11"/>
    <mergeCell ref="M22:M25"/>
    <mergeCell ref="I5:I6"/>
    <mergeCell ref="D7:D18"/>
    <mergeCell ref="O5:O6"/>
    <mergeCell ref="H5:H6"/>
    <mergeCell ref="J5:J6"/>
    <mergeCell ref="E10:E11"/>
  </mergeCells>
  <conditionalFormatting sqref="T7:T56">
    <cfRule type="cellIs" dxfId="63" priority="8" stopIfTrue="1" operator="between">
      <formula>3</formula>
      <formula>4</formula>
    </cfRule>
  </conditionalFormatting>
  <conditionalFormatting sqref="T7:T56">
    <cfRule type="cellIs" dxfId="62" priority="5" stopIfTrue="1" operator="greaterThan">
      <formula>3</formula>
    </cfRule>
    <cfRule type="cellIs" dxfId="61" priority="6" stopIfTrue="1" operator="between">
      <formula>1</formula>
      <formula>1</formula>
    </cfRule>
    <cfRule type="cellIs" dxfId="60" priority="7" stopIfTrue="1" operator="between">
      <formula>3</formula>
      <formula>3</formula>
    </cfRule>
  </conditionalFormatting>
  <pageMargins left="0.70866141732283472" right="0.70866141732283472" top="0.74803149606299213" bottom="0.74803149606299213" header="0.31496062992125984" footer="0.31496062992125984"/>
  <pageSetup paperSize="14" scale="3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view="pageBreakPreview" topLeftCell="I1" zoomScale="91" zoomScaleNormal="100" zoomScaleSheetLayoutView="91" workbookViewId="0">
      <selection activeCell="S23" sqref="S23"/>
    </sheetView>
  </sheetViews>
  <sheetFormatPr baseColWidth="10" defaultRowHeight="15"/>
  <cols>
    <col min="1" max="1" width="3.5703125" customWidth="1"/>
    <col min="2" max="2" width="11.85546875" style="16" customWidth="1"/>
    <col min="3" max="3" width="11.5703125" style="16" customWidth="1"/>
    <col min="4" max="4" width="20.42578125" style="23" customWidth="1"/>
    <col min="5" max="5" width="18.7109375" style="23" customWidth="1"/>
    <col min="6" max="6" width="31.28515625" style="24" customWidth="1"/>
    <col min="7" max="7" width="36.85546875" style="24" customWidth="1"/>
    <col min="8" max="8" width="6.140625" style="24" customWidth="1"/>
    <col min="9" max="9" width="26.85546875" style="24" customWidth="1"/>
    <col min="10" max="10" width="28.140625" style="16" customWidth="1"/>
    <col min="11" max="11" width="15.28515625" style="16" customWidth="1"/>
    <col min="12" max="12" width="17" style="16" customWidth="1"/>
    <col min="13" max="13" width="23.85546875" style="16" hidden="1" customWidth="1"/>
    <col min="14" max="14" width="20.7109375" style="16" hidden="1" customWidth="1"/>
    <col min="15" max="15" width="24.28515625" style="16" hidden="1" customWidth="1"/>
    <col min="16" max="16" width="21.85546875" style="16" customWidth="1"/>
    <col min="17" max="17" width="28" style="16" customWidth="1"/>
    <col min="18" max="18" width="31.140625" style="16" customWidth="1"/>
    <col min="19" max="19" width="17.28515625" style="16" customWidth="1"/>
    <col min="20" max="20" width="20" style="16" customWidth="1"/>
    <col min="21" max="21" width="5.85546875" customWidth="1"/>
  </cols>
  <sheetData>
    <row r="1" spans="1:20">
      <c r="B1" s="352"/>
      <c r="C1" s="353" t="s">
        <v>0</v>
      </c>
      <c r="D1" s="353"/>
      <c r="E1" s="353"/>
      <c r="F1" s="353"/>
      <c r="G1" s="353"/>
      <c r="H1" s="353"/>
      <c r="I1" s="353"/>
      <c r="J1" s="353"/>
      <c r="K1" s="353"/>
      <c r="L1" s="353"/>
      <c r="M1" s="353"/>
      <c r="N1" s="353"/>
      <c r="O1" s="353"/>
      <c r="P1" s="353"/>
      <c r="Q1" s="353"/>
      <c r="R1" s="353"/>
      <c r="S1" s="354" t="s">
        <v>1</v>
      </c>
      <c r="T1" s="354"/>
    </row>
    <row r="2" spans="1:20">
      <c r="B2" s="352"/>
      <c r="C2" s="353"/>
      <c r="D2" s="353"/>
      <c r="E2" s="353"/>
      <c r="F2" s="353"/>
      <c r="G2" s="353"/>
      <c r="H2" s="353"/>
      <c r="I2" s="353"/>
      <c r="J2" s="353"/>
      <c r="K2" s="353"/>
      <c r="L2" s="353"/>
      <c r="M2" s="353"/>
      <c r="N2" s="353"/>
      <c r="O2" s="353"/>
      <c r="P2" s="353"/>
      <c r="Q2" s="353"/>
      <c r="R2" s="353"/>
      <c r="S2" s="355" t="s">
        <v>2</v>
      </c>
      <c r="T2" s="355"/>
    </row>
    <row r="3" spans="1:20">
      <c r="B3" s="352"/>
      <c r="C3" s="356" t="s">
        <v>251</v>
      </c>
      <c r="D3" s="356"/>
      <c r="E3" s="356"/>
      <c r="F3" s="356"/>
      <c r="G3" s="356"/>
      <c r="H3" s="356"/>
      <c r="I3" s="356"/>
      <c r="J3" s="356"/>
      <c r="K3" s="356"/>
      <c r="L3" s="356"/>
      <c r="M3" s="356"/>
      <c r="N3" s="356"/>
      <c r="O3" s="356"/>
      <c r="P3" s="356"/>
      <c r="Q3" s="356"/>
      <c r="R3" s="356"/>
      <c r="S3" s="355" t="s">
        <v>3</v>
      </c>
      <c r="T3" s="355"/>
    </row>
    <row r="4" spans="1:20">
      <c r="B4" s="352"/>
      <c r="C4" s="356"/>
      <c r="D4" s="356"/>
      <c r="E4" s="356"/>
      <c r="F4" s="356"/>
      <c r="G4" s="356"/>
      <c r="H4" s="356"/>
      <c r="I4" s="356"/>
      <c r="J4" s="356"/>
      <c r="K4" s="356"/>
      <c r="L4" s="356"/>
      <c r="M4" s="356"/>
      <c r="N4" s="356"/>
      <c r="O4" s="356"/>
      <c r="P4" s="356"/>
      <c r="Q4" s="356"/>
      <c r="R4" s="356"/>
      <c r="S4" s="355" t="s">
        <v>4</v>
      </c>
      <c r="T4" s="355"/>
    </row>
    <row r="5" spans="1:20" ht="15.75" customHeight="1">
      <c r="A5" s="343" t="s">
        <v>5</v>
      </c>
      <c r="B5" s="291" t="s">
        <v>6</v>
      </c>
      <c r="C5" s="291" t="s">
        <v>7</v>
      </c>
      <c r="D5" s="291" t="s">
        <v>8</v>
      </c>
      <c r="E5" s="291" t="s">
        <v>9</v>
      </c>
      <c r="F5" s="291" t="s">
        <v>10</v>
      </c>
      <c r="G5" s="291" t="s">
        <v>11</v>
      </c>
      <c r="H5" s="291" t="s">
        <v>12</v>
      </c>
      <c r="I5" s="291" t="s">
        <v>244</v>
      </c>
      <c r="J5" s="291" t="s">
        <v>13</v>
      </c>
      <c r="K5" s="291" t="s">
        <v>14</v>
      </c>
      <c r="L5" s="291" t="s">
        <v>15</v>
      </c>
      <c r="M5" s="291" t="s">
        <v>16</v>
      </c>
      <c r="N5" s="291" t="s">
        <v>17</v>
      </c>
      <c r="O5" s="291" t="s">
        <v>18</v>
      </c>
      <c r="P5" s="331" t="s">
        <v>19</v>
      </c>
      <c r="Q5" s="331"/>
      <c r="R5" s="331"/>
      <c r="S5" s="331"/>
      <c r="T5" s="331"/>
    </row>
    <row r="6" spans="1:20">
      <c r="A6" s="344"/>
      <c r="B6" s="291"/>
      <c r="C6" s="291"/>
      <c r="D6" s="291"/>
      <c r="E6" s="291"/>
      <c r="F6" s="291"/>
      <c r="G6" s="291"/>
      <c r="H6" s="291"/>
      <c r="I6" s="291"/>
      <c r="J6" s="291"/>
      <c r="K6" s="291"/>
      <c r="L6" s="291"/>
      <c r="M6" s="291"/>
      <c r="N6" s="291"/>
      <c r="O6" s="291"/>
      <c r="P6" s="98" t="s">
        <v>20</v>
      </c>
      <c r="Q6" s="98" t="s">
        <v>21</v>
      </c>
      <c r="R6" s="98" t="s">
        <v>22</v>
      </c>
      <c r="S6" s="98" t="s">
        <v>23</v>
      </c>
      <c r="T6" s="98" t="s">
        <v>24</v>
      </c>
    </row>
    <row r="7" spans="1:20" ht="125.25" customHeight="1">
      <c r="A7" s="30">
        <v>1</v>
      </c>
      <c r="B7" s="332" t="s">
        <v>145</v>
      </c>
      <c r="C7" s="332" t="s">
        <v>146</v>
      </c>
      <c r="D7" s="351" t="s">
        <v>147</v>
      </c>
      <c r="E7" s="99" t="s">
        <v>148</v>
      </c>
      <c r="F7" s="76" t="s">
        <v>508</v>
      </c>
      <c r="G7" s="76" t="s">
        <v>149</v>
      </c>
      <c r="H7" s="100">
        <v>20</v>
      </c>
      <c r="I7" s="100" t="s">
        <v>327</v>
      </c>
      <c r="J7" s="100" t="s">
        <v>326</v>
      </c>
      <c r="K7" s="18">
        <v>43845</v>
      </c>
      <c r="L7" s="18">
        <v>44183</v>
      </c>
      <c r="M7" s="345">
        <v>80000000</v>
      </c>
      <c r="N7" s="64"/>
      <c r="O7" s="347" t="s">
        <v>660</v>
      </c>
      <c r="P7" s="199">
        <v>0</v>
      </c>
      <c r="Q7" s="200"/>
      <c r="R7" s="201" t="s">
        <v>845</v>
      </c>
      <c r="S7" s="202">
        <v>0</v>
      </c>
      <c r="T7" s="5">
        <f t="shared" ref="T7:T21" si="0">IF(S7&lt;=33%,1,IF(S7&lt;76%,3,IF(S7&lt;100%,4,IF(S7=101%,5))))</f>
        <v>1</v>
      </c>
    </row>
    <row r="8" spans="1:20" ht="84">
      <c r="A8" s="30">
        <v>2</v>
      </c>
      <c r="B8" s="332"/>
      <c r="C8" s="332"/>
      <c r="D8" s="351"/>
      <c r="E8" s="99" t="s">
        <v>150</v>
      </c>
      <c r="F8" s="100" t="s">
        <v>151</v>
      </c>
      <c r="G8" s="100" t="s">
        <v>152</v>
      </c>
      <c r="H8" s="100">
        <v>120</v>
      </c>
      <c r="I8" s="100" t="s">
        <v>330</v>
      </c>
      <c r="J8" s="100" t="s">
        <v>326</v>
      </c>
      <c r="K8" s="18">
        <v>43845</v>
      </c>
      <c r="L8" s="18">
        <v>44183</v>
      </c>
      <c r="M8" s="346"/>
      <c r="N8" s="21"/>
      <c r="O8" s="348"/>
      <c r="P8" s="199">
        <v>232</v>
      </c>
      <c r="Q8" s="201" t="s">
        <v>846</v>
      </c>
      <c r="R8" s="201" t="s">
        <v>847</v>
      </c>
      <c r="S8" s="203">
        <v>1</v>
      </c>
      <c r="T8" s="5" t="b">
        <f t="shared" si="0"/>
        <v>0</v>
      </c>
    </row>
    <row r="9" spans="1:20" ht="71.25">
      <c r="A9" s="30">
        <v>3</v>
      </c>
      <c r="B9" s="332"/>
      <c r="C9" s="332"/>
      <c r="D9" s="351"/>
      <c r="E9" s="99" t="s">
        <v>153</v>
      </c>
      <c r="F9" s="100" t="s">
        <v>154</v>
      </c>
      <c r="G9" s="100" t="s">
        <v>328</v>
      </c>
      <c r="H9" s="100">
        <v>600</v>
      </c>
      <c r="I9" s="100" t="s">
        <v>329</v>
      </c>
      <c r="J9" s="100" t="s">
        <v>326</v>
      </c>
      <c r="K9" s="18">
        <v>43845</v>
      </c>
      <c r="L9" s="18">
        <v>44183</v>
      </c>
      <c r="M9" s="122">
        <v>14200000</v>
      </c>
      <c r="N9" s="21"/>
      <c r="O9" s="103" t="s">
        <v>660</v>
      </c>
      <c r="P9" s="199">
        <v>300</v>
      </c>
      <c r="Q9" s="201" t="s">
        <v>848</v>
      </c>
      <c r="R9" s="201" t="s">
        <v>849</v>
      </c>
      <c r="S9" s="203">
        <f>+P9/H9</f>
        <v>0.5</v>
      </c>
      <c r="T9" s="221">
        <f t="shared" si="0"/>
        <v>3</v>
      </c>
    </row>
    <row r="10" spans="1:20" ht="156">
      <c r="A10" s="30">
        <v>4</v>
      </c>
      <c r="B10" s="332"/>
      <c r="C10" s="332"/>
      <c r="D10" s="351"/>
      <c r="E10" s="99" t="s">
        <v>155</v>
      </c>
      <c r="F10" s="100" t="s">
        <v>632</v>
      </c>
      <c r="G10" s="100" t="s">
        <v>156</v>
      </c>
      <c r="H10" s="100">
        <v>5</v>
      </c>
      <c r="I10" s="100" t="s">
        <v>331</v>
      </c>
      <c r="J10" s="100" t="s">
        <v>342</v>
      </c>
      <c r="K10" s="18">
        <v>43845</v>
      </c>
      <c r="L10" s="18">
        <v>44183</v>
      </c>
      <c r="M10" s="118"/>
      <c r="N10" s="64"/>
      <c r="O10" s="103"/>
      <c r="P10" s="199">
        <v>9</v>
      </c>
      <c r="Q10" s="201" t="s">
        <v>850</v>
      </c>
      <c r="R10" s="201" t="s">
        <v>851</v>
      </c>
      <c r="S10" s="203">
        <v>1</v>
      </c>
      <c r="T10" s="5" t="b">
        <f t="shared" si="0"/>
        <v>0</v>
      </c>
    </row>
    <row r="11" spans="1:20" ht="240">
      <c r="A11" s="30">
        <v>5</v>
      </c>
      <c r="B11" s="332"/>
      <c r="C11" s="332"/>
      <c r="D11" s="332" t="s">
        <v>157</v>
      </c>
      <c r="E11" s="99" t="s">
        <v>510</v>
      </c>
      <c r="F11" s="100" t="s">
        <v>158</v>
      </c>
      <c r="G11" s="100" t="s">
        <v>511</v>
      </c>
      <c r="H11" s="100">
        <v>3</v>
      </c>
      <c r="I11" s="100" t="s">
        <v>509</v>
      </c>
      <c r="J11" s="100" t="s">
        <v>431</v>
      </c>
      <c r="K11" s="18">
        <v>43845</v>
      </c>
      <c r="L11" s="18">
        <v>44183</v>
      </c>
      <c r="M11" s="125"/>
      <c r="N11" s="21"/>
      <c r="O11" s="103"/>
      <c r="P11" s="199"/>
      <c r="Q11" s="201" t="s">
        <v>852</v>
      </c>
      <c r="R11" s="201" t="s">
        <v>853</v>
      </c>
      <c r="S11" s="203">
        <v>0.2</v>
      </c>
      <c r="T11" s="5">
        <f t="shared" si="0"/>
        <v>1</v>
      </c>
    </row>
    <row r="12" spans="1:20" ht="108">
      <c r="A12" s="30">
        <v>6</v>
      </c>
      <c r="B12" s="332"/>
      <c r="C12" s="332"/>
      <c r="D12" s="332"/>
      <c r="E12" s="99" t="s">
        <v>633</v>
      </c>
      <c r="F12" s="100" t="s">
        <v>634</v>
      </c>
      <c r="G12" s="100" t="s">
        <v>159</v>
      </c>
      <c r="H12" s="100">
        <v>2</v>
      </c>
      <c r="I12" s="100" t="s">
        <v>332</v>
      </c>
      <c r="J12" s="100" t="s">
        <v>342</v>
      </c>
      <c r="K12" s="18">
        <v>43845</v>
      </c>
      <c r="L12" s="18">
        <v>44183</v>
      </c>
      <c r="M12" s="125"/>
      <c r="N12" s="21"/>
      <c r="O12" s="103"/>
      <c r="P12" s="199"/>
      <c r="Q12" s="201" t="s">
        <v>854</v>
      </c>
      <c r="R12" s="201" t="s">
        <v>855</v>
      </c>
      <c r="S12" s="203">
        <v>0</v>
      </c>
      <c r="T12" s="5">
        <f t="shared" si="0"/>
        <v>1</v>
      </c>
    </row>
    <row r="13" spans="1:20" ht="71.25">
      <c r="A13" s="30">
        <v>7</v>
      </c>
      <c r="B13" s="332"/>
      <c r="C13" s="332"/>
      <c r="D13" s="332"/>
      <c r="E13" s="330" t="s">
        <v>334</v>
      </c>
      <c r="F13" s="100" t="s">
        <v>335</v>
      </c>
      <c r="G13" s="100" t="s">
        <v>160</v>
      </c>
      <c r="H13" s="100">
        <v>3</v>
      </c>
      <c r="I13" s="100" t="s">
        <v>230</v>
      </c>
      <c r="J13" s="100" t="s">
        <v>342</v>
      </c>
      <c r="K13" s="18">
        <v>43845</v>
      </c>
      <c r="L13" s="18">
        <v>44183</v>
      </c>
      <c r="M13" s="125"/>
      <c r="N13" s="21"/>
      <c r="O13" s="103"/>
      <c r="P13" s="199">
        <v>1</v>
      </c>
      <c r="Q13" s="201" t="s">
        <v>856</v>
      </c>
      <c r="R13" s="201" t="s">
        <v>857</v>
      </c>
      <c r="S13" s="203">
        <f>+P13/H13</f>
        <v>0.33333333333333331</v>
      </c>
      <c r="T13" s="214">
        <f t="shared" si="0"/>
        <v>3</v>
      </c>
    </row>
    <row r="14" spans="1:20" ht="71.25">
      <c r="A14" s="30">
        <v>8</v>
      </c>
      <c r="B14" s="332"/>
      <c r="C14" s="332"/>
      <c r="D14" s="332"/>
      <c r="E14" s="330"/>
      <c r="F14" s="100" t="s">
        <v>336</v>
      </c>
      <c r="G14" s="100" t="s">
        <v>338</v>
      </c>
      <c r="H14" s="100">
        <v>10</v>
      </c>
      <c r="I14" s="100" t="s">
        <v>230</v>
      </c>
      <c r="J14" s="100" t="s">
        <v>342</v>
      </c>
      <c r="K14" s="18">
        <v>43845</v>
      </c>
      <c r="L14" s="18">
        <v>44183</v>
      </c>
      <c r="M14" s="126"/>
      <c r="N14" s="21"/>
      <c r="O14" s="103"/>
      <c r="P14" s="199"/>
      <c r="Q14" s="239"/>
      <c r="R14" s="239"/>
      <c r="S14" s="268">
        <v>0</v>
      </c>
      <c r="T14" s="5">
        <f t="shared" si="0"/>
        <v>1</v>
      </c>
    </row>
    <row r="15" spans="1:20" ht="48">
      <c r="A15" s="30">
        <v>9</v>
      </c>
      <c r="B15" s="332"/>
      <c r="C15" s="332"/>
      <c r="D15" s="332"/>
      <c r="E15" s="330"/>
      <c r="F15" s="100" t="s">
        <v>337</v>
      </c>
      <c r="G15" s="100" t="s">
        <v>339</v>
      </c>
      <c r="H15" s="100">
        <v>1</v>
      </c>
      <c r="I15" s="100" t="s">
        <v>229</v>
      </c>
      <c r="J15" s="100" t="s">
        <v>333</v>
      </c>
      <c r="K15" s="18">
        <v>43845</v>
      </c>
      <c r="L15" s="18">
        <v>44183</v>
      </c>
      <c r="M15" s="126"/>
      <c r="N15" s="21"/>
      <c r="O15" s="103"/>
      <c r="P15" s="199"/>
      <c r="Q15" s="201" t="s">
        <v>858</v>
      </c>
      <c r="R15" s="201" t="s">
        <v>859</v>
      </c>
      <c r="S15" s="203">
        <v>0.5</v>
      </c>
      <c r="T15" s="214">
        <f t="shared" si="0"/>
        <v>3</v>
      </c>
    </row>
    <row r="16" spans="1:20" ht="42.75">
      <c r="A16" s="30">
        <v>10</v>
      </c>
      <c r="B16" s="332"/>
      <c r="C16" s="332"/>
      <c r="D16" s="332"/>
      <c r="E16" s="330"/>
      <c r="F16" s="100" t="s">
        <v>343</v>
      </c>
      <c r="G16" s="100" t="s">
        <v>344</v>
      </c>
      <c r="H16" s="100">
        <v>2</v>
      </c>
      <c r="I16" s="100" t="s">
        <v>635</v>
      </c>
      <c r="J16" s="100" t="s">
        <v>333</v>
      </c>
      <c r="K16" s="18"/>
      <c r="L16" s="18"/>
      <c r="M16" s="126"/>
      <c r="N16" s="21"/>
      <c r="O16" s="103"/>
      <c r="P16" s="199"/>
      <c r="Q16" s="201" t="s">
        <v>860</v>
      </c>
      <c r="R16" s="201" t="s">
        <v>861</v>
      </c>
      <c r="S16" s="203">
        <v>0.2</v>
      </c>
      <c r="T16" s="5">
        <f t="shared" si="0"/>
        <v>1</v>
      </c>
    </row>
    <row r="17" spans="1:20" ht="45">
      <c r="A17" s="30">
        <v>11</v>
      </c>
      <c r="B17" s="332"/>
      <c r="C17" s="332"/>
      <c r="D17" s="332"/>
      <c r="E17" s="330"/>
      <c r="F17" s="100" t="s">
        <v>340</v>
      </c>
      <c r="G17" s="100" t="s">
        <v>341</v>
      </c>
      <c r="H17" s="100">
        <v>1</v>
      </c>
      <c r="I17" s="100" t="s">
        <v>229</v>
      </c>
      <c r="J17" s="100" t="s">
        <v>333</v>
      </c>
      <c r="K17" s="18">
        <v>43845</v>
      </c>
      <c r="L17" s="18">
        <v>44183</v>
      </c>
      <c r="M17" s="119"/>
      <c r="N17" s="21"/>
      <c r="O17" s="103"/>
      <c r="P17" s="199"/>
      <c r="Q17" s="238"/>
      <c r="R17" s="239"/>
      <c r="S17" s="240">
        <v>0</v>
      </c>
      <c r="T17" s="5">
        <f t="shared" si="0"/>
        <v>1</v>
      </c>
    </row>
    <row r="18" spans="1:20" ht="180">
      <c r="A18" s="30">
        <v>12</v>
      </c>
      <c r="B18" s="332"/>
      <c r="C18" s="332"/>
      <c r="D18" s="99" t="s">
        <v>489</v>
      </c>
      <c r="E18" s="100" t="s">
        <v>492</v>
      </c>
      <c r="F18" s="100" t="s">
        <v>491</v>
      </c>
      <c r="G18" s="100" t="s">
        <v>493</v>
      </c>
      <c r="H18" s="100">
        <v>10</v>
      </c>
      <c r="I18" s="100" t="s">
        <v>490</v>
      </c>
      <c r="J18" s="100" t="s">
        <v>333</v>
      </c>
      <c r="K18" s="18">
        <v>43876</v>
      </c>
      <c r="L18" s="18">
        <v>44183</v>
      </c>
      <c r="M18" s="126"/>
      <c r="N18" s="21"/>
      <c r="O18" s="103"/>
      <c r="P18" s="199"/>
      <c r="Q18" s="238"/>
      <c r="R18" s="239"/>
      <c r="S18" s="240">
        <v>0</v>
      </c>
      <c r="T18" s="5">
        <f t="shared" si="0"/>
        <v>1</v>
      </c>
    </row>
    <row r="19" spans="1:20" ht="99.75" customHeight="1">
      <c r="A19" s="30">
        <v>13</v>
      </c>
      <c r="B19" s="332"/>
      <c r="C19" s="349" t="s">
        <v>494</v>
      </c>
      <c r="D19" s="102" t="s">
        <v>495</v>
      </c>
      <c r="E19" s="100" t="s">
        <v>502</v>
      </c>
      <c r="F19" s="350" t="s">
        <v>496</v>
      </c>
      <c r="G19" s="100" t="s">
        <v>503</v>
      </c>
      <c r="H19" s="100">
        <v>12</v>
      </c>
      <c r="I19" s="90" t="s">
        <v>499</v>
      </c>
      <c r="J19" s="100" t="s">
        <v>333</v>
      </c>
      <c r="K19" s="18">
        <v>43876</v>
      </c>
      <c r="L19" s="18">
        <v>44183</v>
      </c>
      <c r="M19" s="126"/>
      <c r="N19" s="21"/>
      <c r="O19" s="103"/>
      <c r="P19" s="199"/>
      <c r="Q19" s="238"/>
      <c r="R19" s="239"/>
      <c r="S19" s="240">
        <v>0</v>
      </c>
      <c r="T19" s="5">
        <f t="shared" si="0"/>
        <v>1</v>
      </c>
    </row>
    <row r="20" spans="1:20" ht="105">
      <c r="A20" s="30">
        <v>14</v>
      </c>
      <c r="B20" s="332"/>
      <c r="C20" s="349"/>
      <c r="D20" s="102" t="s">
        <v>497</v>
      </c>
      <c r="E20" s="100" t="s">
        <v>504</v>
      </c>
      <c r="F20" s="350"/>
      <c r="G20" s="100" t="s">
        <v>506</v>
      </c>
      <c r="H20" s="22">
        <v>3</v>
      </c>
      <c r="I20" s="90" t="s">
        <v>500</v>
      </c>
      <c r="J20" s="100" t="s">
        <v>333</v>
      </c>
      <c r="K20" s="18">
        <v>43876</v>
      </c>
      <c r="L20" s="18">
        <v>44183</v>
      </c>
      <c r="M20" s="127"/>
      <c r="N20" s="21"/>
      <c r="O20" s="103"/>
      <c r="P20" s="199"/>
      <c r="Q20" s="238"/>
      <c r="R20" s="239"/>
      <c r="S20" s="241">
        <v>0</v>
      </c>
      <c r="T20" s="5">
        <f t="shared" si="0"/>
        <v>1</v>
      </c>
    </row>
    <row r="21" spans="1:20" ht="90">
      <c r="A21" s="30">
        <v>15</v>
      </c>
      <c r="B21" s="332"/>
      <c r="C21" s="349"/>
      <c r="D21" s="102" t="s">
        <v>498</v>
      </c>
      <c r="E21" s="100" t="s">
        <v>505</v>
      </c>
      <c r="F21" s="350"/>
      <c r="G21" s="100" t="s">
        <v>507</v>
      </c>
      <c r="H21" s="128">
        <v>5</v>
      </c>
      <c r="I21" s="90" t="s">
        <v>501</v>
      </c>
      <c r="J21" s="100" t="s">
        <v>333</v>
      </c>
      <c r="K21" s="18">
        <v>43876</v>
      </c>
      <c r="L21" s="18">
        <v>44183</v>
      </c>
      <c r="M21" s="81"/>
      <c r="N21" s="81"/>
      <c r="O21" s="103"/>
      <c r="P21" s="199"/>
      <c r="Q21" s="238"/>
      <c r="R21" s="239"/>
      <c r="S21" s="241">
        <v>0</v>
      </c>
      <c r="T21" s="5">
        <f t="shared" si="0"/>
        <v>1</v>
      </c>
    </row>
    <row r="22" spans="1:20">
      <c r="B22" s="104"/>
      <c r="C22" s="105">
        <v>2</v>
      </c>
      <c r="D22" s="106">
        <v>6</v>
      </c>
      <c r="E22" s="107">
        <v>11</v>
      </c>
      <c r="F22" s="108"/>
      <c r="G22" s="109">
        <v>15</v>
      </c>
      <c r="H22" s="12"/>
      <c r="I22" s="110">
        <v>15</v>
      </c>
      <c r="J22" s="111"/>
      <c r="K22" s="112"/>
      <c r="L22" s="112"/>
      <c r="M22" s="129">
        <f>SUM(M7:M21)</f>
        <v>94200000</v>
      </c>
      <c r="N22" s="113"/>
      <c r="O22" s="113"/>
      <c r="P22" s="113"/>
      <c r="Q22" s="113"/>
      <c r="R22" s="113"/>
      <c r="S22" s="269">
        <f>AVERAGE(S7:S21)</f>
        <v>0.24888888888888891</v>
      </c>
      <c r="T22" s="113"/>
    </row>
    <row r="23" spans="1:20">
      <c r="C23" s="29" t="s">
        <v>87</v>
      </c>
      <c r="H23" s="25"/>
      <c r="I23" s="25"/>
    </row>
    <row r="24" spans="1:20">
      <c r="C24" s="29" t="s">
        <v>89</v>
      </c>
    </row>
    <row r="26" spans="1:20">
      <c r="B26" s="28" t="s">
        <v>86</v>
      </c>
    </row>
    <row r="27" spans="1:20">
      <c r="B27" s="28" t="s">
        <v>88</v>
      </c>
    </row>
    <row r="29" spans="1:20">
      <c r="B29" s="16" t="s">
        <v>90</v>
      </c>
    </row>
    <row r="30" spans="1:20">
      <c r="B30" s="7" t="s">
        <v>589</v>
      </c>
    </row>
    <row r="31" spans="1:20">
      <c r="B31" s="7" t="s">
        <v>650</v>
      </c>
    </row>
  </sheetData>
  <mergeCells count="32">
    <mergeCell ref="B1:B4"/>
    <mergeCell ref="C1:R2"/>
    <mergeCell ref="S1:T1"/>
    <mergeCell ref="S2:T2"/>
    <mergeCell ref="C3:R4"/>
    <mergeCell ref="S3:T3"/>
    <mergeCell ref="S4:T4"/>
    <mergeCell ref="P5:T5"/>
    <mergeCell ref="D7:D10"/>
    <mergeCell ref="H5:H6"/>
    <mergeCell ref="D5:D6"/>
    <mergeCell ref="E5:E6"/>
    <mergeCell ref="F5:F6"/>
    <mergeCell ref="G5:G6"/>
    <mergeCell ref="J5:J6"/>
    <mergeCell ref="K5:K6"/>
    <mergeCell ref="A5:A6"/>
    <mergeCell ref="M7:M8"/>
    <mergeCell ref="O7:O8"/>
    <mergeCell ref="B7:B21"/>
    <mergeCell ref="C19:C21"/>
    <mergeCell ref="F19:F21"/>
    <mergeCell ref="L5:L6"/>
    <mergeCell ref="M5:M6"/>
    <mergeCell ref="B5:B6"/>
    <mergeCell ref="E13:E17"/>
    <mergeCell ref="I5:I6"/>
    <mergeCell ref="D11:D17"/>
    <mergeCell ref="C5:C6"/>
    <mergeCell ref="C7:C18"/>
    <mergeCell ref="N5:N6"/>
    <mergeCell ref="O5:O6"/>
  </mergeCells>
  <conditionalFormatting sqref="T7">
    <cfRule type="cellIs" dxfId="59" priority="12" stopIfTrue="1" operator="between">
      <formula>3</formula>
      <formula>4</formula>
    </cfRule>
  </conditionalFormatting>
  <conditionalFormatting sqref="T7">
    <cfRule type="cellIs" dxfId="58" priority="9" stopIfTrue="1" operator="greaterThan">
      <formula>3</formula>
    </cfRule>
    <cfRule type="cellIs" dxfId="57" priority="10" stopIfTrue="1" operator="between">
      <formula>1</formula>
      <formula>1</formula>
    </cfRule>
    <cfRule type="cellIs" dxfId="56" priority="11" stopIfTrue="1" operator="between">
      <formula>3</formula>
      <formula>3</formula>
    </cfRule>
  </conditionalFormatting>
  <conditionalFormatting sqref="T8:T17">
    <cfRule type="cellIs" dxfId="55" priority="8" stopIfTrue="1" operator="between">
      <formula>3</formula>
      <formula>4</formula>
    </cfRule>
  </conditionalFormatting>
  <conditionalFormatting sqref="T8:T17">
    <cfRule type="cellIs" dxfId="54" priority="5" stopIfTrue="1" operator="greaterThan">
      <formula>3</formula>
    </cfRule>
    <cfRule type="cellIs" dxfId="53" priority="6" stopIfTrue="1" operator="between">
      <formula>1</formula>
      <formula>1</formula>
    </cfRule>
    <cfRule type="cellIs" dxfId="52" priority="7" stopIfTrue="1" operator="between">
      <formula>3</formula>
      <formula>3</formula>
    </cfRule>
  </conditionalFormatting>
  <conditionalFormatting sqref="T18:T21">
    <cfRule type="cellIs" dxfId="51" priority="4" stopIfTrue="1" operator="between">
      <formula>3</formula>
      <formula>4</formula>
    </cfRule>
  </conditionalFormatting>
  <conditionalFormatting sqref="T18:T21">
    <cfRule type="cellIs" dxfId="50" priority="1" stopIfTrue="1" operator="greaterThan">
      <formula>3</formula>
    </cfRule>
    <cfRule type="cellIs" dxfId="49" priority="2" stopIfTrue="1" operator="between">
      <formula>1</formula>
      <formula>1</formula>
    </cfRule>
    <cfRule type="cellIs" dxfId="48" priority="3" stopIfTrue="1" operator="between">
      <formula>3</formula>
      <formula>3</formula>
    </cfRule>
  </conditionalFormatting>
  <pageMargins left="0.70866141732283472" right="0.70866141732283472" top="0.74803149606299213" bottom="0.74803149606299213" header="0.31496062992125984" footer="0.31496062992125984"/>
  <pageSetup paperSize="14" scale="3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0"/>
  <sheetViews>
    <sheetView topLeftCell="H5" zoomScale="89" zoomScaleNormal="89" zoomScaleSheetLayoutView="80" workbookViewId="0">
      <pane ySplit="2" topLeftCell="A26" activePane="bottomLeft" state="frozen"/>
      <selection activeCell="H5" sqref="H5"/>
      <selection pane="bottomLeft" activeCell="R27" sqref="R27"/>
    </sheetView>
  </sheetViews>
  <sheetFormatPr baseColWidth="10" defaultRowHeight="15"/>
  <cols>
    <col min="1" max="1" width="4.28515625" bestFit="1" customWidth="1"/>
    <col min="2" max="2" width="11.42578125" style="16" hidden="1" customWidth="1"/>
    <col min="3" max="3" width="11.5703125" style="16" hidden="1" customWidth="1"/>
    <col min="4" max="4" width="18.28515625" style="23" customWidth="1"/>
    <col min="5" max="5" width="20" style="23" customWidth="1"/>
    <col min="6" max="6" width="31.42578125" style="24" customWidth="1"/>
    <col min="7" max="7" width="42.5703125" style="24" customWidth="1"/>
    <col min="8" max="8" width="12.7109375" style="24" customWidth="1"/>
    <col min="9" max="9" width="31.85546875" style="24" customWidth="1"/>
    <col min="10" max="10" width="33.28515625" style="16" customWidth="1"/>
    <col min="11" max="12" width="12.7109375" style="16" hidden="1" customWidth="1"/>
    <col min="13" max="13" width="29.5703125" style="59" hidden="1" customWidth="1"/>
    <col min="14" max="14" width="16.140625" style="16" hidden="1" customWidth="1"/>
    <col min="15" max="15" width="12.7109375" style="16" hidden="1" customWidth="1"/>
    <col min="16" max="16" width="12.7109375" style="16" customWidth="1"/>
    <col min="17" max="17" width="28.5703125" style="16" customWidth="1"/>
    <col min="18" max="18" width="49.42578125" style="16" customWidth="1"/>
    <col min="19" max="19" width="11.5703125" style="16" customWidth="1"/>
    <col min="20" max="20" width="14.140625" style="16" customWidth="1"/>
  </cols>
  <sheetData>
    <row r="1" spans="1:20" ht="17.25" customHeight="1">
      <c r="B1" s="352"/>
      <c r="C1" s="353" t="s">
        <v>0</v>
      </c>
      <c r="D1" s="353"/>
      <c r="E1" s="353"/>
      <c r="F1" s="353"/>
      <c r="G1" s="353"/>
      <c r="H1" s="353"/>
      <c r="I1" s="353"/>
      <c r="J1" s="353"/>
      <c r="K1" s="353"/>
      <c r="L1" s="353"/>
      <c r="M1" s="353"/>
      <c r="N1" s="353"/>
      <c r="O1" s="353"/>
      <c r="P1" s="353"/>
      <c r="Q1" s="353"/>
      <c r="R1" s="353"/>
      <c r="S1" s="354" t="s">
        <v>1</v>
      </c>
      <c r="T1" s="354"/>
    </row>
    <row r="2" spans="1:20" ht="16.5" customHeight="1">
      <c r="B2" s="352"/>
      <c r="C2" s="353"/>
      <c r="D2" s="353"/>
      <c r="E2" s="353"/>
      <c r="F2" s="353"/>
      <c r="G2" s="353"/>
      <c r="H2" s="353"/>
      <c r="I2" s="353"/>
      <c r="J2" s="353"/>
      <c r="K2" s="353"/>
      <c r="L2" s="353"/>
      <c r="M2" s="353"/>
      <c r="N2" s="353"/>
      <c r="O2" s="353"/>
      <c r="P2" s="353"/>
      <c r="Q2" s="353"/>
      <c r="R2" s="353"/>
      <c r="S2" s="355" t="s">
        <v>2</v>
      </c>
      <c r="T2" s="355"/>
    </row>
    <row r="3" spans="1:20" ht="27" customHeight="1">
      <c r="B3" s="352"/>
      <c r="C3" s="356" t="s">
        <v>251</v>
      </c>
      <c r="D3" s="356"/>
      <c r="E3" s="356"/>
      <c r="F3" s="356"/>
      <c r="G3" s="356"/>
      <c r="H3" s="356"/>
      <c r="I3" s="356"/>
      <c r="J3" s="356"/>
      <c r="K3" s="356"/>
      <c r="L3" s="356"/>
      <c r="M3" s="356"/>
      <c r="N3" s="356"/>
      <c r="O3" s="356"/>
      <c r="P3" s="356"/>
      <c r="Q3" s="356"/>
      <c r="R3" s="356"/>
      <c r="S3" s="355" t="s">
        <v>3</v>
      </c>
      <c r="T3" s="355"/>
    </row>
    <row r="4" spans="1:20" ht="36.75" customHeight="1">
      <c r="B4" s="352"/>
      <c r="C4" s="356"/>
      <c r="D4" s="356"/>
      <c r="E4" s="356"/>
      <c r="F4" s="356"/>
      <c r="G4" s="356"/>
      <c r="H4" s="356"/>
      <c r="I4" s="356"/>
      <c r="J4" s="356"/>
      <c r="K4" s="356"/>
      <c r="L4" s="356"/>
      <c r="M4" s="356"/>
      <c r="N4" s="356"/>
      <c r="O4" s="356"/>
      <c r="P4" s="356"/>
      <c r="Q4" s="356"/>
      <c r="R4" s="356"/>
      <c r="S4" s="355" t="s">
        <v>4</v>
      </c>
      <c r="T4" s="355"/>
    </row>
    <row r="5" spans="1:20" ht="15.75" customHeight="1">
      <c r="A5" s="357" t="s">
        <v>5</v>
      </c>
      <c r="B5" s="291" t="s">
        <v>6</v>
      </c>
      <c r="C5" s="291" t="s">
        <v>7</v>
      </c>
      <c r="D5" s="291" t="s">
        <v>8</v>
      </c>
      <c r="E5" s="291" t="s">
        <v>9</v>
      </c>
      <c r="F5" s="291" t="s">
        <v>10</v>
      </c>
      <c r="G5" s="291" t="s">
        <v>11</v>
      </c>
      <c r="H5" s="291" t="s">
        <v>250</v>
      </c>
      <c r="I5" s="291" t="s">
        <v>244</v>
      </c>
      <c r="J5" s="291" t="s">
        <v>13</v>
      </c>
      <c r="K5" s="291" t="s">
        <v>14</v>
      </c>
      <c r="L5" s="291" t="s">
        <v>15</v>
      </c>
      <c r="M5" s="362" t="s">
        <v>16</v>
      </c>
      <c r="N5" s="291" t="s">
        <v>17</v>
      </c>
      <c r="O5" s="291" t="s">
        <v>18</v>
      </c>
      <c r="P5" s="331" t="s">
        <v>19</v>
      </c>
      <c r="Q5" s="331"/>
      <c r="R5" s="331"/>
      <c r="S5" s="331"/>
      <c r="T5" s="331"/>
    </row>
    <row r="6" spans="1:20" ht="40.5" customHeight="1">
      <c r="A6" s="357"/>
      <c r="B6" s="291"/>
      <c r="C6" s="291"/>
      <c r="D6" s="291"/>
      <c r="E6" s="291"/>
      <c r="F6" s="291"/>
      <c r="G6" s="291"/>
      <c r="H6" s="291"/>
      <c r="I6" s="291"/>
      <c r="J6" s="291"/>
      <c r="K6" s="291"/>
      <c r="L6" s="291"/>
      <c r="M6" s="362"/>
      <c r="N6" s="291"/>
      <c r="O6" s="291"/>
      <c r="P6" s="98" t="s">
        <v>20</v>
      </c>
      <c r="Q6" s="98" t="s">
        <v>21</v>
      </c>
      <c r="R6" s="98" t="s">
        <v>22</v>
      </c>
      <c r="S6" s="98" t="s">
        <v>23</v>
      </c>
      <c r="T6" s="98" t="s">
        <v>24</v>
      </c>
    </row>
    <row r="7" spans="1:20" ht="85.5">
      <c r="A7" s="35">
        <v>1</v>
      </c>
      <c r="B7" s="358" t="s">
        <v>161</v>
      </c>
      <c r="C7" s="359" t="s">
        <v>162</v>
      </c>
      <c r="D7" s="291" t="s">
        <v>163</v>
      </c>
      <c r="E7" s="361" t="s">
        <v>164</v>
      </c>
      <c r="F7" s="336" t="s">
        <v>165</v>
      </c>
      <c r="G7" s="95" t="s">
        <v>433</v>
      </c>
      <c r="H7" s="93">
        <v>1</v>
      </c>
      <c r="I7" s="95" t="s">
        <v>648</v>
      </c>
      <c r="J7" s="103" t="s">
        <v>253</v>
      </c>
      <c r="K7" s="18">
        <v>43844</v>
      </c>
      <c r="L7" s="18">
        <v>44183</v>
      </c>
      <c r="M7" s="116">
        <v>15000000</v>
      </c>
      <c r="N7" s="17"/>
      <c r="O7" s="93" t="s">
        <v>660</v>
      </c>
      <c r="P7" s="17"/>
      <c r="Q7" s="157" t="s">
        <v>944</v>
      </c>
      <c r="R7" s="158" t="s">
        <v>943</v>
      </c>
      <c r="S7" s="154">
        <v>0.5</v>
      </c>
      <c r="T7" s="214">
        <f t="shared" ref="T7" si="0">IF(S7&lt;=33%,1,IF(S7&lt;76%,3,IF(S7&lt;100%,4,IF(S7=101%,5))))</f>
        <v>3</v>
      </c>
    </row>
    <row r="8" spans="1:20" ht="71.25">
      <c r="A8" s="35">
        <v>2</v>
      </c>
      <c r="B8" s="358"/>
      <c r="C8" s="359"/>
      <c r="D8" s="291"/>
      <c r="E8" s="361"/>
      <c r="F8" s="336"/>
      <c r="G8" s="95" t="s">
        <v>665</v>
      </c>
      <c r="H8" s="100">
        <v>1</v>
      </c>
      <c r="I8" s="95" t="s">
        <v>664</v>
      </c>
      <c r="J8" s="103" t="s">
        <v>666</v>
      </c>
      <c r="K8" s="18">
        <v>43844</v>
      </c>
      <c r="L8" s="18">
        <v>44183</v>
      </c>
      <c r="M8" s="209"/>
      <c r="N8" s="204"/>
      <c r="O8" s="206"/>
      <c r="P8" s="17"/>
      <c r="Q8" s="226" t="s">
        <v>896</v>
      </c>
      <c r="R8" s="226" t="s">
        <v>897</v>
      </c>
      <c r="S8" s="228">
        <v>0.4</v>
      </c>
      <c r="T8" s="214">
        <f t="shared" ref="T8" si="1">IF(S8&lt;=33%,1,IF(S8&lt;76%,3,IF(S8&lt;100%,4,IF(S8=101%,5))))</f>
        <v>3</v>
      </c>
    </row>
    <row r="9" spans="1:20" ht="56.25" customHeight="1">
      <c r="A9" s="35">
        <v>3</v>
      </c>
      <c r="B9" s="358"/>
      <c r="C9" s="359"/>
      <c r="D9" s="291"/>
      <c r="E9" s="361"/>
      <c r="F9" s="336"/>
      <c r="G9" s="95" t="s">
        <v>651</v>
      </c>
      <c r="H9" s="100">
        <v>1</v>
      </c>
      <c r="I9" s="95" t="s">
        <v>652</v>
      </c>
      <c r="J9" s="103" t="s">
        <v>653</v>
      </c>
      <c r="K9" s="18">
        <v>43862</v>
      </c>
      <c r="L9" s="18">
        <v>44183</v>
      </c>
      <c r="M9" s="79"/>
      <c r="N9" s="17"/>
      <c r="O9" s="229"/>
      <c r="P9" s="17"/>
      <c r="Q9" s="226" t="s">
        <v>882</v>
      </c>
      <c r="R9" s="226" t="s">
        <v>883</v>
      </c>
      <c r="S9" s="228">
        <v>1</v>
      </c>
      <c r="T9" s="155" t="b">
        <f t="shared" ref="T9:T33" si="2">IF(S9&lt;=33%,1,IF(S9&lt;76%,3,IF(S9&lt;100%,4,IF(S9=101%,5))))</f>
        <v>0</v>
      </c>
    </row>
    <row r="10" spans="1:20" ht="320.25" customHeight="1">
      <c r="A10" s="35">
        <v>4</v>
      </c>
      <c r="B10" s="358"/>
      <c r="C10" s="359"/>
      <c r="D10" s="291"/>
      <c r="E10" s="361"/>
      <c r="F10" s="336"/>
      <c r="G10" s="95" t="s">
        <v>432</v>
      </c>
      <c r="H10" s="93">
        <v>5</v>
      </c>
      <c r="I10" s="95" t="s">
        <v>350</v>
      </c>
      <c r="J10" s="103" t="s">
        <v>253</v>
      </c>
      <c r="K10" s="18">
        <v>43844</v>
      </c>
      <c r="L10" s="18">
        <v>44183</v>
      </c>
      <c r="M10" s="79"/>
      <c r="N10" s="17"/>
      <c r="O10" s="93"/>
      <c r="P10" s="17"/>
      <c r="Q10" s="158" t="s">
        <v>793</v>
      </c>
      <c r="R10" s="159" t="s">
        <v>798</v>
      </c>
      <c r="S10" s="156">
        <v>0.5</v>
      </c>
      <c r="T10" s="214">
        <f t="shared" si="2"/>
        <v>3</v>
      </c>
    </row>
    <row r="11" spans="1:20" ht="101.25" customHeight="1">
      <c r="A11" s="35">
        <v>5</v>
      </c>
      <c r="B11" s="358"/>
      <c r="C11" s="359"/>
      <c r="D11" s="291"/>
      <c r="E11" s="361"/>
      <c r="F11" s="336"/>
      <c r="G11" s="95" t="s">
        <v>434</v>
      </c>
      <c r="H11" s="93">
        <v>1</v>
      </c>
      <c r="I11" s="95" t="s">
        <v>355</v>
      </c>
      <c r="J11" s="103" t="s">
        <v>356</v>
      </c>
      <c r="K11" s="18">
        <v>43844</v>
      </c>
      <c r="L11" s="18">
        <v>44183</v>
      </c>
      <c r="M11" s="209"/>
      <c r="N11" s="204"/>
      <c r="O11" s="206"/>
      <c r="P11" s="17"/>
      <c r="Q11" s="226"/>
      <c r="R11" s="227"/>
      <c r="S11" s="228">
        <v>0</v>
      </c>
      <c r="T11" s="155">
        <f t="shared" si="2"/>
        <v>1</v>
      </c>
    </row>
    <row r="12" spans="1:20" ht="110.25" customHeight="1">
      <c r="A12" s="35">
        <v>6</v>
      </c>
      <c r="B12" s="358"/>
      <c r="C12" s="359"/>
      <c r="D12" s="291"/>
      <c r="E12" s="361"/>
      <c r="F12" s="336"/>
      <c r="G12" s="95" t="s">
        <v>357</v>
      </c>
      <c r="H12" s="93">
        <v>1</v>
      </c>
      <c r="I12" s="95" t="s">
        <v>358</v>
      </c>
      <c r="J12" s="103" t="s">
        <v>438</v>
      </c>
      <c r="K12" s="18">
        <v>43853</v>
      </c>
      <c r="L12" s="18">
        <v>43951</v>
      </c>
      <c r="M12" s="79"/>
      <c r="N12" s="17"/>
      <c r="O12" s="229"/>
      <c r="P12" s="17"/>
      <c r="Q12" s="226" t="s">
        <v>884</v>
      </c>
      <c r="R12" s="226" t="s">
        <v>885</v>
      </c>
      <c r="S12" s="228">
        <v>0.6</v>
      </c>
      <c r="T12" s="214">
        <f t="shared" si="2"/>
        <v>3</v>
      </c>
    </row>
    <row r="13" spans="1:20" ht="96.75" customHeight="1">
      <c r="A13" s="35">
        <v>7</v>
      </c>
      <c r="B13" s="358"/>
      <c r="C13" s="359"/>
      <c r="D13" s="291"/>
      <c r="E13" s="361"/>
      <c r="F13" s="336"/>
      <c r="G13" s="95" t="s">
        <v>436</v>
      </c>
      <c r="H13" s="93">
        <v>1</v>
      </c>
      <c r="I13" s="95" t="s">
        <v>437</v>
      </c>
      <c r="J13" s="103" t="s">
        <v>439</v>
      </c>
      <c r="K13" s="18">
        <v>43853</v>
      </c>
      <c r="L13" s="18">
        <v>44134</v>
      </c>
      <c r="M13" s="209"/>
      <c r="N13" s="204"/>
      <c r="O13" s="206"/>
      <c r="P13" s="17"/>
      <c r="Q13" s="271"/>
      <c r="R13" s="271"/>
      <c r="S13" s="272">
        <v>0</v>
      </c>
      <c r="T13" s="155">
        <f t="shared" si="2"/>
        <v>1</v>
      </c>
    </row>
    <row r="14" spans="1:20" ht="121.5" customHeight="1">
      <c r="A14" s="35">
        <v>8</v>
      </c>
      <c r="B14" s="358"/>
      <c r="C14" s="359"/>
      <c r="D14" s="291"/>
      <c r="E14" s="361"/>
      <c r="F14" s="336"/>
      <c r="G14" s="95" t="s">
        <v>615</v>
      </c>
      <c r="H14" s="93">
        <v>12</v>
      </c>
      <c r="I14" s="95" t="s">
        <v>446</v>
      </c>
      <c r="J14" s="103" t="s">
        <v>176</v>
      </c>
      <c r="K14" s="18">
        <v>43853</v>
      </c>
      <c r="L14" s="18">
        <v>44012</v>
      </c>
      <c r="M14" s="130">
        <v>10000000</v>
      </c>
      <c r="N14" s="17"/>
      <c r="O14" s="93" t="s">
        <v>660</v>
      </c>
      <c r="P14" s="17"/>
      <c r="Q14" s="226" t="s">
        <v>879</v>
      </c>
      <c r="R14" s="227"/>
      <c r="S14" s="228">
        <v>0.34</v>
      </c>
      <c r="T14" s="214">
        <f t="shared" si="2"/>
        <v>3</v>
      </c>
    </row>
    <row r="15" spans="1:20" ht="108.75" customHeight="1">
      <c r="A15" s="35">
        <v>9</v>
      </c>
      <c r="B15" s="358"/>
      <c r="C15" s="359"/>
      <c r="D15" s="291"/>
      <c r="E15" s="361"/>
      <c r="F15" s="336"/>
      <c r="G15" s="95" t="s">
        <v>448</v>
      </c>
      <c r="H15" s="93">
        <v>1</v>
      </c>
      <c r="I15" s="95" t="s">
        <v>450</v>
      </c>
      <c r="J15" s="103" t="s">
        <v>449</v>
      </c>
      <c r="K15" s="18"/>
      <c r="L15" s="18"/>
      <c r="M15" s="130">
        <v>8555827773</v>
      </c>
      <c r="N15" s="17"/>
      <c r="O15" s="93" t="s">
        <v>660</v>
      </c>
      <c r="P15" s="17"/>
      <c r="Q15" s="157" t="s">
        <v>945</v>
      </c>
      <c r="R15" s="157" t="s">
        <v>946</v>
      </c>
      <c r="S15" s="154">
        <v>0.34</v>
      </c>
      <c r="T15" s="214">
        <f t="shared" si="2"/>
        <v>3</v>
      </c>
    </row>
    <row r="16" spans="1:20" ht="180.75" customHeight="1">
      <c r="A16" s="35">
        <v>10</v>
      </c>
      <c r="B16" s="358"/>
      <c r="C16" s="359"/>
      <c r="D16" s="291"/>
      <c r="E16" s="95" t="s">
        <v>352</v>
      </c>
      <c r="F16" s="95" t="s">
        <v>636</v>
      </c>
      <c r="G16" s="95" t="s">
        <v>888</v>
      </c>
      <c r="H16" s="93">
        <v>6</v>
      </c>
      <c r="I16" s="95" t="s">
        <v>351</v>
      </c>
      <c r="J16" s="103" t="s">
        <v>353</v>
      </c>
      <c r="K16" s="18">
        <v>43853</v>
      </c>
      <c r="L16" s="18">
        <v>44183</v>
      </c>
      <c r="M16" s="130">
        <v>25000000</v>
      </c>
      <c r="N16" s="93"/>
      <c r="O16" s="93" t="s">
        <v>660</v>
      </c>
      <c r="P16" s="229">
        <v>5</v>
      </c>
      <c r="Q16" s="157" t="s">
        <v>886</v>
      </c>
      <c r="R16" s="226" t="s">
        <v>887</v>
      </c>
      <c r="S16" s="154">
        <f>+P16/H16</f>
        <v>0.83333333333333337</v>
      </c>
      <c r="T16" s="214">
        <f t="shared" si="2"/>
        <v>4</v>
      </c>
    </row>
    <row r="17" spans="1:21" ht="71.25">
      <c r="A17" s="35">
        <v>11</v>
      </c>
      <c r="B17" s="358"/>
      <c r="C17" s="359"/>
      <c r="D17" s="291"/>
      <c r="E17" s="95" t="s">
        <v>166</v>
      </c>
      <c r="F17" s="95" t="s">
        <v>167</v>
      </c>
      <c r="G17" s="95" t="s">
        <v>637</v>
      </c>
      <c r="H17" s="93">
        <v>3</v>
      </c>
      <c r="I17" s="95" t="s">
        <v>435</v>
      </c>
      <c r="J17" s="103" t="s">
        <v>354</v>
      </c>
      <c r="K17" s="18">
        <v>43853</v>
      </c>
      <c r="L17" s="18">
        <v>44183</v>
      </c>
      <c r="M17" s="79"/>
      <c r="N17" s="21"/>
      <c r="O17" s="93"/>
      <c r="P17" s="17"/>
      <c r="Q17" s="227"/>
      <c r="R17" s="227"/>
      <c r="S17" s="154">
        <v>0</v>
      </c>
      <c r="T17" s="155">
        <f t="shared" si="2"/>
        <v>1</v>
      </c>
    </row>
    <row r="18" spans="1:21" ht="114">
      <c r="A18" s="35">
        <v>12</v>
      </c>
      <c r="B18" s="358"/>
      <c r="C18" s="359"/>
      <c r="D18" s="291"/>
      <c r="E18" s="95" t="s">
        <v>179</v>
      </c>
      <c r="F18" s="95" t="s">
        <v>180</v>
      </c>
      <c r="G18" s="95" t="s">
        <v>359</v>
      </c>
      <c r="H18" s="93">
        <v>1</v>
      </c>
      <c r="I18" s="95" t="s">
        <v>638</v>
      </c>
      <c r="J18" s="103" t="s">
        <v>360</v>
      </c>
      <c r="K18" s="18">
        <v>43853</v>
      </c>
      <c r="L18" s="18">
        <v>44183</v>
      </c>
      <c r="M18" s="79"/>
      <c r="N18" s="21"/>
      <c r="O18" s="93"/>
      <c r="P18" s="17"/>
      <c r="Q18" s="227"/>
      <c r="R18" s="227"/>
      <c r="S18" s="154">
        <v>0</v>
      </c>
      <c r="T18" s="155">
        <f t="shared" si="2"/>
        <v>1</v>
      </c>
    </row>
    <row r="19" spans="1:21" ht="108.75" customHeight="1">
      <c r="A19" s="35">
        <v>13</v>
      </c>
      <c r="B19" s="358"/>
      <c r="C19" s="359"/>
      <c r="D19" s="92" t="s">
        <v>168</v>
      </c>
      <c r="E19" s="95" t="s">
        <v>169</v>
      </c>
      <c r="F19" s="95" t="s">
        <v>639</v>
      </c>
      <c r="G19" s="95" t="s">
        <v>640</v>
      </c>
      <c r="H19" s="93">
        <v>1</v>
      </c>
      <c r="I19" s="95" t="s">
        <v>440</v>
      </c>
      <c r="J19" s="103" t="s">
        <v>441</v>
      </c>
      <c r="K19" s="18">
        <v>43853</v>
      </c>
      <c r="L19" s="18">
        <v>44012</v>
      </c>
      <c r="M19" s="130">
        <v>180000000</v>
      </c>
      <c r="N19" s="21"/>
      <c r="O19" s="17" t="s">
        <v>655</v>
      </c>
      <c r="P19" s="17"/>
      <c r="Q19" s="227"/>
      <c r="R19" s="227"/>
      <c r="S19" s="154">
        <v>0</v>
      </c>
      <c r="T19" s="155">
        <f t="shared" si="2"/>
        <v>1</v>
      </c>
    </row>
    <row r="20" spans="1:21" ht="108.75" customHeight="1">
      <c r="A20" s="35">
        <v>14</v>
      </c>
      <c r="B20" s="358"/>
      <c r="C20" s="359"/>
      <c r="D20" s="92" t="s">
        <v>345</v>
      </c>
      <c r="E20" s="95" t="s">
        <v>346</v>
      </c>
      <c r="F20" s="95" t="s">
        <v>347</v>
      </c>
      <c r="G20" s="95" t="s">
        <v>349</v>
      </c>
      <c r="H20" s="93">
        <v>1</v>
      </c>
      <c r="I20" s="95" t="s">
        <v>265</v>
      </c>
      <c r="J20" s="31" t="s">
        <v>348</v>
      </c>
      <c r="K20" s="18">
        <v>43850</v>
      </c>
      <c r="L20" s="18">
        <v>44042</v>
      </c>
      <c r="M20" s="130">
        <v>533995798</v>
      </c>
      <c r="N20" s="21"/>
      <c r="O20" s="17" t="s">
        <v>661</v>
      </c>
      <c r="P20" s="17"/>
      <c r="Q20" s="226"/>
      <c r="R20" s="227"/>
      <c r="S20" s="154">
        <v>0</v>
      </c>
      <c r="T20" s="155">
        <f t="shared" si="2"/>
        <v>1</v>
      </c>
    </row>
    <row r="21" spans="1:21" ht="192" customHeight="1">
      <c r="A21" s="35">
        <v>15</v>
      </c>
      <c r="B21" s="358"/>
      <c r="C21" s="359"/>
      <c r="D21" s="329" t="s">
        <v>170</v>
      </c>
      <c r="E21" s="360" t="s">
        <v>166</v>
      </c>
      <c r="F21" s="336" t="s">
        <v>171</v>
      </c>
      <c r="G21" s="93" t="s">
        <v>172</v>
      </c>
      <c r="H21" s="93">
        <v>1</v>
      </c>
      <c r="I21" s="93" t="s">
        <v>442</v>
      </c>
      <c r="J21" s="93" t="s">
        <v>949</v>
      </c>
      <c r="K21" s="18">
        <v>43864</v>
      </c>
      <c r="L21" s="18">
        <v>44183</v>
      </c>
      <c r="M21" s="17"/>
      <c r="N21" s="21"/>
      <c r="O21" s="93"/>
      <c r="P21" s="80"/>
      <c r="Q21" s="273" t="s">
        <v>800</v>
      </c>
      <c r="R21" s="273" t="s">
        <v>801</v>
      </c>
      <c r="S21" s="154">
        <v>0.34</v>
      </c>
      <c r="T21" s="214">
        <f t="shared" si="2"/>
        <v>3</v>
      </c>
      <c r="U21" s="1" t="s">
        <v>226</v>
      </c>
    </row>
    <row r="22" spans="1:21" ht="80.25" customHeight="1">
      <c r="A22" s="35">
        <v>16</v>
      </c>
      <c r="B22" s="358"/>
      <c r="C22" s="359"/>
      <c r="D22" s="329"/>
      <c r="E22" s="360"/>
      <c r="F22" s="336"/>
      <c r="G22" s="93" t="s">
        <v>173</v>
      </c>
      <c r="H22" s="93">
        <v>1</v>
      </c>
      <c r="I22" s="93" t="s">
        <v>443</v>
      </c>
      <c r="J22" s="93" t="s">
        <v>444</v>
      </c>
      <c r="K22" s="18">
        <v>43864</v>
      </c>
      <c r="L22" s="18">
        <v>44183</v>
      </c>
      <c r="M22" s="17"/>
      <c r="N22" s="21"/>
      <c r="O22" s="93"/>
      <c r="P22" s="80"/>
      <c r="Q22" s="273" t="s">
        <v>950</v>
      </c>
      <c r="R22" s="273" t="s">
        <v>951</v>
      </c>
      <c r="S22" s="154">
        <v>0.34</v>
      </c>
      <c r="T22" s="214">
        <f t="shared" si="2"/>
        <v>3</v>
      </c>
      <c r="U22" s="1" t="s">
        <v>226</v>
      </c>
    </row>
    <row r="23" spans="1:21" ht="189" customHeight="1">
      <c r="A23" s="35">
        <v>17</v>
      </c>
      <c r="B23" s="358"/>
      <c r="C23" s="359"/>
      <c r="D23" s="329"/>
      <c r="E23" s="360"/>
      <c r="F23" s="336"/>
      <c r="G23" s="93" t="s">
        <v>174</v>
      </c>
      <c r="H23" s="93">
        <v>1</v>
      </c>
      <c r="I23" s="93" t="s">
        <v>445</v>
      </c>
      <c r="J23" s="93" t="s">
        <v>454</v>
      </c>
      <c r="K23" s="18">
        <v>43864</v>
      </c>
      <c r="L23" s="18">
        <v>44183</v>
      </c>
      <c r="M23" s="116">
        <v>18000000</v>
      </c>
      <c r="N23" s="21"/>
      <c r="O23" s="93" t="s">
        <v>660</v>
      </c>
      <c r="P23" s="80"/>
      <c r="Q23" s="273" t="s">
        <v>950</v>
      </c>
      <c r="R23" s="273" t="s">
        <v>952</v>
      </c>
      <c r="S23" s="154">
        <v>0.34</v>
      </c>
      <c r="T23" s="214">
        <f t="shared" si="2"/>
        <v>3</v>
      </c>
      <c r="U23" s="1"/>
    </row>
    <row r="24" spans="1:21" ht="47.25" customHeight="1">
      <c r="A24" s="35">
        <v>18</v>
      </c>
      <c r="B24" s="358"/>
      <c r="C24" s="359"/>
      <c r="D24" s="329"/>
      <c r="E24" s="360"/>
      <c r="F24" s="336"/>
      <c r="G24" s="93" t="s">
        <v>298</v>
      </c>
      <c r="H24" s="93">
        <v>1</v>
      </c>
      <c r="I24" s="93" t="s">
        <v>641</v>
      </c>
      <c r="J24" s="93" t="s">
        <v>175</v>
      </c>
      <c r="K24" s="18">
        <v>43864</v>
      </c>
      <c r="L24" s="18">
        <v>44183</v>
      </c>
      <c r="M24" s="17"/>
      <c r="N24" s="21"/>
      <c r="O24" s="93"/>
      <c r="P24" s="80"/>
      <c r="Q24" s="273" t="s">
        <v>953</v>
      </c>
      <c r="R24" s="273" t="s">
        <v>802</v>
      </c>
      <c r="S24" s="154">
        <v>0.2</v>
      </c>
      <c r="T24" s="155">
        <f t="shared" si="2"/>
        <v>1</v>
      </c>
      <c r="U24" s="1"/>
    </row>
    <row r="25" spans="1:21" ht="177" customHeight="1">
      <c r="A25" s="35">
        <v>19</v>
      </c>
      <c r="B25" s="358"/>
      <c r="C25" s="359"/>
      <c r="D25" s="329"/>
      <c r="E25" s="96" t="s">
        <v>177</v>
      </c>
      <c r="F25" s="93" t="s">
        <v>178</v>
      </c>
      <c r="G25" s="17" t="s">
        <v>643</v>
      </c>
      <c r="H25" s="93">
        <v>4</v>
      </c>
      <c r="I25" s="93" t="s">
        <v>644</v>
      </c>
      <c r="J25" s="93" t="s">
        <v>642</v>
      </c>
      <c r="K25" s="18">
        <v>43844</v>
      </c>
      <c r="L25" s="18">
        <v>44183</v>
      </c>
      <c r="M25" s="130">
        <v>747133878</v>
      </c>
      <c r="N25" s="21"/>
      <c r="O25" s="97" t="s">
        <v>667</v>
      </c>
      <c r="P25" s="17"/>
      <c r="Q25" s="226" t="s">
        <v>947</v>
      </c>
      <c r="R25" s="226" t="s">
        <v>948</v>
      </c>
      <c r="S25" s="154">
        <v>0.3</v>
      </c>
      <c r="T25" s="155">
        <f t="shared" si="2"/>
        <v>1</v>
      </c>
    </row>
    <row r="26" spans="1:21" ht="129.75" customHeight="1">
      <c r="A26" s="35">
        <v>20</v>
      </c>
      <c r="B26" s="358"/>
      <c r="C26" s="359"/>
      <c r="D26" s="329"/>
      <c r="E26" s="96" t="s">
        <v>181</v>
      </c>
      <c r="F26" s="17" t="s">
        <v>646</v>
      </c>
      <c r="G26" s="17" t="s">
        <v>645</v>
      </c>
      <c r="H26" s="93">
        <v>6</v>
      </c>
      <c r="I26" s="93" t="s">
        <v>647</v>
      </c>
      <c r="J26" s="93" t="s">
        <v>182</v>
      </c>
      <c r="K26" s="18">
        <v>43844</v>
      </c>
      <c r="L26" s="18">
        <v>44183</v>
      </c>
      <c r="M26" s="130">
        <v>107698995743</v>
      </c>
      <c r="N26" s="93"/>
      <c r="O26" s="93" t="s">
        <v>660</v>
      </c>
      <c r="P26" s="17"/>
      <c r="Q26" s="157"/>
      <c r="R26" s="158" t="s">
        <v>794</v>
      </c>
      <c r="S26" s="154">
        <v>0.1</v>
      </c>
      <c r="T26" s="155">
        <f t="shared" si="2"/>
        <v>1</v>
      </c>
    </row>
    <row r="27" spans="1:21" ht="151.5" customHeight="1">
      <c r="A27" s="35">
        <v>21</v>
      </c>
      <c r="B27" s="358"/>
      <c r="C27" s="359" t="s">
        <v>242</v>
      </c>
      <c r="D27" s="329" t="s">
        <v>241</v>
      </c>
      <c r="E27" s="97" t="s">
        <v>473</v>
      </c>
      <c r="F27" s="17" t="s">
        <v>474</v>
      </c>
      <c r="G27" s="17" t="s">
        <v>475</v>
      </c>
      <c r="H27" s="91">
        <v>0.7</v>
      </c>
      <c r="I27" s="96" t="s">
        <v>476</v>
      </c>
      <c r="J27" s="93" t="s">
        <v>367</v>
      </c>
      <c r="K27" s="18">
        <v>43891</v>
      </c>
      <c r="L27" s="18">
        <v>44195</v>
      </c>
      <c r="M27" s="130">
        <v>8010943097.8500004</v>
      </c>
      <c r="N27" s="93"/>
      <c r="O27" s="93" t="s">
        <v>668</v>
      </c>
      <c r="P27" s="17"/>
      <c r="Q27" s="271" t="s">
        <v>963</v>
      </c>
      <c r="R27" s="158" t="s">
        <v>964</v>
      </c>
      <c r="S27" s="228">
        <v>0.2</v>
      </c>
      <c r="T27" s="155">
        <f t="shared" si="2"/>
        <v>1</v>
      </c>
    </row>
    <row r="28" spans="1:21" ht="152.25" customHeight="1">
      <c r="A28" s="35">
        <v>22</v>
      </c>
      <c r="B28" s="358"/>
      <c r="C28" s="359"/>
      <c r="D28" s="329"/>
      <c r="E28" s="97" t="s">
        <v>477</v>
      </c>
      <c r="F28" s="17" t="s">
        <v>479</v>
      </c>
      <c r="G28" s="17" t="s">
        <v>478</v>
      </c>
      <c r="H28" s="93">
        <v>10</v>
      </c>
      <c r="I28" s="96" t="s">
        <v>368</v>
      </c>
      <c r="J28" s="93" t="s">
        <v>367</v>
      </c>
      <c r="K28" s="18">
        <v>43891</v>
      </c>
      <c r="L28" s="18">
        <v>44195</v>
      </c>
      <c r="M28" s="205"/>
      <c r="N28" s="206"/>
      <c r="O28" s="206"/>
      <c r="P28" s="229">
        <v>5</v>
      </c>
      <c r="Q28" s="226" t="s">
        <v>890</v>
      </c>
      <c r="R28" s="226" t="s">
        <v>889</v>
      </c>
      <c r="S28" s="228">
        <f>+P28/H28</f>
        <v>0.5</v>
      </c>
      <c r="T28" s="214">
        <f t="shared" si="2"/>
        <v>3</v>
      </c>
    </row>
    <row r="29" spans="1:21" ht="108.75" customHeight="1">
      <c r="A29" s="35">
        <v>23</v>
      </c>
      <c r="B29" s="358"/>
      <c r="C29" s="359"/>
      <c r="D29" s="329"/>
      <c r="E29" s="97" t="s">
        <v>480</v>
      </c>
      <c r="F29" s="17" t="s">
        <v>481</v>
      </c>
      <c r="G29" s="17" t="s">
        <v>482</v>
      </c>
      <c r="H29" s="93">
        <v>3</v>
      </c>
      <c r="I29" s="96" t="s">
        <v>483</v>
      </c>
      <c r="J29" s="93" t="s">
        <v>472</v>
      </c>
      <c r="K29" s="18">
        <v>43891</v>
      </c>
      <c r="L29" s="18">
        <v>44195</v>
      </c>
      <c r="M29" s="205"/>
      <c r="N29" s="206"/>
      <c r="O29" s="206"/>
      <c r="P29" s="17"/>
      <c r="Q29" s="226" t="s">
        <v>892</v>
      </c>
      <c r="R29" s="226" t="s">
        <v>891</v>
      </c>
      <c r="S29" s="228">
        <v>0.25</v>
      </c>
      <c r="T29" s="5">
        <f t="shared" si="2"/>
        <v>1</v>
      </c>
    </row>
    <row r="30" spans="1:21" ht="130.5" customHeight="1">
      <c r="A30" s="35">
        <v>24</v>
      </c>
      <c r="B30" s="358"/>
      <c r="C30" s="359"/>
      <c r="D30" s="329"/>
      <c r="E30" s="97" t="s">
        <v>484</v>
      </c>
      <c r="F30" s="17" t="s">
        <v>488</v>
      </c>
      <c r="G30" s="17" t="s">
        <v>183</v>
      </c>
      <c r="H30" s="93">
        <v>1</v>
      </c>
      <c r="I30" s="93" t="s">
        <v>485</v>
      </c>
      <c r="J30" s="93" t="s">
        <v>367</v>
      </c>
      <c r="K30" s="18">
        <v>43891</v>
      </c>
      <c r="L30" s="18">
        <v>44195</v>
      </c>
      <c r="M30" s="207"/>
      <c r="N30" s="208"/>
      <c r="O30" s="208"/>
      <c r="P30" s="242">
        <v>1</v>
      </c>
      <c r="Q30" s="226" t="s">
        <v>893</v>
      </c>
      <c r="R30" s="226" t="s">
        <v>894</v>
      </c>
      <c r="S30" s="228">
        <v>1</v>
      </c>
      <c r="T30" s="5" t="b">
        <f t="shared" si="2"/>
        <v>0</v>
      </c>
    </row>
    <row r="31" spans="1:21" ht="105.75" customHeight="1">
      <c r="A31" s="35">
        <v>25</v>
      </c>
      <c r="B31" s="358"/>
      <c r="C31" s="359"/>
      <c r="D31" s="329"/>
      <c r="E31" s="97" t="s">
        <v>486</v>
      </c>
      <c r="F31" s="17" t="s">
        <v>487</v>
      </c>
      <c r="G31" s="17" t="s">
        <v>369</v>
      </c>
      <c r="H31" s="93">
        <v>1</v>
      </c>
      <c r="I31" s="93" t="s">
        <v>370</v>
      </c>
      <c r="J31" s="93" t="s">
        <v>184</v>
      </c>
      <c r="K31" s="18">
        <v>43891</v>
      </c>
      <c r="L31" s="18">
        <v>44195</v>
      </c>
      <c r="M31" s="130">
        <v>1365809240</v>
      </c>
      <c r="N31" s="21"/>
      <c r="O31" s="21" t="s">
        <v>669</v>
      </c>
      <c r="P31" s="80"/>
      <c r="Q31" s="226"/>
      <c r="R31" s="226" t="s">
        <v>895</v>
      </c>
      <c r="S31" s="228">
        <v>0.1</v>
      </c>
      <c r="T31" s="5">
        <f t="shared" si="2"/>
        <v>1</v>
      </c>
    </row>
    <row r="32" spans="1:21" ht="176.25" customHeight="1">
      <c r="A32" s="35">
        <v>26</v>
      </c>
      <c r="B32" s="358"/>
      <c r="C32" s="351" t="s">
        <v>185</v>
      </c>
      <c r="D32" s="330" t="s">
        <v>453</v>
      </c>
      <c r="E32" s="96" t="s">
        <v>186</v>
      </c>
      <c r="F32" s="17" t="s">
        <v>451</v>
      </c>
      <c r="G32" s="93" t="s">
        <v>299</v>
      </c>
      <c r="H32" s="93">
        <v>1</v>
      </c>
      <c r="I32" s="93" t="s">
        <v>254</v>
      </c>
      <c r="J32" s="93" t="s">
        <v>187</v>
      </c>
      <c r="K32" s="18">
        <v>43844</v>
      </c>
      <c r="L32" s="18">
        <v>44183</v>
      </c>
      <c r="M32" s="57"/>
      <c r="N32" s="94"/>
      <c r="O32" s="32"/>
      <c r="P32" s="81"/>
      <c r="Q32" s="160" t="s">
        <v>795</v>
      </c>
      <c r="R32" s="161" t="s">
        <v>796</v>
      </c>
      <c r="S32" s="156">
        <v>0.7</v>
      </c>
      <c r="T32" s="214">
        <f t="shared" si="2"/>
        <v>3</v>
      </c>
    </row>
    <row r="33" spans="1:20" ht="141.75" customHeight="1">
      <c r="A33" s="35">
        <v>27</v>
      </c>
      <c r="B33" s="358"/>
      <c r="C33" s="351"/>
      <c r="D33" s="330"/>
      <c r="E33" s="96" t="s">
        <v>188</v>
      </c>
      <c r="F33" s="17" t="s">
        <v>189</v>
      </c>
      <c r="G33" s="93" t="s">
        <v>300</v>
      </c>
      <c r="H33" s="93">
        <v>5</v>
      </c>
      <c r="I33" s="93" t="s">
        <v>649</v>
      </c>
      <c r="J33" s="33" t="s">
        <v>190</v>
      </c>
      <c r="K33" s="18">
        <v>43844</v>
      </c>
      <c r="L33" s="18">
        <v>44183</v>
      </c>
      <c r="M33" s="210"/>
      <c r="N33" s="211"/>
      <c r="O33" s="212"/>
      <c r="P33" s="17"/>
      <c r="Q33" s="226"/>
      <c r="R33" s="158" t="s">
        <v>797</v>
      </c>
      <c r="S33" s="154">
        <v>0.1</v>
      </c>
      <c r="T33" s="5">
        <f t="shared" si="2"/>
        <v>1</v>
      </c>
    </row>
    <row r="34" spans="1:20">
      <c r="C34" s="16">
        <v>3</v>
      </c>
      <c r="D34" s="23">
        <v>6</v>
      </c>
      <c r="E34" s="23">
        <v>16</v>
      </c>
      <c r="G34" s="24">
        <v>27</v>
      </c>
      <c r="I34" s="24">
        <v>27</v>
      </c>
      <c r="M34" s="130">
        <f>SUM(M7:M33)</f>
        <v>127160705529.85001</v>
      </c>
      <c r="S34" s="270">
        <f>AVERAGE(S7:S33)</f>
        <v>0.33271604938271593</v>
      </c>
    </row>
    <row r="35" spans="1:20">
      <c r="B35" s="28" t="s">
        <v>86</v>
      </c>
      <c r="C35" s="29" t="s">
        <v>87</v>
      </c>
      <c r="M35" s="56"/>
    </row>
    <row r="36" spans="1:20">
      <c r="B36" s="28" t="s">
        <v>88</v>
      </c>
      <c r="C36" s="29" t="s">
        <v>89</v>
      </c>
      <c r="M36" s="58"/>
    </row>
    <row r="38" spans="1:20">
      <c r="B38" s="16" t="s">
        <v>191</v>
      </c>
      <c r="C38" s="16" t="s">
        <v>90</v>
      </c>
    </row>
    <row r="39" spans="1:20">
      <c r="B39" s="7" t="s">
        <v>589</v>
      </c>
    </row>
    <row r="40" spans="1:20">
      <c r="B40" s="7" t="s">
        <v>650</v>
      </c>
    </row>
  </sheetData>
  <autoFilter ref="A6:U36"/>
  <mergeCells count="35">
    <mergeCell ref="O5:O6"/>
    <mergeCell ref="P5:T5"/>
    <mergeCell ref="H5:H6"/>
    <mergeCell ref="I5:I6"/>
    <mergeCell ref="J5:J6"/>
    <mergeCell ref="L5:L6"/>
    <mergeCell ref="M5:M6"/>
    <mergeCell ref="N5:N6"/>
    <mergeCell ref="B1:B4"/>
    <mergeCell ref="C1:R2"/>
    <mergeCell ref="S1:T1"/>
    <mergeCell ref="S2:T2"/>
    <mergeCell ref="C3:R4"/>
    <mergeCell ref="S3:T3"/>
    <mergeCell ref="S4:T4"/>
    <mergeCell ref="D5:D6"/>
    <mergeCell ref="E5:E6"/>
    <mergeCell ref="K5:K6"/>
    <mergeCell ref="F21:F24"/>
    <mergeCell ref="F5:F6"/>
    <mergeCell ref="G5:G6"/>
    <mergeCell ref="D7:D18"/>
    <mergeCell ref="E7:E15"/>
    <mergeCell ref="F7:F15"/>
    <mergeCell ref="D32:D33"/>
    <mergeCell ref="C27:C31"/>
    <mergeCell ref="D27:D31"/>
    <mergeCell ref="D21:D26"/>
    <mergeCell ref="E21:E24"/>
    <mergeCell ref="A5:A6"/>
    <mergeCell ref="B5:B6"/>
    <mergeCell ref="B7:B33"/>
    <mergeCell ref="C7:C26"/>
    <mergeCell ref="C32:C33"/>
    <mergeCell ref="C5:C6"/>
  </mergeCells>
  <conditionalFormatting sqref="T11 T13 T17:T20 T9 T24:T27">
    <cfRule type="cellIs" dxfId="47" priority="57" stopIfTrue="1" operator="between">
      <formula>3</formula>
      <formula>4</formula>
    </cfRule>
  </conditionalFormatting>
  <conditionalFormatting sqref="T11 T13 T17:T20 T9 T24:T27">
    <cfRule type="cellIs" dxfId="46" priority="58" stopIfTrue="1" operator="greaterThan">
      <formula>3</formula>
    </cfRule>
  </conditionalFormatting>
  <conditionalFormatting sqref="T11 T13 T17:T20 T9 T24:T27">
    <cfRule type="cellIs" dxfId="45" priority="59" stopIfTrue="1" operator="between">
      <formula>1</formula>
      <formula>1</formula>
    </cfRule>
  </conditionalFormatting>
  <conditionalFormatting sqref="T11 T13 T17:T20 T9 T24:T27">
    <cfRule type="cellIs" dxfId="44" priority="60" stopIfTrue="1" operator="between">
      <formula>3</formula>
      <formula>3</formula>
    </cfRule>
  </conditionalFormatting>
  <conditionalFormatting sqref="T10">
    <cfRule type="cellIs" dxfId="43" priority="56" stopIfTrue="1" operator="between">
      <formula>3</formula>
      <formula>4</formula>
    </cfRule>
  </conditionalFormatting>
  <conditionalFormatting sqref="T10">
    <cfRule type="cellIs" dxfId="42" priority="53" stopIfTrue="1" operator="greaterThan">
      <formula>3</formula>
    </cfRule>
    <cfRule type="cellIs" dxfId="41" priority="54" stopIfTrue="1" operator="between">
      <formula>1</formula>
      <formula>1</formula>
    </cfRule>
    <cfRule type="cellIs" dxfId="40" priority="55" stopIfTrue="1" operator="between">
      <formula>3</formula>
      <formula>3</formula>
    </cfRule>
  </conditionalFormatting>
  <conditionalFormatting sqref="T14">
    <cfRule type="cellIs" dxfId="39" priority="44" stopIfTrue="1" operator="between">
      <formula>3</formula>
      <formula>4</formula>
    </cfRule>
  </conditionalFormatting>
  <conditionalFormatting sqref="T14">
    <cfRule type="cellIs" dxfId="38" priority="41" stopIfTrue="1" operator="greaterThan">
      <formula>3</formula>
    </cfRule>
    <cfRule type="cellIs" dxfId="37" priority="42" stopIfTrue="1" operator="between">
      <formula>1</formula>
      <formula>1</formula>
    </cfRule>
    <cfRule type="cellIs" dxfId="36" priority="43" stopIfTrue="1" operator="between">
      <formula>3</formula>
      <formula>3</formula>
    </cfRule>
  </conditionalFormatting>
  <conditionalFormatting sqref="T12">
    <cfRule type="cellIs" dxfId="35" priority="40" stopIfTrue="1" operator="between">
      <formula>3</formula>
      <formula>4</formula>
    </cfRule>
  </conditionalFormatting>
  <conditionalFormatting sqref="T12">
    <cfRule type="cellIs" dxfId="34" priority="37" stopIfTrue="1" operator="greaterThan">
      <formula>3</formula>
    </cfRule>
    <cfRule type="cellIs" dxfId="33" priority="38" stopIfTrue="1" operator="between">
      <formula>1</formula>
      <formula>1</formula>
    </cfRule>
    <cfRule type="cellIs" dxfId="32" priority="39" stopIfTrue="1" operator="between">
      <formula>3</formula>
      <formula>3</formula>
    </cfRule>
  </conditionalFormatting>
  <conditionalFormatting sqref="T16">
    <cfRule type="cellIs" dxfId="31" priority="36" stopIfTrue="1" operator="between">
      <formula>3</formula>
      <formula>4</formula>
    </cfRule>
  </conditionalFormatting>
  <conditionalFormatting sqref="T16">
    <cfRule type="cellIs" dxfId="30" priority="33" stopIfTrue="1" operator="greaterThan">
      <formula>3</formula>
    </cfRule>
    <cfRule type="cellIs" dxfId="29" priority="34" stopIfTrue="1" operator="between">
      <formula>1</formula>
      <formula>1</formula>
    </cfRule>
    <cfRule type="cellIs" dxfId="28" priority="35" stopIfTrue="1" operator="between">
      <formula>3</formula>
      <formula>3</formula>
    </cfRule>
  </conditionalFormatting>
  <conditionalFormatting sqref="T28:T33">
    <cfRule type="cellIs" dxfId="27" priority="32" stopIfTrue="1" operator="between">
      <formula>3</formula>
      <formula>4</formula>
    </cfRule>
  </conditionalFormatting>
  <conditionalFormatting sqref="T28:T33">
    <cfRule type="cellIs" dxfId="26" priority="29" stopIfTrue="1" operator="greaterThan">
      <formula>3</formula>
    </cfRule>
    <cfRule type="cellIs" dxfId="25" priority="30" stopIfTrue="1" operator="between">
      <formula>1</formula>
      <formula>1</formula>
    </cfRule>
    <cfRule type="cellIs" dxfId="24" priority="31" stopIfTrue="1" operator="between">
      <formula>3</formula>
      <formula>3</formula>
    </cfRule>
  </conditionalFormatting>
  <conditionalFormatting sqref="T8">
    <cfRule type="cellIs" dxfId="23" priority="28" stopIfTrue="1" operator="between">
      <formula>3</formula>
      <formula>4</formula>
    </cfRule>
  </conditionalFormatting>
  <conditionalFormatting sqref="T8">
    <cfRule type="cellIs" dxfId="22" priority="25" stopIfTrue="1" operator="greaterThan">
      <formula>3</formula>
    </cfRule>
    <cfRule type="cellIs" dxfId="21" priority="26" stopIfTrue="1" operator="between">
      <formula>1</formula>
      <formula>1</formula>
    </cfRule>
    <cfRule type="cellIs" dxfId="20" priority="27" stopIfTrue="1" operator="between">
      <formula>3</formula>
      <formula>3</formula>
    </cfRule>
  </conditionalFormatting>
  <conditionalFormatting sqref="T7">
    <cfRule type="cellIs" dxfId="19" priority="20" stopIfTrue="1" operator="between">
      <formula>3</formula>
      <formula>4</formula>
    </cfRule>
  </conditionalFormatting>
  <conditionalFormatting sqref="T7">
    <cfRule type="cellIs" dxfId="18" priority="17" stopIfTrue="1" operator="greaterThan">
      <formula>3</formula>
    </cfRule>
    <cfRule type="cellIs" dxfId="17" priority="18" stopIfTrue="1" operator="between">
      <formula>1</formula>
      <formula>1</formula>
    </cfRule>
    <cfRule type="cellIs" dxfId="16" priority="19" stopIfTrue="1" operator="between">
      <formula>3</formula>
      <formula>3</formula>
    </cfRule>
  </conditionalFormatting>
  <conditionalFormatting sqref="T15">
    <cfRule type="cellIs" dxfId="15" priority="16" stopIfTrue="1" operator="between">
      <formula>3</formula>
      <formula>4</formula>
    </cfRule>
  </conditionalFormatting>
  <conditionalFormatting sqref="T15">
    <cfRule type="cellIs" dxfId="14" priority="13" stopIfTrue="1" operator="greaterThan">
      <formula>3</formula>
    </cfRule>
    <cfRule type="cellIs" dxfId="13" priority="14" stopIfTrue="1" operator="between">
      <formula>1</formula>
      <formula>1</formula>
    </cfRule>
    <cfRule type="cellIs" dxfId="12" priority="15" stopIfTrue="1" operator="between">
      <formula>3</formula>
      <formula>3</formula>
    </cfRule>
  </conditionalFormatting>
  <conditionalFormatting sqref="T21">
    <cfRule type="cellIs" dxfId="11" priority="12" stopIfTrue="1" operator="between">
      <formula>3</formula>
      <formula>4</formula>
    </cfRule>
  </conditionalFormatting>
  <conditionalFormatting sqref="T21">
    <cfRule type="cellIs" dxfId="10" priority="9" stopIfTrue="1" operator="greaterThan">
      <formula>3</formula>
    </cfRule>
    <cfRule type="cellIs" dxfId="9" priority="10" stopIfTrue="1" operator="between">
      <formula>1</formula>
      <formula>1</formula>
    </cfRule>
    <cfRule type="cellIs" dxfId="8" priority="11" stopIfTrue="1" operator="between">
      <formula>3</formula>
      <formula>3</formula>
    </cfRule>
  </conditionalFormatting>
  <conditionalFormatting sqref="T22">
    <cfRule type="cellIs" dxfId="7" priority="8" stopIfTrue="1" operator="between">
      <formula>3</formula>
      <formula>4</formula>
    </cfRule>
  </conditionalFormatting>
  <conditionalFormatting sqref="T22">
    <cfRule type="cellIs" dxfId="6" priority="5" stopIfTrue="1" operator="greaterThan">
      <formula>3</formula>
    </cfRule>
    <cfRule type="cellIs" dxfId="5" priority="6" stopIfTrue="1" operator="between">
      <formula>1</formula>
      <formula>1</formula>
    </cfRule>
    <cfRule type="cellIs" dxfId="4" priority="7" stopIfTrue="1" operator="between">
      <formula>3</formula>
      <formula>3</formula>
    </cfRule>
  </conditionalFormatting>
  <conditionalFormatting sqref="T23">
    <cfRule type="cellIs" dxfId="3" priority="4" stopIfTrue="1" operator="between">
      <formula>3</formula>
      <formula>4</formula>
    </cfRule>
  </conditionalFormatting>
  <conditionalFormatting sqref="T23">
    <cfRule type="cellIs" dxfId="2" priority="1" stopIfTrue="1" operator="greaterThan">
      <formula>3</formula>
    </cfRule>
    <cfRule type="cellIs" dxfId="1" priority="2" stopIfTrue="1" operator="between">
      <formula>1</formula>
      <formula>1</formula>
    </cfRule>
    <cfRule type="cellIs" dxfId="0" priority="3" stopIfTrue="1" operator="between">
      <formula>3</formula>
      <formula>3</formula>
    </cfRule>
  </conditionalFormatting>
  <hyperlinks>
    <hyperlink ref="R10" r:id="rId1"/>
  </hyperlinks>
  <pageMargins left="0.70866141732283472" right="0.70866141732283472" top="0.74803149606299213" bottom="0.74803149606299213" header="0.31496062992125984" footer="0.31496062992125984"/>
  <pageSetup paperSize="14" scale="40" orientation="landscape" r:id="rId2"/>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9"/>
  <sheetViews>
    <sheetView workbookViewId="0">
      <selection activeCell="K4" sqref="K4"/>
    </sheetView>
  </sheetViews>
  <sheetFormatPr baseColWidth="10" defaultRowHeight="15"/>
  <cols>
    <col min="1" max="1" width="3.140625" customWidth="1"/>
    <col min="2" max="2" width="7.7109375" customWidth="1"/>
    <col min="3" max="3" width="16.5703125" customWidth="1"/>
    <col min="4" max="4" width="13.5703125" customWidth="1"/>
    <col min="5" max="5" width="12.7109375" customWidth="1"/>
    <col min="6" max="6" width="15.42578125" customWidth="1"/>
    <col min="7" max="7" width="11.42578125" customWidth="1"/>
    <col min="8" max="8" width="6.28515625" customWidth="1"/>
    <col min="9" max="9" width="10.7109375" hidden="1" customWidth="1"/>
    <col min="10" max="10" width="29.42578125" hidden="1" customWidth="1"/>
    <col min="11" max="11" width="23.140625" customWidth="1"/>
    <col min="12" max="15" width="16.85546875" bestFit="1" customWidth="1"/>
    <col min="16" max="17" width="18.85546875" bestFit="1" customWidth="1"/>
  </cols>
  <sheetData>
    <row r="1" spans="2:17" ht="15.75" thickBot="1">
      <c r="B1" s="34" t="s">
        <v>243</v>
      </c>
      <c r="C1" s="34"/>
    </row>
    <row r="2" spans="2:17" ht="15.75" thickBot="1">
      <c r="B2" s="369" t="s">
        <v>193</v>
      </c>
      <c r="C2" s="368" t="s">
        <v>194</v>
      </c>
      <c r="D2" s="368" t="s">
        <v>195</v>
      </c>
      <c r="E2" s="368" t="s">
        <v>196</v>
      </c>
      <c r="F2" s="368" t="s">
        <v>197</v>
      </c>
      <c r="G2" s="368" t="s">
        <v>11</v>
      </c>
      <c r="H2" s="370" t="s">
        <v>198</v>
      </c>
      <c r="I2" s="366" t="s">
        <v>192</v>
      </c>
      <c r="J2" s="367"/>
      <c r="K2" s="368" t="s">
        <v>185</v>
      </c>
      <c r="L2" s="363" t="s">
        <v>670</v>
      </c>
      <c r="M2" s="364"/>
      <c r="N2" s="364"/>
      <c r="O2" s="364"/>
      <c r="P2" s="364"/>
      <c r="Q2" s="365"/>
    </row>
    <row r="3" spans="2:17" ht="15.75" thickBot="1">
      <c r="B3" s="369"/>
      <c r="C3" s="368"/>
      <c r="D3" s="368"/>
      <c r="E3" s="368"/>
      <c r="F3" s="368"/>
      <c r="G3" s="368"/>
      <c r="H3" s="370"/>
      <c r="I3" s="84" t="s">
        <v>199</v>
      </c>
      <c r="J3" s="84" t="s">
        <v>200</v>
      </c>
      <c r="K3" s="368"/>
      <c r="L3" s="136" t="s">
        <v>671</v>
      </c>
      <c r="M3" s="136" t="s">
        <v>655</v>
      </c>
      <c r="N3" s="136" t="s">
        <v>669</v>
      </c>
      <c r="O3" s="136" t="s">
        <v>672</v>
      </c>
      <c r="P3" s="136" t="s">
        <v>673</v>
      </c>
      <c r="Q3" s="136" t="s">
        <v>213</v>
      </c>
    </row>
    <row r="4" spans="2:17" ht="48">
      <c r="B4" s="66">
        <v>1</v>
      </c>
      <c r="C4" s="62" t="s">
        <v>201</v>
      </c>
      <c r="D4" s="66">
        <v>8</v>
      </c>
      <c r="E4" s="66">
        <v>20</v>
      </c>
      <c r="F4" s="66">
        <v>39</v>
      </c>
      <c r="G4" s="66">
        <v>57</v>
      </c>
      <c r="H4" s="82">
        <f>+G4/$G$8</f>
        <v>0.3904109589041096</v>
      </c>
      <c r="I4" s="85" t="s">
        <v>202</v>
      </c>
      <c r="J4" s="86" t="s">
        <v>203</v>
      </c>
      <c r="K4" s="131">
        <f>+'EXCELENCIA ACADÉMICA'!N71</f>
        <v>5346920754</v>
      </c>
      <c r="L4" s="133">
        <f>190000000+175000000+820163840+350000000+250000000+20000000</f>
        <v>1805163840</v>
      </c>
      <c r="M4" s="133">
        <f>80000000+27036160+450000000+300000000+20000000</f>
        <v>877036160</v>
      </c>
      <c r="N4" s="133">
        <v>0</v>
      </c>
      <c r="O4" s="133">
        <v>0</v>
      </c>
      <c r="P4" s="133">
        <f>591920754+25000000+25000000+552800000+670000000+130000000</f>
        <v>1994720754</v>
      </c>
      <c r="Q4" s="134">
        <f>+L4+M4+N4+O4+P4</f>
        <v>4676920754</v>
      </c>
    </row>
    <row r="5" spans="2:17" ht="60">
      <c r="B5" s="66">
        <v>2</v>
      </c>
      <c r="C5" s="62" t="s">
        <v>204</v>
      </c>
      <c r="D5" s="66">
        <v>3</v>
      </c>
      <c r="E5" s="66">
        <v>11</v>
      </c>
      <c r="F5" s="66">
        <v>29</v>
      </c>
      <c r="G5" s="66">
        <v>47</v>
      </c>
      <c r="H5" s="82">
        <f>+G5/$G$8</f>
        <v>0.32191780821917809</v>
      </c>
      <c r="I5" s="87" t="s">
        <v>205</v>
      </c>
      <c r="J5" s="86" t="s">
        <v>206</v>
      </c>
      <c r="K5" s="132">
        <f>+'COMPROMISO SOCIAL'!M57</f>
        <v>4623804202</v>
      </c>
      <c r="L5" s="133">
        <f>50000000+10000000+900000000+30830362+85000000+120000000+29005798+120000000+50000000</f>
        <v>1394836160</v>
      </c>
      <c r="M5" s="133">
        <f>55215798+16588404+20000000+94169638+563995798+5000000+5000000+172994202+80000000+40000000+100000000+140000000</f>
        <v>1292963840</v>
      </c>
      <c r="N5" s="133">
        <v>0</v>
      </c>
      <c r="O5" s="133">
        <v>0</v>
      </c>
      <c r="P5" s="133">
        <f>200000000+40000000+785830362+55173840+8000000+200000000+330000000+20000000+100000000+17000000+15000000+15000000+100000000+50000000</f>
        <v>1936004202</v>
      </c>
      <c r="Q5" s="134">
        <f>+L5+M5+N5+O5+P5</f>
        <v>4623804202</v>
      </c>
    </row>
    <row r="6" spans="2:17" ht="48">
      <c r="B6" s="66">
        <v>3</v>
      </c>
      <c r="C6" s="62" t="s">
        <v>207</v>
      </c>
      <c r="D6" s="66">
        <v>2</v>
      </c>
      <c r="E6" s="66">
        <v>6</v>
      </c>
      <c r="F6" s="66">
        <v>11</v>
      </c>
      <c r="G6" s="66">
        <v>15</v>
      </c>
      <c r="H6" s="82">
        <f>+G6/$G$8</f>
        <v>0.10273972602739725</v>
      </c>
      <c r="I6" s="85" t="s">
        <v>208</v>
      </c>
      <c r="J6" s="86" t="s">
        <v>209</v>
      </c>
      <c r="K6" s="132">
        <f>+'COMPROMISO AMBIENTAL'!M22</f>
        <v>94200000</v>
      </c>
      <c r="L6" s="133">
        <v>0</v>
      </c>
      <c r="M6" s="133">
        <v>0</v>
      </c>
      <c r="N6" s="133">
        <v>0</v>
      </c>
      <c r="O6" s="133">
        <v>0</v>
      </c>
      <c r="P6" s="133">
        <f>80000000+14200000</f>
        <v>94200000</v>
      </c>
      <c r="Q6" s="134">
        <f>+L6+M6+N6+O6+P6</f>
        <v>94200000</v>
      </c>
    </row>
    <row r="7" spans="2:17" ht="84.75" thickBot="1">
      <c r="B7" s="66">
        <v>4</v>
      </c>
      <c r="C7" s="62" t="s">
        <v>210</v>
      </c>
      <c r="D7" s="66">
        <v>3</v>
      </c>
      <c r="E7" s="66">
        <v>6</v>
      </c>
      <c r="F7" s="66">
        <v>16</v>
      </c>
      <c r="G7" s="66">
        <v>27</v>
      </c>
      <c r="H7" s="82">
        <f>+G7/$G$8</f>
        <v>0.18493150684931506</v>
      </c>
      <c r="I7" s="87" t="s">
        <v>211</v>
      </c>
      <c r="J7" s="86" t="s">
        <v>212</v>
      </c>
      <c r="K7" s="132">
        <f>+'EJE 4 EYTA'!M34</f>
        <v>127160705529.85001</v>
      </c>
      <c r="L7" s="133">
        <v>0</v>
      </c>
      <c r="M7" s="133">
        <f>180000000+150000000</f>
        <v>330000000</v>
      </c>
      <c r="N7" s="135">
        <v>1365809240</v>
      </c>
      <c r="O7" s="135">
        <v>8010943097.8500004</v>
      </c>
      <c r="P7" s="133">
        <f>15000000+10000000+8555827773+25000000+383995798+18000000+107698995743+747133878</f>
        <v>117453953192</v>
      </c>
      <c r="Q7" s="134">
        <f>+L7+M7+N7+O7+P7</f>
        <v>127160705529.85001</v>
      </c>
    </row>
    <row r="8" spans="2:17" ht="15.75" thickBot="1">
      <c r="B8" s="67" t="s">
        <v>213</v>
      </c>
      <c r="C8" s="68">
        <v>4</v>
      </c>
      <c r="D8" s="68">
        <f>SUM(D4:D7)</f>
        <v>16</v>
      </c>
      <c r="E8" s="68">
        <f>SUM(E4:E7)</f>
        <v>43</v>
      </c>
      <c r="F8" s="68">
        <f>SUM(F4:F7)</f>
        <v>95</v>
      </c>
      <c r="G8" s="68">
        <f>SUM(G4:G7)</f>
        <v>146</v>
      </c>
      <c r="H8" s="83">
        <f>SUM(H4:H7)</f>
        <v>0.99999999999999989</v>
      </c>
      <c r="I8" s="88">
        <v>10</v>
      </c>
      <c r="J8" s="88" t="s">
        <v>200</v>
      </c>
      <c r="K8" s="137">
        <f t="shared" ref="K8:Q8" si="0">SUM(K4:K7)</f>
        <v>137225630485.85001</v>
      </c>
      <c r="L8" s="137">
        <f t="shared" si="0"/>
        <v>3200000000</v>
      </c>
      <c r="M8" s="137">
        <f t="shared" si="0"/>
        <v>2500000000</v>
      </c>
      <c r="N8" s="137">
        <f t="shared" si="0"/>
        <v>1365809240</v>
      </c>
      <c r="O8" s="137">
        <f t="shared" si="0"/>
        <v>8010943097.8500004</v>
      </c>
      <c r="P8" s="137">
        <f t="shared" si="0"/>
        <v>121478878148</v>
      </c>
      <c r="Q8" s="137">
        <f t="shared" si="0"/>
        <v>136555630485.85001</v>
      </c>
    </row>
    <row r="9" spans="2:17" hidden="1">
      <c r="C9" s="69"/>
      <c r="D9" s="71"/>
      <c r="E9" s="36"/>
      <c r="F9" s="36"/>
      <c r="G9" s="36"/>
      <c r="H9" s="36"/>
      <c r="I9" s="36"/>
      <c r="J9" s="36"/>
    </row>
    <row r="10" spans="2:17" hidden="1">
      <c r="B10" s="72" t="s">
        <v>217</v>
      </c>
      <c r="C10" s="73">
        <v>4</v>
      </c>
      <c r="D10" s="70">
        <v>12</v>
      </c>
      <c r="G10" s="70"/>
    </row>
    <row r="11" spans="2:17" hidden="1">
      <c r="B11" s="72" t="s">
        <v>218</v>
      </c>
      <c r="C11" s="74">
        <v>3</v>
      </c>
      <c r="D11" s="70">
        <v>8</v>
      </c>
    </row>
    <row r="12" spans="2:17" hidden="1">
      <c r="B12" s="72" t="s">
        <v>219</v>
      </c>
      <c r="C12" s="74">
        <v>0</v>
      </c>
      <c r="D12" s="70">
        <v>2</v>
      </c>
    </row>
    <row r="13" spans="2:17" hidden="1">
      <c r="B13" s="72" t="s">
        <v>221</v>
      </c>
      <c r="C13" s="74">
        <v>7</v>
      </c>
      <c r="D13" s="70">
        <v>11</v>
      </c>
    </row>
    <row r="14" spans="2:17" hidden="1">
      <c r="B14" s="75" t="s">
        <v>213</v>
      </c>
      <c r="C14" s="74">
        <f>SUM(C10:C13)</f>
        <v>14</v>
      </c>
      <c r="D14" s="74">
        <f>SUM(D10:D13)</f>
        <v>33</v>
      </c>
      <c r="E14">
        <f>+C14+D14</f>
        <v>47</v>
      </c>
    </row>
    <row r="15" spans="2:17" hidden="1">
      <c r="E15">
        <f>+G8-E14</f>
        <v>99</v>
      </c>
    </row>
    <row r="17" spans="2:2">
      <c r="B17" s="16" t="s">
        <v>191</v>
      </c>
    </row>
    <row r="18" spans="2:2">
      <c r="B18" s="7" t="s">
        <v>589</v>
      </c>
    </row>
    <row r="19" spans="2:2">
      <c r="B19" s="7" t="s">
        <v>650</v>
      </c>
    </row>
  </sheetData>
  <mergeCells count="10">
    <mergeCell ref="L2:Q2"/>
    <mergeCell ref="I2:J2"/>
    <mergeCell ref="K2:K3"/>
    <mergeCell ref="B2:B3"/>
    <mergeCell ref="C2:C3"/>
    <mergeCell ref="D2:D3"/>
    <mergeCell ref="E2:E3"/>
    <mergeCell ref="F2:F3"/>
    <mergeCell ref="G2:G3"/>
    <mergeCell ref="H2:H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GENERAL</vt:lpstr>
      <vt:lpstr>EXCELENCIA ACADÉMICA</vt:lpstr>
      <vt:lpstr>COMPROMISO SOCIAL</vt:lpstr>
      <vt:lpstr>COMPROMISO AMBIENTAL</vt:lpstr>
      <vt:lpstr>EJE 4 EYTA</vt:lpstr>
      <vt:lpstr>RESUMEN</vt:lpstr>
      <vt:lpstr>'EXCELENCIA ACADÉMICA'!Área_de_impresión</vt:lpstr>
      <vt:lpstr>'COMPROMISO SOCIAL'!Títulos_a_imprimir</vt:lpstr>
      <vt:lpstr>'EJE 4 EYTA'!Títulos_a_imprimir</vt:lpstr>
      <vt:lpstr>'EXCELENCIA ACADÉMICA'!Títulos_a_imprimir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Luffi</cp:lastModifiedBy>
  <cp:lastPrinted>2019-09-23T13:59:52Z</cp:lastPrinted>
  <dcterms:created xsi:type="dcterms:W3CDTF">2019-03-22T12:55:26Z</dcterms:created>
  <dcterms:modified xsi:type="dcterms:W3CDTF">2020-07-15T21:30:16Z</dcterms:modified>
</cp:coreProperties>
</file>