
<file path=[Content_Types].xml><?xml version="1.0" encoding="utf-8"?>
<Types xmlns="http://schemas.openxmlformats.org/package/2006/content-types">
  <Default Extension="bin" ContentType="application/vnd.openxmlformats-officedocument.spreadsheetml.printerSettings"/>
  <Default Extension="vsd" ContentType="application/vnd.visio"/>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xml"/>
  <Override PartName="/xl/charts/chart3.xml" ContentType="application/vnd.openxmlformats-officedocument.drawingml.chart+xml"/>
  <Override PartName="/xl/drawings/drawing5.xml" ContentType="application/vnd.openxmlformats-officedocument.drawing+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charts/chart5.xml" ContentType="application/vnd.openxmlformats-officedocument.drawingml.chart+xml"/>
  <Override PartName="/xl/drawings/drawing8.xml" ContentType="application/vnd.openxmlformats-officedocument.drawing+xml"/>
  <Override PartName="/xl/drawings/drawing9.xml" ContentType="application/vnd.openxmlformats-officedocument.drawing+xml"/>
  <Override PartName="/xl/charts/chart6.xml" ContentType="application/vnd.openxmlformats-officedocument.drawingml.chart+xml"/>
  <Override PartName="/xl/drawings/drawing10.xml" ContentType="application/vnd.openxmlformats-officedocument.drawing+xml"/>
  <Override PartName="/xl/charts/chart7.xml" ContentType="application/vnd.openxmlformats-officedocument.drawingml.chart+xml"/>
  <Override PartName="/xl/drawings/drawing11.xml" ContentType="application/vnd.openxmlformats-officedocument.drawing+xml"/>
  <Override PartName="/xl/drawings/drawing12.xml" ContentType="application/vnd.openxmlformats-officedocument.drawing+xml"/>
  <Override PartName="/xl/charts/chart8.xml" ContentType="application/vnd.openxmlformats-officedocument.drawingml.chart+xml"/>
  <Override PartName="/xl/drawings/drawing13.xml" ContentType="application/vnd.openxmlformats-officedocument.drawing+xml"/>
  <Override PartName="/xl/charts/chart9.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D:\Ivonne\Downloads\"/>
    </mc:Choice>
  </mc:AlternateContent>
  <bookViews>
    <workbookView xWindow="0" yWindow="0" windowWidth="19200" windowHeight="11595" tabRatio="444"/>
  </bookViews>
  <sheets>
    <sheet name="GENERAL" sheetId="11" r:id="rId1"/>
    <sheet name="EJE1" sheetId="1" r:id="rId2"/>
    <sheet name="PROG_EJE1" sheetId="5" r:id="rId3"/>
    <sheet name="PROY_EJE1" sheetId="6" r:id="rId4"/>
    <sheet name="EJE2" sheetId="2" r:id="rId5"/>
    <sheet name="PROG_EJE2" sheetId="7" r:id="rId6"/>
    <sheet name="PROY_EJE2" sheetId="8" r:id="rId7"/>
    <sheet name="EJE3" sheetId="3" r:id="rId8"/>
    <sheet name="PROG_EJE3" sheetId="12" r:id="rId9"/>
    <sheet name="PROY_EJE3" sheetId="13" r:id="rId10"/>
    <sheet name="EJE4" sheetId="4" r:id="rId11"/>
    <sheet name="PROG_EJE4" sheetId="9" r:id="rId12"/>
    <sheet name="PROY_EJE4" sheetId="10" r:id="rId13"/>
    <sheet name="BECAS" sheetId="14" r:id="rId14"/>
  </sheets>
  <definedNames>
    <definedName name="_xlnm.Print_Area" localSheetId="4">'EJE2'!$A$1:$M$37</definedName>
    <definedName name="_xlnm.Print_Titles" localSheetId="1">'EJE1'!$1:$5</definedName>
    <definedName name="_xlnm.Print_Titles" localSheetId="4">'EJE2'!$1:$5</definedName>
    <definedName name="_xlnm.Print_Titles" localSheetId="7">'EJE3'!$5:$5</definedName>
    <definedName name="_xlnm.Print_Titles" localSheetId="10">'EJE4'!$1:$5</definedName>
    <definedName name="_xlnm.Print_Titles" localSheetId="2">PROG_EJE1!$6:$10</definedName>
    <definedName name="_xlnm.Print_Titles" localSheetId="5">PROG_EJE2!$4:$8</definedName>
    <definedName name="_xlnm.Print_Titles" localSheetId="3">PROY_EJE1!$1:$2</definedName>
  </definedNames>
  <calcPr calcId="152511"/>
</workbook>
</file>

<file path=xl/calcChain.xml><?xml version="1.0" encoding="utf-8"?>
<calcChain xmlns="http://schemas.openxmlformats.org/spreadsheetml/2006/main">
  <c r="C7" i="11" l="1"/>
  <c r="E6" i="13"/>
  <c r="E7" i="13"/>
  <c r="O6" i="7"/>
  <c r="C6" i="11"/>
  <c r="K26" i="2"/>
  <c r="K27" i="2"/>
  <c r="K25" i="2"/>
  <c r="K24" i="2"/>
  <c r="K20" i="2"/>
  <c r="K13" i="2"/>
  <c r="C5" i="11"/>
  <c r="O7" i="5"/>
  <c r="O6" i="5"/>
  <c r="I10" i="1" l="1"/>
  <c r="I29" i="2" l="1"/>
  <c r="K29" i="2" s="1"/>
  <c r="J29" i="2"/>
  <c r="E6" i="12" l="1"/>
  <c r="K6" i="3"/>
  <c r="H11" i="2" l="1"/>
  <c r="I7" i="1" l="1"/>
  <c r="I11" i="1"/>
  <c r="I12" i="1"/>
  <c r="J12" i="1" s="1"/>
  <c r="I13" i="1"/>
  <c r="I14" i="1"/>
  <c r="I15" i="1"/>
  <c r="I16" i="1"/>
  <c r="I17" i="1"/>
  <c r="I18" i="1"/>
  <c r="I19" i="1"/>
  <c r="I20" i="1"/>
  <c r="I21" i="1"/>
  <c r="I22" i="1"/>
  <c r="J22" i="1" s="1"/>
  <c r="I24" i="1"/>
  <c r="I25" i="1"/>
  <c r="I26" i="1"/>
  <c r="I27" i="1"/>
  <c r="I28" i="1"/>
  <c r="I29" i="1"/>
  <c r="I30" i="1"/>
  <c r="I31" i="1"/>
  <c r="I32" i="1"/>
  <c r="I33" i="1"/>
  <c r="I34" i="1"/>
  <c r="I35" i="1"/>
  <c r="I36" i="1"/>
  <c r="I37" i="1"/>
  <c r="I38" i="1"/>
  <c r="I39" i="1"/>
  <c r="I40" i="1"/>
  <c r="I41" i="1"/>
  <c r="I42" i="1"/>
  <c r="I43" i="1"/>
  <c r="I44" i="1"/>
  <c r="I45" i="1"/>
  <c r="I46" i="1"/>
  <c r="I47" i="1"/>
  <c r="N28" i="6" s="1"/>
  <c r="I48" i="1"/>
  <c r="I49" i="1"/>
  <c r="I50" i="1"/>
  <c r="I51" i="1"/>
  <c r="N29" i="6" l="1"/>
  <c r="N30" i="6"/>
  <c r="J51" i="1"/>
  <c r="E9" i="13"/>
  <c r="E10" i="13"/>
  <c r="O4" i="14" l="1"/>
  <c r="O3" i="14"/>
  <c r="O2" i="14"/>
  <c r="H14" i="14" l="1"/>
  <c r="J39" i="1" l="1"/>
  <c r="J20" i="4" l="1"/>
  <c r="J8" i="4"/>
  <c r="I8" i="4"/>
  <c r="K8" i="4" s="1"/>
  <c r="I9" i="4"/>
  <c r="K9" i="4" s="1"/>
  <c r="J9" i="4"/>
  <c r="J6" i="4"/>
  <c r="J16" i="1" l="1"/>
  <c r="J8" i="1"/>
  <c r="J23" i="1" l="1"/>
  <c r="J7" i="4" l="1"/>
  <c r="J10" i="4"/>
  <c r="J11" i="4"/>
  <c r="J12" i="4"/>
  <c r="J13" i="4"/>
  <c r="J14" i="4"/>
  <c r="J15" i="4"/>
  <c r="J17" i="4"/>
  <c r="J18" i="4"/>
  <c r="J19" i="4"/>
  <c r="J21" i="4"/>
  <c r="J22" i="4"/>
  <c r="J10" i="3"/>
  <c r="J11" i="3"/>
  <c r="J12" i="3"/>
  <c r="J9" i="3"/>
  <c r="J8" i="3"/>
  <c r="J7" i="3"/>
  <c r="J6" i="3"/>
  <c r="J7" i="2"/>
  <c r="J8" i="2"/>
  <c r="J9" i="2"/>
  <c r="J10" i="2"/>
  <c r="J11" i="2"/>
  <c r="J12" i="2"/>
  <c r="J13" i="2"/>
  <c r="J14" i="2"/>
  <c r="J15" i="2"/>
  <c r="J16" i="2"/>
  <c r="J17" i="2"/>
  <c r="J18" i="2"/>
  <c r="J19" i="2"/>
  <c r="J20" i="2"/>
  <c r="J24" i="2"/>
  <c r="J25" i="2"/>
  <c r="J26" i="2"/>
  <c r="J27" i="2"/>
  <c r="J28" i="2"/>
  <c r="J30" i="2"/>
  <c r="J31" i="2"/>
  <c r="J32" i="2"/>
  <c r="J33" i="2"/>
  <c r="J34" i="2"/>
  <c r="J35" i="2"/>
  <c r="J6" i="2"/>
  <c r="N20" i="6" l="1"/>
  <c r="I15" i="2" l="1"/>
  <c r="K15" i="2" s="1"/>
  <c r="I13" i="2"/>
  <c r="I11" i="2"/>
  <c r="I10" i="2"/>
  <c r="K10" i="2" s="1"/>
  <c r="I8" i="2"/>
  <c r="K8" i="2" s="1"/>
  <c r="I7" i="2"/>
  <c r="K7" i="2" s="1"/>
  <c r="I14" i="4" l="1"/>
  <c r="K14" i="4" s="1"/>
  <c r="I19" i="4"/>
  <c r="D16" i="10" s="1"/>
  <c r="E16" i="10" s="1"/>
  <c r="D6" i="8"/>
  <c r="E6" i="8" s="1"/>
  <c r="K9" i="7"/>
  <c r="K10" i="7"/>
  <c r="L10" i="7" s="1"/>
  <c r="K11" i="7"/>
  <c r="L11" i="7" s="1"/>
  <c r="K12" i="7"/>
  <c r="L12" i="7" s="1"/>
  <c r="K13" i="7"/>
  <c r="K14" i="7"/>
  <c r="K15" i="7"/>
  <c r="L15" i="7" s="1"/>
  <c r="K16" i="7"/>
  <c r="L16" i="7" s="1"/>
  <c r="K18" i="7"/>
  <c r="L18" i="7" s="1"/>
  <c r="K19" i="7"/>
  <c r="L19" i="7" s="1"/>
  <c r="K20" i="7"/>
  <c r="L20" i="7" s="1"/>
  <c r="K21" i="7"/>
  <c r="K22" i="7"/>
  <c r="K23" i="7"/>
  <c r="K24" i="7"/>
  <c r="K28" i="7"/>
  <c r="L28" i="7" s="1"/>
  <c r="K29" i="7"/>
  <c r="L29" i="7" s="1"/>
  <c r="K30" i="7"/>
  <c r="L30" i="7" s="1"/>
  <c r="K31" i="7"/>
  <c r="L31" i="7" s="1"/>
  <c r="K32" i="7"/>
  <c r="L32" i="7" s="1"/>
  <c r="K33" i="7"/>
  <c r="L33" i="7" s="1"/>
  <c r="K34" i="7"/>
  <c r="K35" i="7"/>
  <c r="L35" i="7" s="1"/>
  <c r="K36" i="7"/>
  <c r="L36" i="7" s="1"/>
  <c r="K37" i="7"/>
  <c r="L37" i="7" s="1"/>
  <c r="K38" i="7"/>
  <c r="K39" i="7"/>
  <c r="L39" i="7" s="1"/>
  <c r="L38" i="7"/>
  <c r="L34" i="7"/>
  <c r="L23" i="7"/>
  <c r="L22" i="7"/>
  <c r="L21" i="7"/>
  <c r="L17" i="7"/>
  <c r="L14" i="7"/>
  <c r="L13" i="7"/>
  <c r="N5" i="6"/>
  <c r="O5" i="6" s="1"/>
  <c r="O28" i="6"/>
  <c r="O30" i="6"/>
  <c r="O20" i="6"/>
  <c r="J9" i="6"/>
  <c r="K9" i="6" s="1"/>
  <c r="J11" i="6"/>
  <c r="K11" i="6" s="1"/>
  <c r="J12" i="6"/>
  <c r="K12" i="6" s="1"/>
  <c r="J13" i="6"/>
  <c r="K13" i="6" s="1"/>
  <c r="J14" i="6"/>
  <c r="K14" i="6" s="1"/>
  <c r="J15" i="6"/>
  <c r="K15" i="6" s="1"/>
  <c r="J16" i="6"/>
  <c r="K16" i="6" s="1"/>
  <c r="J17" i="6"/>
  <c r="K17" i="6" s="1"/>
  <c r="J18" i="6"/>
  <c r="K18" i="6" s="1"/>
  <c r="J19" i="6"/>
  <c r="K19" i="6" s="1"/>
  <c r="J20" i="6"/>
  <c r="K20" i="6" s="1"/>
  <c r="J21" i="6"/>
  <c r="K21" i="6" s="1"/>
  <c r="J22" i="6"/>
  <c r="K22" i="6" s="1"/>
  <c r="J23" i="6"/>
  <c r="K23" i="6" s="1"/>
  <c r="J24" i="6"/>
  <c r="K24" i="6" s="1"/>
  <c r="J25" i="6"/>
  <c r="K25" i="6" s="1"/>
  <c r="J27" i="6"/>
  <c r="K27" i="6" s="1"/>
  <c r="J28" i="6"/>
  <c r="K28" i="6" s="1"/>
  <c r="J29" i="6"/>
  <c r="K29" i="6" s="1"/>
  <c r="J30" i="6"/>
  <c r="K30" i="6" s="1"/>
  <c r="J31" i="6"/>
  <c r="K31" i="6" s="1"/>
  <c r="J32" i="6"/>
  <c r="K32" i="6" s="1"/>
  <c r="J33" i="6"/>
  <c r="K33" i="6" s="1"/>
  <c r="J34" i="6"/>
  <c r="K34" i="6" s="1"/>
  <c r="J35" i="6"/>
  <c r="K35" i="6" s="1"/>
  <c r="J36" i="6"/>
  <c r="K36" i="6" s="1"/>
  <c r="J37" i="6"/>
  <c r="K37" i="6" s="1"/>
  <c r="J38" i="6"/>
  <c r="K38" i="6" s="1"/>
  <c r="J39" i="6"/>
  <c r="K39" i="6" s="1"/>
  <c r="J40" i="6"/>
  <c r="K40" i="6" s="1"/>
  <c r="J41" i="6"/>
  <c r="K41" i="6" s="1"/>
  <c r="J42" i="6"/>
  <c r="K42" i="6" s="1"/>
  <c r="J43" i="6"/>
  <c r="K43" i="6" s="1"/>
  <c r="J44" i="6"/>
  <c r="K44" i="6" s="1"/>
  <c r="J45" i="6"/>
  <c r="K45" i="6" s="1"/>
  <c r="J46" i="6"/>
  <c r="K46" i="6" s="1"/>
  <c r="J47" i="6"/>
  <c r="K47" i="6" s="1"/>
  <c r="J48" i="6"/>
  <c r="K48" i="6" s="1"/>
  <c r="J49" i="6"/>
  <c r="K49" i="6" s="1"/>
  <c r="J50" i="6"/>
  <c r="K50" i="6" s="1"/>
  <c r="J51" i="6"/>
  <c r="K51" i="6" s="1"/>
  <c r="J52" i="6"/>
  <c r="K52" i="6" s="1"/>
  <c r="J53" i="6"/>
  <c r="K53" i="6" s="1"/>
  <c r="J54" i="6"/>
  <c r="K54" i="6" s="1"/>
  <c r="K26" i="6"/>
  <c r="K8" i="6"/>
  <c r="K29" i="5"/>
  <c r="K30" i="5"/>
  <c r="K31" i="5"/>
  <c r="L31" i="5" s="1"/>
  <c r="K32" i="5"/>
  <c r="L32" i="5" s="1"/>
  <c r="K20" i="5"/>
  <c r="L20" i="5" s="1"/>
  <c r="K21" i="5"/>
  <c r="K22" i="5"/>
  <c r="K23" i="5"/>
  <c r="L23" i="5" s="1"/>
  <c r="K24" i="5"/>
  <c r="L24" i="5" s="1"/>
  <c r="K25" i="5"/>
  <c r="L25" i="5" s="1"/>
  <c r="K26" i="5"/>
  <c r="L26" i="5" s="1"/>
  <c r="K27" i="5"/>
  <c r="L27" i="5" s="1"/>
  <c r="K50" i="5"/>
  <c r="L50" i="5" s="1"/>
  <c r="K51" i="5"/>
  <c r="K52" i="5"/>
  <c r="L52" i="5" s="1"/>
  <c r="K53" i="5"/>
  <c r="L53" i="5" s="1"/>
  <c r="K54" i="5"/>
  <c r="L54" i="5" s="1"/>
  <c r="K55" i="5"/>
  <c r="L55" i="5" s="1"/>
  <c r="K56" i="5"/>
  <c r="L56" i="5" s="1"/>
  <c r="K44" i="5"/>
  <c r="L44" i="5" s="1"/>
  <c r="K45" i="5"/>
  <c r="K46" i="5"/>
  <c r="K47" i="5"/>
  <c r="L47" i="5" s="1"/>
  <c r="K48" i="5"/>
  <c r="L48" i="5" s="1"/>
  <c r="K49" i="5"/>
  <c r="L49" i="5" s="1"/>
  <c r="K33" i="5"/>
  <c r="L33" i="5" s="1"/>
  <c r="K34" i="5"/>
  <c r="L34" i="5" s="1"/>
  <c r="K35" i="5"/>
  <c r="L35" i="5" s="1"/>
  <c r="K36" i="5"/>
  <c r="L36" i="5" s="1"/>
  <c r="K37" i="5"/>
  <c r="L37" i="5" s="1"/>
  <c r="K38" i="5"/>
  <c r="L38" i="5" s="1"/>
  <c r="K39" i="5"/>
  <c r="L39" i="5" s="1"/>
  <c r="K40" i="5"/>
  <c r="L40" i="5" s="1"/>
  <c r="K41" i="5"/>
  <c r="K42" i="5"/>
  <c r="L42" i="5" s="1"/>
  <c r="K43" i="5"/>
  <c r="L43" i="5" s="1"/>
  <c r="K15" i="5"/>
  <c r="K16" i="5"/>
  <c r="L16" i="5" s="1"/>
  <c r="K17" i="5"/>
  <c r="K18" i="5"/>
  <c r="L18" i="5" s="1"/>
  <c r="K19" i="5"/>
  <c r="K12" i="5"/>
  <c r="L12" i="5" s="1"/>
  <c r="K13" i="5"/>
  <c r="K14" i="5"/>
  <c r="L51" i="5"/>
  <c r="L46" i="5"/>
  <c r="L45" i="5"/>
  <c r="L41" i="5"/>
  <c r="L30" i="5"/>
  <c r="L29" i="5"/>
  <c r="L28" i="5"/>
  <c r="L22" i="5"/>
  <c r="L21" i="5"/>
  <c r="L19" i="5"/>
  <c r="L17" i="5"/>
  <c r="L15" i="5"/>
  <c r="L14" i="5"/>
  <c r="L11" i="5"/>
  <c r="K11" i="2"/>
  <c r="J6" i="1"/>
  <c r="J50" i="1"/>
  <c r="J49" i="1"/>
  <c r="J47" i="1"/>
  <c r="J46" i="1"/>
  <c r="J43" i="1"/>
  <c r="J42" i="1"/>
  <c r="J41" i="1"/>
  <c r="J38" i="1"/>
  <c r="J37" i="1"/>
  <c r="J36" i="1"/>
  <c r="J35" i="1"/>
  <c r="J33" i="1"/>
  <c r="J32" i="1"/>
  <c r="J31" i="1"/>
  <c r="J30" i="1"/>
  <c r="J29" i="1"/>
  <c r="J27" i="1"/>
  <c r="J26" i="1"/>
  <c r="J25" i="1"/>
  <c r="N19" i="6"/>
  <c r="O19" i="6" s="1"/>
  <c r="N14" i="6"/>
  <c r="O14" i="6" s="1"/>
  <c r="N11" i="6"/>
  <c r="O11" i="6" s="1"/>
  <c r="N10" i="6"/>
  <c r="O10" i="6" s="1"/>
  <c r="N8" i="6"/>
  <c r="O8" i="6" s="1"/>
  <c r="J10" i="1"/>
  <c r="J9" i="1"/>
  <c r="J16" i="4"/>
  <c r="I22" i="4"/>
  <c r="I21" i="4"/>
  <c r="K21" i="4" s="1"/>
  <c r="I20" i="4"/>
  <c r="I18" i="4"/>
  <c r="I17" i="4"/>
  <c r="D14" i="10" s="1"/>
  <c r="E14" i="10" s="1"/>
  <c r="I15" i="4"/>
  <c r="K15" i="4" s="1"/>
  <c r="I13" i="4"/>
  <c r="I12" i="4"/>
  <c r="D11" i="10" s="1"/>
  <c r="I11" i="4"/>
  <c r="K11" i="4" s="1"/>
  <c r="I10" i="4"/>
  <c r="K10" i="4" s="1"/>
  <c r="D8" i="10"/>
  <c r="E8" i="10" s="1"/>
  <c r="I7" i="4"/>
  <c r="I6" i="4"/>
  <c r="I12" i="3"/>
  <c r="I11" i="3"/>
  <c r="I10" i="3"/>
  <c r="I9" i="3"/>
  <c r="I8" i="3"/>
  <c r="I7" i="3"/>
  <c r="K7" i="3" s="1"/>
  <c r="I6" i="3"/>
  <c r="I35" i="2"/>
  <c r="I34" i="2"/>
  <c r="K34" i="2" s="1"/>
  <c r="I33" i="2"/>
  <c r="I32" i="2"/>
  <c r="I31" i="2"/>
  <c r="I30" i="2"/>
  <c r="D14" i="8" s="1"/>
  <c r="E14" i="8" s="1"/>
  <c r="I28" i="2"/>
  <c r="K28" i="2" s="1"/>
  <c r="I27" i="2"/>
  <c r="I26" i="2"/>
  <c r="I25" i="2"/>
  <c r="I24" i="2"/>
  <c r="I20" i="2"/>
  <c r="I19" i="2"/>
  <c r="K19" i="2" s="1"/>
  <c r="I18" i="2"/>
  <c r="K18" i="2" s="1"/>
  <c r="I17" i="2"/>
  <c r="K17" i="2" s="1"/>
  <c r="I16" i="2"/>
  <c r="I14" i="2"/>
  <c r="D7" i="8" s="1"/>
  <c r="E7" i="8" s="1"/>
  <c r="I12" i="2"/>
  <c r="K12" i="2" s="1"/>
  <c r="I9" i="2"/>
  <c r="K9" i="2" s="1"/>
  <c r="I6" i="2"/>
  <c r="D6" i="10" l="1"/>
  <c r="E6" i="10" s="1"/>
  <c r="K6" i="4"/>
  <c r="D19" i="10"/>
  <c r="E19" i="10" s="1"/>
  <c r="K22" i="4"/>
  <c r="D7" i="10"/>
  <c r="E7" i="10" s="1"/>
  <c r="K7" i="4"/>
  <c r="D7" i="9"/>
  <c r="E7" i="9" s="1"/>
  <c r="K13" i="4"/>
  <c r="D17" i="8"/>
  <c r="E17" i="8" s="1"/>
  <c r="K33" i="2"/>
  <c r="D15" i="10"/>
  <c r="E15" i="10" s="1"/>
  <c r="K18" i="4"/>
  <c r="I16" i="4"/>
  <c r="K16" i="4" s="1"/>
  <c r="D10" i="8"/>
  <c r="E10" i="8" s="1"/>
  <c r="K12" i="4"/>
  <c r="K17" i="4"/>
  <c r="K19" i="4"/>
  <c r="K14" i="2"/>
  <c r="J14" i="1"/>
  <c r="J13" i="1"/>
  <c r="K40" i="7"/>
  <c r="L40" i="7" s="1"/>
  <c r="L9" i="7"/>
  <c r="K57" i="5"/>
  <c r="L57" i="5" s="1"/>
  <c r="L13" i="5"/>
  <c r="J17" i="1"/>
  <c r="K32" i="2"/>
  <c r="D16" i="8"/>
  <c r="E16" i="8" s="1"/>
  <c r="K10" i="3"/>
  <c r="D10" i="13"/>
  <c r="D18" i="10"/>
  <c r="E18" i="10" s="1"/>
  <c r="D11" i="9"/>
  <c r="E11" i="9" s="1"/>
  <c r="K16" i="2"/>
  <c r="D8" i="8"/>
  <c r="E8" i="8" s="1"/>
  <c r="K35" i="2"/>
  <c r="D19" i="8"/>
  <c r="E19" i="8" s="1"/>
  <c r="D9" i="10"/>
  <c r="E9" i="10" s="1"/>
  <c r="I36" i="2"/>
  <c r="K6" i="2"/>
  <c r="D13" i="8"/>
  <c r="E13" i="8" s="1"/>
  <c r="K9" i="3"/>
  <c r="D9" i="13"/>
  <c r="D10" i="9"/>
  <c r="E10" i="9" s="1"/>
  <c r="K20" i="4"/>
  <c r="D17" i="10"/>
  <c r="E17" i="10" s="1"/>
  <c r="N6" i="6"/>
  <c r="O6" i="6" s="1"/>
  <c r="P6" i="5"/>
  <c r="J7" i="1"/>
  <c r="N9" i="6"/>
  <c r="O9" i="6" s="1"/>
  <c r="J15" i="1"/>
  <c r="N12" i="6"/>
  <c r="O12" i="6" s="1"/>
  <c r="O8" i="5"/>
  <c r="P8" i="5" s="1"/>
  <c r="J19" i="1"/>
  <c r="N16" i="6"/>
  <c r="N21" i="6"/>
  <c r="O21" i="6" s="1"/>
  <c r="O9" i="5"/>
  <c r="P9" i="5" s="1"/>
  <c r="J24" i="1"/>
  <c r="N22" i="6"/>
  <c r="O22" i="6" s="1"/>
  <c r="O10" i="5"/>
  <c r="P10" i="5" s="1"/>
  <c r="N25" i="6"/>
  <c r="O25" i="6" s="1"/>
  <c r="J40" i="1"/>
  <c r="N26" i="6"/>
  <c r="O26" i="6" s="1"/>
  <c r="J44" i="1"/>
  <c r="O29" i="6"/>
  <c r="O13" i="5"/>
  <c r="P13" i="5" s="1"/>
  <c r="J48" i="1"/>
  <c r="D15" i="8"/>
  <c r="E15" i="8" s="1"/>
  <c r="K31" i="2"/>
  <c r="I13" i="3"/>
  <c r="D6" i="13"/>
  <c r="N7" i="6"/>
  <c r="O7" i="6" s="1"/>
  <c r="P7" i="5"/>
  <c r="N13" i="6"/>
  <c r="O13" i="6" s="1"/>
  <c r="N17" i="6"/>
  <c r="O17" i="6" s="1"/>
  <c r="J20" i="1"/>
  <c r="N27" i="6"/>
  <c r="O27" i="6" s="1"/>
  <c r="O12" i="5"/>
  <c r="P12" i="5" s="1"/>
  <c r="D12" i="10"/>
  <c r="E12" i="10" s="1"/>
  <c r="D9" i="9"/>
  <c r="E9" i="9" s="1"/>
  <c r="D18" i="8"/>
  <c r="E18" i="8" s="1"/>
  <c r="D11" i="8"/>
  <c r="E11" i="8" s="1"/>
  <c r="O7" i="7"/>
  <c r="P7" i="7" s="1"/>
  <c r="K11" i="3"/>
  <c r="D11" i="13"/>
  <c r="E11" i="13" s="1"/>
  <c r="N18" i="6"/>
  <c r="O18" i="6" s="1"/>
  <c r="N23" i="6"/>
  <c r="O23" i="6" s="1"/>
  <c r="K8" i="3"/>
  <c r="D8" i="13"/>
  <c r="E8" i="13" s="1"/>
  <c r="J18" i="1"/>
  <c r="N15" i="6"/>
  <c r="O15" i="6" s="1"/>
  <c r="N24" i="6"/>
  <c r="O24" i="6" s="1"/>
  <c r="O11" i="5"/>
  <c r="P11" i="5" s="1"/>
  <c r="J11" i="1"/>
  <c r="J55" i="6"/>
  <c r="K55" i="6" s="1"/>
  <c r="D8" i="9"/>
  <c r="E8" i="9" s="1"/>
  <c r="D8" i="11"/>
  <c r="D6" i="9"/>
  <c r="E6" i="9" s="1"/>
  <c r="D10" i="10"/>
  <c r="E10" i="10" s="1"/>
  <c r="I23" i="4"/>
  <c r="K23" i="4" s="1"/>
  <c r="K12" i="3"/>
  <c r="D12" i="13"/>
  <c r="E12" i="13" s="1"/>
  <c r="D7" i="12"/>
  <c r="E7" i="12" s="1"/>
  <c r="D7" i="13"/>
  <c r="D6" i="12"/>
  <c r="K30" i="2"/>
  <c r="D12" i="8"/>
  <c r="E12" i="8" s="1"/>
  <c r="D6" i="11"/>
  <c r="D9" i="8"/>
  <c r="E9" i="8" s="1"/>
  <c r="P6" i="7"/>
  <c r="J45" i="1"/>
  <c r="J21" i="1"/>
  <c r="D5" i="11"/>
  <c r="D5" i="8"/>
  <c r="E5" i="8" s="1"/>
  <c r="O5" i="7"/>
  <c r="P5" i="7" s="1"/>
  <c r="D7" i="11"/>
  <c r="D13" i="10" l="1"/>
  <c r="E13" i="10" s="1"/>
</calcChain>
</file>

<file path=xl/sharedStrings.xml><?xml version="1.0" encoding="utf-8"?>
<sst xmlns="http://schemas.openxmlformats.org/spreadsheetml/2006/main" count="1117" uniqueCount="592">
  <si>
    <t>EJE DE POLÍTICA</t>
  </si>
  <si>
    <t>OBJETIVO</t>
  </si>
  <si>
    <t>PROGRAMA</t>
  </si>
  <si>
    <t>PROYECTO</t>
  </si>
  <si>
    <t>E   X   C   E   L   E   N   C   I   A     A   C   A   D   E   M   I   C   A</t>
  </si>
  <si>
    <t>FORTALECIMIENTO DE LA FORMACIÓN DOCENTE</t>
  </si>
  <si>
    <t>BECARIOS</t>
  </si>
  <si>
    <t xml:space="preserve">Incrementar la vinculación de docentes jóvenes para el  relevo generacional </t>
  </si>
  <si>
    <t>N° DE NUEVOS BECARIOS VINCULADOS</t>
  </si>
  <si>
    <t>AMPLIACIÓN PLANTA DOCENTE</t>
  </si>
  <si>
    <t>Aumentar la vinculación de docentes de planta con formación de alto nivel</t>
  </si>
  <si>
    <t>N° DE NUEVOS DOCENTES VINCULADOS</t>
  </si>
  <si>
    <t>ESTIMULOS A LA FORMACIÓN</t>
  </si>
  <si>
    <t>Promover la formación de maestría y doctorado del personal docente vinculado</t>
  </si>
  <si>
    <t>N° DOCENTES  QUE OBTENGAN TITULO DE MAESTRIA</t>
  </si>
  <si>
    <t>Promover  el acceso de profesores catedráticos a programas propios de maestría y doctorado</t>
  </si>
  <si>
    <t>No. DE PROFESORES CATEDRÁTICOS APOYADOS EN POSTGRADOS PROPIOS POR AÑO</t>
  </si>
  <si>
    <t>MODERNIZACIÓN CURRICULAR</t>
  </si>
  <si>
    <t>PROYECTOS EDUCATIVOS POR PROGRAMA</t>
  </si>
  <si>
    <t>Construir un modelo para la formulación de PEP</t>
  </si>
  <si>
    <t>N° DE PEP ELABORADOS Y APROBADOS</t>
  </si>
  <si>
    <t>ESTRUCTURACIÓN CURRICULAR FORMATIVA</t>
  </si>
  <si>
    <t>Ajustar los programas a los requerimientos legales e institucionales vigentes</t>
  </si>
  <si>
    <t>N° PROGRAMAS ACTUALIZADOS Y APROBADOS</t>
  </si>
  <si>
    <t>Ofertar programas de alta calidad a la comunidad</t>
  </si>
  <si>
    <t>N° PROGRAMAS ACREDITADOS DE ALTA CALIDAD</t>
  </si>
  <si>
    <t>EDUCACIÓN MEDIADA POR TIC</t>
  </si>
  <si>
    <t>Diseñar ambientes de aprendizaje bajo el uso de TIC</t>
  </si>
  <si>
    <t>N° NUEVOS OBJETOS VIRTUALES DE APRENDIZAJE ELABORADOS</t>
  </si>
  <si>
    <t>INVESTIGACIÓN</t>
  </si>
  <si>
    <t>Aumentar la publicación de la producción académica y científica de la comunidad académica</t>
  </si>
  <si>
    <t>N° DE NUEVOS LIBROS PUBLICADOS</t>
  </si>
  <si>
    <t>N° DE NUEVOS ARTICULOS PUBLICADOS EN REVISTAS CIENTIFICAS INDEXADAS</t>
  </si>
  <si>
    <t>N° DE NUEVAS REVISTAS INDEXADAS</t>
  </si>
  <si>
    <t>N° DE NUEVOS PROYECTOS DE INVESTIGACIÓN FINANCIADOS POR COLCIENCIAS O LA UT</t>
  </si>
  <si>
    <t>Fortalecer los grupos y semilleros de investigación</t>
  </si>
  <si>
    <t>N° DE NUEVAS PATENTES</t>
  </si>
  <si>
    <t>N° DE NUEVOS GRUPOS DE INVESTIGACIÓN RECONOCIDOS POR COLCIENCIAS</t>
  </si>
  <si>
    <t>N° DE NUEVOS PROGRAMAS DE POSTGRADO  A NIVEL DE DOCTORADO PROPIOS</t>
  </si>
  <si>
    <t>MODERNIZACIÓN Y VISIBILIZACIÓN DE FUENTES DOCUMENTALES Y COLECCIONES MUSEOLÓGICAS DE LA UNIVERSIDAD</t>
  </si>
  <si>
    <t>BIBLIOTECA</t>
  </si>
  <si>
    <t>% DE MATERIAL EVALUADO PARA DESCARTE</t>
  </si>
  <si>
    <t>COLECCIONES Y MUSEOS</t>
  </si>
  <si>
    <t>Fortalecer las colecciones y museos de la institución para constituirlas en importantes herramientas de apoyo a los procesos misionales</t>
  </si>
  <si>
    <t>INTERNACIONALIZACIÓN</t>
  </si>
  <si>
    <t>MOVILIDAD ACADÉMICA E INVESTIGATIVA</t>
  </si>
  <si>
    <t>Fortalecer la movilidad académica  e investigativa internacional de profesores y estudiantes</t>
  </si>
  <si>
    <t>NÚMERO DE ESTUDIANTES DE PROGRAMAS ACADÉMICOS DE LA UT EN INTERCAMBIO INTERNACIONAL</t>
  </si>
  <si>
    <t>NÚMERO DE DOCENTES DE PROGRAMAS ACADÉMICOS DE LA UT EN INTERCAMBIO INTERNACIONAL</t>
  </si>
  <si>
    <t>FORMACIÓN LENGUA EXTRANJERA</t>
  </si>
  <si>
    <t>NÚMERO DE PROFESORES DE LA UT  QUE PRESENTAN EXÁMENES DE PROFICIENCIA EN IDIOMAS EXTRANJEROS Y LOGRAN UN NIVEL INTERMEDIO ALTO SEGÚN EL MCER.</t>
  </si>
  <si>
    <t>NÚMERO DE ESTUDIANTES DE LA UT  QUE PRESENTAN EXÁMENES DE PROFICIENCIA EN IDIOMAS EXTRANJEROS Y LOGRAN UN NIVEL INTERMEDIO ALTO SEGÚN EL MCER.</t>
  </si>
  <si>
    <t>C   O   M   P   R   O   M   I   S   O      S   O   C   I   A   L</t>
  </si>
  <si>
    <t>DESARROLLO HUMANO</t>
  </si>
  <si>
    <t>BIENESTAR UNIVERSITARIO</t>
  </si>
  <si>
    <t>Aumentar la cobertura y la calidad en los servicios de bienestar universitario</t>
  </si>
  <si>
    <t>N° DE ESTUDIANTES BENEFICIADOS POR EL SERVICIO DE RESTAURANTE POR DÌA</t>
  </si>
  <si>
    <t>N° DE ESTUDIANTES BENEFICIADOS POR EL SERVICIO DE RESIDENCIAS POR SEMESTRE</t>
  </si>
  <si>
    <t>N°  DE SERVICIOS ASISTENCIALES PRESTADOS POR PSS-OSD  UNIVERSITARIA POR AÑO</t>
  </si>
  <si>
    <t>N° DE PERSONAS DE LA COMUNIDAD UNIVERSITARIA VINCULADOS A PROYECTOS DEPORTIVOS POR AÑO</t>
  </si>
  <si>
    <t>N° DE BECAS PARA ESTUDIANTES DE PRESENCIAL Y A DISTANCIA OTORGADAS / SEMESTRE</t>
  </si>
  <si>
    <t>N° DE ESTUDIANTES BENEFICIARIOS DE LA UNIDAD PEDAGOGICA INFANTIL  Y GUARDERIA / SEMESTRE</t>
  </si>
  <si>
    <t>N° DE ESTUDIANTES ATENDIDOS POR MONITORÍAS ACADÉMICAS POR SEMESTRE</t>
  </si>
  <si>
    <t>FORMACIÓN POLÍTICA         Y CIUDADANÍA</t>
  </si>
  <si>
    <t xml:space="preserve">Fortalecer la cultura política de la comunidad universitaria </t>
  </si>
  <si>
    <t>N° DE PARTICIPANTES DE LA COMUNIDAD UNIVERSITARIA EN ESPACIOS DE FORMACION DEMOCRATICA /SEMESTRE</t>
  </si>
  <si>
    <t>DESARROLLO CULTURAL</t>
  </si>
  <si>
    <t>Promover la dimensión estética  en la comunidad universitaria</t>
  </si>
  <si>
    <t>N° DE INTEGRANTES DE LA COMUNIDAD UNIVERSITARIA VINCUADOS A ACTIVIDADES CULTURALES/ SEMESTRE</t>
  </si>
  <si>
    <t xml:space="preserve">Generar actividades formativas en el área cultural universitaria </t>
  </si>
  <si>
    <t>N° DE ACTIVIDADES FORMATIVAS REALIZADAS/AÑO</t>
  </si>
  <si>
    <t>PROYECCIÓN SOCIAL</t>
  </si>
  <si>
    <t>REGIONALIZACIÓN</t>
  </si>
  <si>
    <t>Formar a la comunidad universitaria en temas de contexto regional</t>
  </si>
  <si>
    <t>Fortalecer la presencia de la Universidad del Tolima en los territorios en que ofrece sus programas académicos.</t>
  </si>
  <si>
    <t>Contribuir al desarrollo local y regional  a partir de la articulación de las funciones misionales universitarias con los requerimientos de los territorios a través de la vinculación de los estudiantes en el  servicio social universitario</t>
  </si>
  <si>
    <t xml:space="preserve">Nª  DE ESTUDIANTES VINCULADOS AL PROYECTO SERVICIO SOCIAL UNIVERSITARIO EN LOS MUNICIPIOS POR SEMESTRE </t>
  </si>
  <si>
    <t>UNIVERSIDAD ABIERTA</t>
  </si>
  <si>
    <t>Fortalecer la relación Universidad-Sociedad-Estado, alianzas estratégicas en diversas áreas de  desarrollo.</t>
  </si>
  <si>
    <t>N° DE ORGANIZACIONES BENEFICIADAS POR LAS ACTIVIDADES DE UNIVERSIDAD ABIERTA POR AÑO</t>
  </si>
  <si>
    <t>UT SOLIDARIA</t>
  </si>
  <si>
    <t>Financiar proyectos de las facultades que ayuden resolver problemas concretos de la comunidad y el entorno</t>
  </si>
  <si>
    <t>N° DE PROYECTOS FINANCIADOS POR UT SOLIDARIA POR AÑO</t>
  </si>
  <si>
    <t>ARTCULACIÓN CON LA ESCUELA</t>
  </si>
  <si>
    <t xml:space="preserve">Contribuir al mejoramiento de la calidad de la educación básica y media, y a la inclusión, ampliación,  acceso de jóvenes al sistema de educación superior </t>
  </si>
  <si>
    <t>N° DE  IEO BENEFICIADAS POR AÑO</t>
  </si>
  <si>
    <t xml:space="preserve">Estimular a los mejores bachilleres de los municipios del Tolima </t>
  </si>
  <si>
    <t>Nª  DE BACHILLERES DE LOS MUNICIPIOS DEL TOLIMA POR SEMESTRE</t>
  </si>
  <si>
    <t>UNIVERSIDAD DE LOS NIÑOS</t>
  </si>
  <si>
    <t>Ofrecer espacios de formación integral  para niños</t>
  </si>
  <si>
    <t>N° DE NIÑOS Y JOVENES BENEFICIADAS POR LAS ACTIVIDADES UNIVERSIDAD DE LOS NIÑOS POR SEMESTRE</t>
  </si>
  <si>
    <t>UNIVERSIDAD TERRITORIO DE PAZ</t>
  </si>
  <si>
    <t xml:space="preserve">Fortalecer la democracia y la construcción de la paz en el territorio   bajo escenarios de orden académico, social y político
</t>
  </si>
  <si>
    <t>N° DE PARTICIPANTES EN LOS ESCENARIOS CONVOCADOS POR SEMESTRE</t>
  </si>
  <si>
    <t>GRADUADOS</t>
  </si>
  <si>
    <t>Mejorar la vinculación de los graduados a la vida institucional</t>
  </si>
  <si>
    <t>N° DE GRADUADOS PARTICIPANTES EN ACTIVIDADES INSTITUCIONALES POR AÑO</t>
  </si>
  <si>
    <t>APROPIACIÓN SOCIAL DEL CONOCIMIENTO</t>
  </si>
  <si>
    <t>Estimular la creación y consolidación de espacios y proyectos  para la comprensión, reflexión y debate de soluciones a problemas sociales, políticos, culturales y económicos en los cuales la generación y uso de conocimiento científico y tecnológico juegan un papel preponderante</t>
  </si>
  <si>
    <t>N° DE ESCENARIOS Y PROYECTOS PARA LA APROPIACION DEL CONOCMIENTO GENERADO POR LA UT POR AÑO</t>
  </si>
  <si>
    <t>C  O  M  P  R  O  M  I  S  O     A  M  B  I  E  N  T  A  L</t>
  </si>
  <si>
    <t>UNIVERSIDAD TERRITORIO VERDE</t>
  </si>
  <si>
    <t>CÁTEDRA AMBIENTAL</t>
  </si>
  <si>
    <t>NUMERO DE PROGRAMAS QUE IMPLEMENTAN LA CÁTEDRA AMBIENTAL</t>
  </si>
  <si>
    <t>FORMACIÓN EN CULTURA AMBIENTAL</t>
  </si>
  <si>
    <t>No. DE INTEGRANTES DE LA COMUNIDAD UNIVERSITARIA PARTICIPANDO EN ACTIVIDADES AMBIENTALES EXTRACURRICULARES</t>
  </si>
  <si>
    <t>PLANIFICACION Y GESTIÓN SUSTENTABLE DEL CAMPUS UNIVERSITARIO</t>
  </si>
  <si>
    <t>NÚMERO DE PLANES INTEGRALES  DE ORDENAMIENTO Y GESTIÓN AMBIENTAL DEL CAMPUS FORMULADOS POR SEDES PROPIAS</t>
  </si>
  <si>
    <t>FORTALECIMIENTO DE LOS PROCESOS DE INVESTIGACIÓN Y PROYECCIÓN SOCIAL VINCULADOS AL JARDÍN BOTÁNICO Y LOS PREDIOS RURALES DE LA UNIVERSIDAD</t>
  </si>
  <si>
    <t>No. DE PROYECTOS APOYADOS</t>
  </si>
  <si>
    <t>HACIA UN TOLIMA SUSTENTABLE</t>
  </si>
  <si>
    <t>APOYO A LA GESTIÓN AMBIENTAL TERRITORIAL DEL TOLIMA</t>
  </si>
  <si>
    <t>NÚMERO TRABAJOS GENERADOS A TRAVÉS DE CONVENIOS E INVESTIGACIONES</t>
  </si>
  <si>
    <t>NÚMERO DE DOCUMENTOS DE POLÍTICA AMBIENTAL GENERADOS</t>
  </si>
  <si>
    <t>ACOMPAÑAMIENTO A ACTORES SOCIALES PARA LA GESTIÓN DE CONFLICTOS AMBIENTALES</t>
  </si>
  <si>
    <t>NÚMERO DE ESCENARIOS DE ACOMPAÑAMIENTO GENERADOS</t>
  </si>
  <si>
    <t>E F I C I E N C I A  Y  T R A N S P A R E N C I A  A D M I N I S T R A T I V A</t>
  </si>
  <si>
    <t>MODELO INTEGRADO DE PLANEACION Y GESTION</t>
  </si>
  <si>
    <t>SISTEMA DE PLANIFICACIÓN INSTITUCIONAL</t>
  </si>
  <si>
    <t>No. DE PLANES Y PROCESOS ARTICULADOS AL SISTEMA DE PLANIFICACIÓN INTEGRADO</t>
  </si>
  <si>
    <t>SISTEMA DE COMUNICACIÓN Y MEDIOS</t>
  </si>
  <si>
    <t>No. DE MEDIOS ARTICULADOS EN LA ESTRATEGIA</t>
  </si>
  <si>
    <t>DOCUMENTO PLAN ADOPTADO</t>
  </si>
  <si>
    <t>GESTÓN DEL TALENTO HUMANO</t>
  </si>
  <si>
    <t>No. DE EMPLEADOS PÚBLICOS SATISFECHOS CON SUS CONDICIONES DE TRABAJO</t>
  </si>
  <si>
    <t>No. EMPLEADOS PÚBLICOS VINCULADOS A PROCESOS DE FORMACIÓN DE UNA CULTURA ORGANIZACIONAL</t>
  </si>
  <si>
    <t>MODERNIZACIÓN INSTITUCIONAL</t>
  </si>
  <si>
    <t>ESTRUCTURA ORGANIZACIONAL APROBADA</t>
  </si>
  <si>
    <t>GESTIÓN DOCUMENTAL</t>
  </si>
  <si>
    <t>SISTEMA DE GESTION INTEGRADA</t>
  </si>
  <si>
    <t>No. DE COMPONENTES DEL SISTEMA INTEGRADOS</t>
  </si>
  <si>
    <t>ORDENACIÓN, PROYECCION Y GESTIÓN DEL CAMPUS</t>
  </si>
  <si>
    <t>PLAN DE DESARROLLO FISICO DEL CAMPUS UNIVERSITARIO</t>
  </si>
  <si>
    <t>No. DE OBRAS NUEVAS Y DE MANTENIMIENTO EJECUTADAS POR AÑO</t>
  </si>
  <si>
    <t>No. DE M2 NUEVOS CONSTRUIDOS POR AÑO</t>
  </si>
  <si>
    <t>No. DE SEDES RURALES CON MODELOS DE SOSTENIBILIDAD  ECONÓMICA Y SUSTENTABILIDAD AMBIENTAL</t>
  </si>
  <si>
    <t>SISTEMA REGIONAL DE LA UNIVERSIDAD DEL TOLIMA</t>
  </si>
  <si>
    <t>No. DE SEDES SUBREGIONALES EN FUNCIONAMIENTO</t>
  </si>
  <si>
    <t>PLAN ESTRATÉGICO DE EXPANSIÓN DEL CAMPUS UNIVERSITARIO SIGLO XXI</t>
  </si>
  <si>
    <t>No. DE M2 ADQUIRIDOS E INTERVENIDOS</t>
  </si>
  <si>
    <t xml:space="preserve"> PLAN ESTRATÉGICO DE GESTIÓN DE TIC</t>
  </si>
  <si>
    <t>APOYO A  LA FORMULACIÓN DE POLÍTICAS Y AGENDAS PÚBLICAS AMBIENTALES PARA UN TOLIMA SUSTENTABLE</t>
  </si>
  <si>
    <t>UT EN TU COMUNIDAD</t>
  </si>
  <si>
    <t>Interactuar con la sociedad, posibilitando la aplicación de conocimientos teóricos a situaciones socioculturales y socioeconómicas específicas que contribuyan a la formación profesional y al impacto de las condiciones de vida de la sociedad</t>
  </si>
  <si>
    <t>N° DE ESTUDIANTES PARTICIPANTES EN  LAS ACTIVIDADES DE UT EN TU COMUNIDAD</t>
  </si>
  <si>
    <t>ACREDITACIÓN DE ALTA CALIDAD DE PROGRAMAS ACADÉMICOS</t>
  </si>
  <si>
    <t>FORTALECIMIENTO DE LA EDUCACIÓN A DISTANCIA</t>
  </si>
  <si>
    <t>Autoformación para la modalidad a distancia</t>
  </si>
  <si>
    <t>Incorporación de las TIC a la modalidad a distancia</t>
  </si>
  <si>
    <t>Dinamización de la investigación</t>
  </si>
  <si>
    <t>Internacionalización</t>
  </si>
  <si>
    <t>Cultura organizacional</t>
  </si>
  <si>
    <t>Reestructuración administrativo académica</t>
  </si>
  <si>
    <t xml:space="preserve">Promoción de patentes producto de investigación </t>
  </si>
  <si>
    <t>Promoción del desarrollo de proyectos de investigación con pertinencia regional</t>
  </si>
  <si>
    <t>PUBLICACIONES</t>
  </si>
  <si>
    <t xml:space="preserve">Fondo Editorial </t>
  </si>
  <si>
    <t>Promoción de las publicaciones universitarias</t>
  </si>
  <si>
    <t>Diversificación de las publicaciones universitarias</t>
  </si>
  <si>
    <t>POSTGRADOS</t>
  </si>
  <si>
    <t xml:space="preserve">Ampliación de la oferta de programas de postgrados </t>
  </si>
  <si>
    <t>Generación de estímulos para el acceso a la formación postgraduada</t>
  </si>
  <si>
    <t>Consolidar el sello editorial Universidad del Tolima, como una editorial de reconocido prestigio en el campo regional, nacional e internacional</t>
  </si>
  <si>
    <t>PERMANENCIA Y GRADUACIÓN ESTUDIANTIL</t>
  </si>
  <si>
    <t>Apoyo en redes de empleo y mercado laboral</t>
  </si>
  <si>
    <t>TALENTO HUMANO</t>
  </si>
  <si>
    <t>PLAN ESTRATÉGICO DE GRANJAS</t>
  </si>
  <si>
    <t>REGONALIZACIÓN</t>
  </si>
  <si>
    <t>PRESUPUESTO</t>
  </si>
  <si>
    <t>Adquisición de bienes y servicios</t>
  </si>
  <si>
    <t>Fortalecer el uso de las TIC como soporte de los procesos de formación</t>
  </si>
  <si>
    <t xml:space="preserve">Definir  la propuesta curricular formativa mediante el rediseño curricular y la generación de nuevas opciones de formación de grado y postgrado y de educación continuada </t>
  </si>
  <si>
    <t>Fomentar la internacionalización de los procesos de la modalidad mediante la vinculación a redes nacionales e internacionales afines</t>
  </si>
  <si>
    <t>Generar una cultura organizacional mediante el trabajo en equipo para mejorar los resultados misionales del Instituto</t>
  </si>
  <si>
    <t xml:space="preserve">Fortalecer el cumplimiento de las funciones misionales del Instituto mediante la reestructuración académico administrativa </t>
  </si>
  <si>
    <t xml:space="preserve">Promover la obtención de patentes mediante acciones de estímulo  a los estudiantes, docentes y graduados </t>
  </si>
  <si>
    <t>Generar el acceso a la formación postgraduada mediante acciones orientadas a los graduados y la población en general</t>
  </si>
  <si>
    <t>No. De grupos de investigación en problemas propios de la modalidad</t>
  </si>
  <si>
    <t>No. De programas de grado ofrecidos por el Instituto</t>
  </si>
  <si>
    <t>No. De redes a las cuales está vinculado el IDEAD</t>
  </si>
  <si>
    <t>No. De eventos nacional e internacionales en que se participa</t>
  </si>
  <si>
    <t>No. De documentos elaborados y en ejecución</t>
  </si>
  <si>
    <t>No. De documentos de lineamientos para la mediación tecnológica en la modalidad a distancia</t>
  </si>
  <si>
    <t>No. De planes de mejoramiento por programa académico elaborados, aprobados y en ejecución</t>
  </si>
  <si>
    <t>No. De eventos para el mejoramiento del clima organizacional en el IDEAD</t>
  </si>
  <si>
    <t>No. De documentos elaborados y aprobados sobre la estructuración académico administrativa</t>
  </si>
  <si>
    <t>No. De graduados y personas externas apoyadas para el acceso a programas propios de postgrado</t>
  </si>
  <si>
    <t>No. DE GRADUADOS VINCULADOS A PROGRAMAS DE EDUCACIÓN CONTINUADA</t>
  </si>
  <si>
    <t xml:space="preserve">Crear el portal del Graduado como instrumento de apoyo al empleo y mercado laboral </t>
  </si>
  <si>
    <t>No. DE GRADUADOS REGISTRADOS EN EL PORTAL</t>
  </si>
  <si>
    <t>No. DE DOCUMENTOS ELABORADOS, APROBADOS Y EN EJECUCIÓN</t>
  </si>
  <si>
    <t>RESPONSABLE</t>
  </si>
  <si>
    <t>INDICADOR DE PRODUCTO</t>
  </si>
  <si>
    <t>ACCIONES</t>
  </si>
  <si>
    <t xml:space="preserve">SISTEMA DE GESTION DE LA CALIDAD </t>
  </si>
  <si>
    <t>Código: PI-P01-F01</t>
  </si>
  <si>
    <t>Versión: 05</t>
  </si>
  <si>
    <t>Fecha Versión 05: 16-01-2014</t>
  </si>
  <si>
    <t>META 2014</t>
  </si>
  <si>
    <t>N° DOCENTES CON MAESTRIA QUE INGRESEN A UN PROGRAMA DE DOCTORADO</t>
  </si>
  <si>
    <t>PLAN DE ACCIÓN 2014</t>
  </si>
  <si>
    <t>No. DE NUEVOS PROGRAMAS DE PREGRADO OFERTADOS</t>
  </si>
  <si>
    <t>Digitalizar y publicar la producción intelectual en el repositorio institucional</t>
  </si>
  <si>
    <t>incrementar nuevos cursos de capacitación en formación de usuarios.</t>
  </si>
  <si>
    <t xml:space="preserve">Convocar para Organizar colecciones disponibles a la comunidad universitaria y publico </t>
  </si>
  <si>
    <t xml:space="preserve">Iniciar proceso para organizar colecciones en formato digital </t>
  </si>
  <si>
    <t>Promocionar convocatoria para tener nuevas colecciones</t>
  </si>
  <si>
    <t>Implementar campañas colectivas en las aulas, auditorios y espacios abiertos, en las que se desarrollen actividades de promoción y prevención</t>
  </si>
  <si>
    <t xml:space="preserve">                             
Realizar convocatoria docentes año 2014 </t>
  </si>
  <si>
    <t>Realizar convocatoria 2014 para  Becarios</t>
  </si>
  <si>
    <t xml:space="preserve">Formular el plan de formación docente
</t>
  </si>
  <si>
    <t>Realizar convocatoria para asignación de becas de Maestrías y Doctorados propios para profesores catedráticos.</t>
  </si>
  <si>
    <t>Aprobar los PEP de los programas académicos de la U.T.</t>
  </si>
  <si>
    <t xml:space="preserve">Socializar el acuerdo de Lineamientos Curriculares
</t>
  </si>
  <si>
    <t>Realizar estudios de viabilidad para la oferta de nuevos programas de pregrado</t>
  </si>
  <si>
    <t xml:space="preserve">Definir las necesidades y condiciones institucionales para la oferta de nuevos programas
</t>
  </si>
  <si>
    <t>Construir objetos virtuales de aprendizaje</t>
  </si>
  <si>
    <t>Consolidar la cultura de la autoformación como fundamento de la modalidad de educación a distancia</t>
  </si>
  <si>
    <t>Elaborar documentos para la contextualización, fundamentación y operacionalización</t>
  </si>
  <si>
    <t>Elaborar propuesta de lineamientos generales para medios educativos</t>
  </si>
  <si>
    <t>Ejecutar los planes de mejoramiento de los programas académicos.</t>
  </si>
  <si>
    <t>Crear nuevos grupos y semilleros de investigación</t>
  </si>
  <si>
    <t>Elaborar documentos de fundamentación curricular para cada uno de los programas académicos</t>
  </si>
  <si>
    <t>Realizar eventos para el mejoramiento del clima organizacional</t>
  </si>
  <si>
    <t>Aprobar los documentos de estructuración académico - administrativa</t>
  </si>
  <si>
    <t>Obtener patente</t>
  </si>
  <si>
    <t>Registrar nuevos grupos de investigación en COLCIENCIAS</t>
  </si>
  <si>
    <t>Promover la vinculación de profesores a grupos de investigación.</t>
  </si>
  <si>
    <t>Realizar convocatoria para la conformación y consolidación de semilleros de investigación</t>
  </si>
  <si>
    <t>Promover la vinculación de estudiantes a los semilleros de investigación</t>
  </si>
  <si>
    <t>Generar nuevas salas de exposición.</t>
  </si>
  <si>
    <t>1. Participar en la Feria Internacional del libro de Bogotá-2014.,  
2. Participar en forma indirecta en la Feria Internacional del libro de Sao Pablo-Brasil. 3. Participar indirectamente en la Feria Internacional del libro de Buenos Aires-Argentina. 
4 . Participar indirectamente en la Feria Internacional del libro de Guadalajara- México. 
5. Participar directamente en cuatro Ferias nacionales del libro.</t>
  </si>
  <si>
    <t>Realizar convocatoria para la financiación de la publicación de libros de autores universitarios.</t>
  </si>
  <si>
    <t xml:space="preserve">1. Programar Curso-taller de escritura de artículos científicos.     
2. Apoyar a los docentes para publicación de texto científico en otro idioma. </t>
  </si>
  <si>
    <t xml:space="preserve">Fomentar la indexación o reclasificación de revistas </t>
  </si>
  <si>
    <t xml:space="preserve">Promover la participación de grupos de investigación </t>
  </si>
  <si>
    <t xml:space="preserve">1. Fomentar y apoyar nuevas publicaciones  universitarias. </t>
  </si>
  <si>
    <t>Ampliar la oferta de programas de postgrado mediante la generación de nuevas opciones articuladas a las necesidad regionales, nacionales e internacionales</t>
  </si>
  <si>
    <t>Promover la movilidad académica investigativa de estudiantes</t>
  </si>
  <si>
    <t>Promover la movilidad académica investigativa de profesores</t>
  </si>
  <si>
    <t>Convocar a los profesores para presentar exámenes de proficiencia en una segunda lengua</t>
  </si>
  <si>
    <t>Convocar a los estudiantes para presentar exámenes de proficiencia en una segunda lengua</t>
  </si>
  <si>
    <t>Definir criterios para la oferta de nuevos cupos</t>
  </si>
  <si>
    <t>Promover la participación de la Comunidad Universitaria en los proyectos deportivos</t>
  </si>
  <si>
    <t>N° DE APOYOS  PARA ACTIVIDADES ESTUDIANTILES CULTURALES, ORGANIZATIVAS, DEPORTIVAS, ACADEMICAS Y CALAMIDAD DOMESTICA POR AÑO</t>
  </si>
  <si>
    <t>Ofrecer los apoyos programados</t>
  </si>
  <si>
    <t>Otorgar las becas programadas</t>
  </si>
  <si>
    <t>Aprobar proyecto de la UPI</t>
  </si>
  <si>
    <t>Estimular la participación de los estudiantes en las monitorias académicas</t>
  </si>
  <si>
    <t>Elaborar el documento de formación política y ciudadana</t>
  </si>
  <si>
    <t>Ofrecer espacios culturales a la Comunidad Universitaria</t>
  </si>
  <si>
    <t>Ofrecer actividades formativas a la Comunidad Universitaria</t>
  </si>
  <si>
    <t>1. Incorporar la cátedra de Contexto Regional en al menos 9 programas académicos    
 2. Desarrollar  eventos Académicos en temas de Contexto regional que integra comunidad universitaria</t>
  </si>
  <si>
    <t>1.Generar alianzas  estratégicas en municipios donde la UT oferta programas académicos                                                     2  Implementar programas académicos en municipios</t>
  </si>
  <si>
    <t xml:space="preserve">1. Crear el Voluntariado universitario
2. Realizar jornadas de intervención interdisciplinaria en las comunas 6, 7, 8, 10 y 13 del municipio de Ibagué
3. Desarrollar mesas de trabajo con las comunas  6, 7, 8, 10 y 13 del municipio de Ibagué 
4. Apoyar a las unidades académicas en actividades de intervención social            </t>
  </si>
  <si>
    <t>1. Realizar proyectos de intervención social por parte de la comunidad universitaria</t>
  </si>
  <si>
    <t xml:space="preserve">Ampliar  el ingreso de  mejores bachilleres
</t>
  </si>
  <si>
    <t xml:space="preserve">1. Fortalecer el Observatorio del Tolima
2. Apoyar actividades de socialización de resultados de estudios de grupos de investigación y CERE 
3. Apoyar las unidades académicas que realizan acciones de proyección social
4.Desarrollar programas de educación continuada en las diferentes áreas del conocimiento
</t>
  </si>
  <si>
    <t>Estimular la participación de los graduados en las actividades institucionales</t>
  </si>
  <si>
    <t>Ofrecer programas de educación continuada</t>
  </si>
  <si>
    <t xml:space="preserve">Fortalecer el apoyo a los graduados en redes de empleo y mercado laboral </t>
  </si>
  <si>
    <t xml:space="preserve">N° DE NUEVOS  PROGRAMAS PROPIOS DE POSTGRADO  A NIVEL DE MAESTRÍA </t>
  </si>
  <si>
    <t>No. DE DOCUMENTOS ELABORADOS Y APROBADOS</t>
  </si>
  <si>
    <t>N° NUEVOS PROFESORES VINCULADOS EN GRUPOS DE INVESTIGACIÓN</t>
  </si>
  <si>
    <t>N° DE NUEVOS SEMILLEROS DE INVESTIGACIÓN AVALADOS POR EL COMITÉ CENTRAL DE INVESTIGACIONES U.T.</t>
  </si>
  <si>
    <t>N° DE NUEVOS ESTUDIANTES VINCULADOS EN SEMILLEROS DE INVESTIGACIÓN</t>
  </si>
  <si>
    <t>N°. DE NUEVAS ADQUISICIONES EN FORMATO DIGITAL</t>
  </si>
  <si>
    <t>N°. DE NUEVAS ADQUISICIONES EN FORMATO FÍSICO</t>
  </si>
  <si>
    <t>N°. DE TRABAJOS DISPONIBLES EN EL REPOSITORIO INSTITUCIONAL</t>
  </si>
  <si>
    <t>N°. DE CURSO DE CAPACITACIÓN OFERTADOS</t>
  </si>
  <si>
    <t>N°. DE BASES DE DATOS DISPONIBLES</t>
  </si>
  <si>
    <t>N°. DE COLECCIONES DISPONIBLES PARA ACCESO AL PÚBLICO</t>
  </si>
  <si>
    <t>N°. DE COLECCIONES DISPONIBLES PARA ACCESO VIRTUAL</t>
  </si>
  <si>
    <t>N°. DE NUEVAS COLECCIONES</t>
  </si>
  <si>
    <t xml:space="preserve">N°. DE ESPACIOS Y SALAS DE EXPOSICIÓN PARA LAS COLECCIONES DE LA INSTITUCIÓN </t>
  </si>
  <si>
    <t>N°. DE GRUPOS DE INVESTIGACIÓN RELACIONADOS CON LOS MUSEOS Y COLECCIONES DE LA INSTITUCIÓN</t>
  </si>
  <si>
    <t>Vicerrectoría Académica</t>
  </si>
  <si>
    <t>Dirección IDEAD</t>
  </si>
  <si>
    <t xml:space="preserve">Dirección de la Biblioteca </t>
  </si>
  <si>
    <t>Oficina Central de Investigaciones</t>
  </si>
  <si>
    <t>Vicerrectoría de Desarrollo Humano</t>
  </si>
  <si>
    <t>Generar las condiciones necesarias para la acreditación de alta calidad de los programas académicos: Comunicación Social - Periodismo, Licenciatura en Educación Física Recreación y Deporte, Tecnología en Topografía,  Licenciatura en Lengua Castellana, Licenciatura en Ciencias Naturales con Énfasis en Educación Ambiental, Licenciatura en Pedagogía Infantil, Administración Financiera, Administración de Empresas y Medicina.</t>
  </si>
  <si>
    <t xml:space="preserve">Garantizar el mejoramiento continuo de los procesos misionales de la Universidad en la modalidad de educación a distancia </t>
  </si>
  <si>
    <t>Promover la dinamización de la investigación mediante la promoción de grupos y semilleros de investigación en los procesos propios de la educación a distancia</t>
  </si>
  <si>
    <t>Establecer redes con universidades que ofrecen educación a distancia en el país y en Hispanoamérica</t>
  </si>
  <si>
    <t>Comprar material bibliográfico, definido por  las diferentes unidades  académicas para el cumplimiento de la acreditación de los programas académicos.</t>
  </si>
  <si>
    <t>Adquirir nuevo material bibliográfico en formato digital</t>
  </si>
  <si>
    <t>Evaluar las distintas colecciones en cuanto a su contenido y estado físico, con el apoyo de los Profesores Enlace.</t>
  </si>
  <si>
    <t>Gestionar la adquisición de nuevas bases de datos ( gratuitas y compra)</t>
  </si>
  <si>
    <t xml:space="preserve">Promover la participación en la conformación de grupos de investigación relacionados con los museos y las colecciones de la Institución. </t>
  </si>
  <si>
    <t>Ampliar el número y tipo de publicaciones universitarias mediante la promoción y estímulo a las mismas para mejorar la productividad y el impacto institucional</t>
  </si>
  <si>
    <t>No. De nuevas publicaciones universitarias en medio físico y electrónico</t>
  </si>
  <si>
    <t xml:space="preserve">Ofrecer nuevos programas de posgrados a nivel de maestría
</t>
  </si>
  <si>
    <t xml:space="preserve">Ofrecer nuevos programas de posgrados a nivel de doctorado
</t>
  </si>
  <si>
    <t>Ofrecer estímulos para acceso a programas de postgrado.</t>
  </si>
  <si>
    <t>Reducir la deserción y mortalidad académica de los estudiantes de la Universidad del Tolima a través de monitorias académicas</t>
  </si>
  <si>
    <t>1. Realizar actividades disciplinarias e interdisciplinarias de mejoramiento de la calidad académica de las IEO.
2. Vincular la práctica docente y del servicio social en instituciones educativos oficiales del municipio de Ibagué y del departamento del Tolima
3. Mejorar la articulación con IEO</t>
  </si>
  <si>
    <t xml:space="preserve"> 1.Realizar la Cátedra Conflicto y Construcción de Paz
2. Diseñar  la asignatura memoria, conflictos, DDHH y paz 
3. Participar en eventos académicos sobre cultura de paz  y participación democrática. 
4. Generar relaciones y alianzas estratégicas con actores institucionales y comunitarios 
5. Realizar del Seminario de democracia y ciudadanía al interior de la UT
</t>
  </si>
  <si>
    <t>Generar programas de educación continuada accesibles a los graduados</t>
  </si>
  <si>
    <r>
      <t xml:space="preserve">  </t>
    </r>
    <r>
      <rPr>
        <b/>
        <sz val="11"/>
        <rFont val="Arial"/>
        <family val="2"/>
      </rPr>
      <t xml:space="preserve">Fortalecimiento de vínculos con los Graduados </t>
    </r>
  </si>
  <si>
    <r>
      <t xml:space="preserve"> </t>
    </r>
    <r>
      <rPr>
        <b/>
        <sz val="11"/>
        <rFont val="Arial"/>
        <family val="2"/>
      </rPr>
      <t>Formación continuada</t>
    </r>
  </si>
  <si>
    <r>
      <t xml:space="preserve">  </t>
    </r>
    <r>
      <rPr>
        <b/>
        <sz val="11"/>
        <rFont val="Arial"/>
        <family val="2"/>
      </rPr>
      <t>Aseguramiento de la calidad</t>
    </r>
  </si>
  <si>
    <r>
      <t xml:space="preserve"> </t>
    </r>
    <r>
      <rPr>
        <b/>
        <sz val="11"/>
        <rFont val="Arial"/>
        <family val="2"/>
      </rPr>
      <t>Propuesta curricular</t>
    </r>
  </si>
  <si>
    <t xml:space="preserve">Vicerrectoría Académica
Facultad Medicina Veterinaria y Zootecnia
Facultad de Ciencias de la Educación
Facultad Ciencias Ecnómicas y Administrativas
Facultad de Ciencias de la Salud
Facultad de Tecnologías
Facultad de Ingeniería Forestal
Facultad de Ciencias
Facultad de Ingeniería Agronómica
Facultad de Ciencias Humans y Artes
Instituto de Educación a Distancia
</t>
  </si>
  <si>
    <t xml:space="preserve">Vicerrectoría Académica
Oficina Central de Currículo
Facultad Medicina Veterinaria y Zootecnia
Facultad de Ciencias de la Educación
Facultad Ciencias Ecnómicas y Administrativas
Facultad de Ciencias de la Salud
Facultad de Tecnologías
Facultad de Ingeniería Forestal
Facultad de Ciencias
Facultad de Ingeniería Agronómica
Facultad de Ciencias Humans y Artes
Instituto de Educación a Distancia
</t>
  </si>
  <si>
    <t>Vicerrectoría Académica
Oficina Central de Currículo
Facultad Medicina Veterinaria y Zootecnia
Facultad de Ciencias de la Educación
Facultad Ciencias Ecnómicas y Administrativas
Facultad de Ciencias de la Salud
Facultad de Tecnologías
Facultad de Ingeniería Forestal
Facultad de Ciencias
Facultad de Ingeniería Agronómica
Facultad de Ciencias Humans y Artes
Instituto de Educación a Distancia</t>
  </si>
  <si>
    <t>Vicerrectoría Académica
Oficina de Autoevaluación y Acreditación
Facultad Medicina Veterinaria y Zootecnia
Facultad de Ciencias de la Educación
Facultad Ciencias Ecnómicas y Administrativas
Facultad de Ciencias de la Salud
Facultad de Tecnologías
Facultad de Ingeniería Forestal
Facultad de Ciencias
Facultad de Ingeniería Agronómica
Facultad de Ciencias Humans y Artes
Instituto de Educación a Distancia</t>
  </si>
  <si>
    <t>Vicerrectoría Académica
Facultad Medicina Veterinaria y Zootecnia
Facultad de Ciencias de la Educación
Facultad Ciencias Ecnómicas y Administrativas
Facultad de Ciencias de la Salud
Facultad de Tecnologías
Facultad de Ingeniería Forestal
Facultad de Ciencias
Facultad de Ingeniería Agronómica
Facultad de Ciencias Humans y Artes
Instituto de Educación a Distancia</t>
  </si>
  <si>
    <t>Dirección IDEAD
Oficina Central de Investigaciones</t>
  </si>
  <si>
    <t>Dirección IDEAD
Oficina Central de Currículo</t>
  </si>
  <si>
    <t>Dirección IDEAD
Oficina de Relaciones Internacionales</t>
  </si>
  <si>
    <t>Consejo Superior
Dirección IDEAD
Oficina de Desarrollo Institucional</t>
  </si>
  <si>
    <t>Comité Central de Investigaciones
Facultad Medicina Veterinaria y Zootecnia
Facultad de Ciencias de la Educación
Facultad Ciencias Ecnómicas y Administrativas
Facultad de Ciencias de la Salud
Facultad de Tecnologías
Facultad de Ingeniería Forestal
Facultad de Ciencias
Facultad de Ingeniería Agronómica
Facultad de Ciencias Humans y Artes
Instituto de Educación a Distancia</t>
  </si>
  <si>
    <t>Vicerrectoría AcadémicaFacultad Medicina Veterinaria y Zootecnia
Facultad de Ciencias de la Educación
Facultad Ciencias Ecnómicas y Administrativas
Facultad de Ciencias de la Salud
Facultad de Tecnologías
Facultad de Ingeniería Forestal
Facultad de Ciencias
Facultad de Ingeniería Agronómica
Facultad de Ciencias Humans y Artes
Instituto de Educación a Distancia</t>
  </si>
  <si>
    <t>RectoríaOficina de Relaciones Internacionales
Facultad Medicina Veterinaria y Zootecnia
Facultad de Ciencias de la Educación
Facultad Ciencias Ecnómicas y Administrativas
Facultad de Ciencias de la Salud
Facultad de Tecnologías
Facultad de Ingeniería Forestal
Facultad de Ciencias
Facultad de Ingeniería Agronómica
Facultad de Ciencias Humans y Artes
Instituto de Educación a Distancia</t>
  </si>
  <si>
    <t>Vicerrectoría Académica
Centro de Idiomas
Facultad Medicina Veterinaria y Zootecnia
Facultad de Ciencias de la Educación
Facultad Ciencias Ecnómicas y Administrativas
Facultad de Ciencias de la Salud
Facultad de Tecnologías
Facultad de Ingeniería Forestal
Facultad de Ciencias
Facultad de Ingeniería Agronómica
Facultad de Ciencias Humans y Artes
Instituto de Educación a Distancia</t>
  </si>
  <si>
    <t>Vicerrectoría Académica
Oficina de Graduados
Facultad Medicina Veterinaria y Zootecnia
Facultad de Ciencias de la Educación
Facultad Ciencias Ecnómicas y Administrativas
Facultad de Ciencias de la Salud
Facultad de Tecnologías
Facultad de Ingeniería Forestal
Facultad de Ciencias
Facultad de Ingeniería Agronómica
Facultad de Ciencias Humans y Artes
Instituto de Educación a Distancia</t>
  </si>
  <si>
    <t>Vicerrectoría Académica
CERE
Dirección de Proyección Social
Oficina Central de Currículo
Facultad Medicina Veterinaria y Zootecnia
Facultad de Ciencias de la Educación
Facultad Ciencias Ecnómicas y Administrativas
Facultad de Ciencias de la Salud
Facultad de Tecnologías
Facultad de Ingeniería Forestal
Facultad de Ciencias
Facultad de Ingeniería Agronómica
Facultad de Ciencias Humans y Artes
Instituto de Educación a Distancia</t>
  </si>
  <si>
    <t>Vicerrectoría Académica
Dirección de Proyección Social
Facultad Medicina Veterinaria y Zootecnia
Facultad de Ciencias de la Educación
Facultad Ciencias Ecnómicas y Administrativas
Facultad de Ciencias de la Salud
Facultad de Tecnologías
Facultad de Ingeniería Forestal
Facultad de Ciencias
Facultad de Ingeniería Agronómica
Facultad de Ciencias Humans y Artes
Instituto de Educación a Distancia</t>
  </si>
  <si>
    <t>1.Afianzar alianzas estratégicas con organizaciones de diferentes sectores para la ejecución, seguimiento y evaluación de proyectos</t>
  </si>
  <si>
    <t>Vicerrectoría Académica
Vicerrectoría de Desarrollo Humano
Dirección de Proyección Social
Facultad Medicina Veterinaria y Zootecnia
Facultad de Ciencias de la Educación
Facultad Ciencias Ecnómicas y Administrativas
Facultad de Ciencias de la Salud
Facultad de Tecnologías
Facultad de Ingeniería Forestal
Facultad de Ciencias
Facultad de Ingeniería Agronómica
Facultad de Ciencias Humans y Artes
Instituto de Educación a Distancia</t>
  </si>
  <si>
    <t xml:space="preserve">Desarrollar actividades lúdico académico y culturales para niños con edades entre 4 y 12 años de Ibagué y del Tolima. 
</t>
  </si>
  <si>
    <t>Vicerrectoría Académica
CERE
Oficina de investigaciones
Dirección de Proyección Social
Facultad Medicina Veterinaria y Zootecnia
Facultad de Ciencias de la Educación
Facultad Ciencias Ecnómicas y Administrativas
Facultad de Ciencias de la Salud
Facultad de Tecnologías
Facultad de Ingeniería Forestal
Facultad de Ciencias
Facultad de Ingeniería Agronómica
Facultad de Ciencias Humans y Artes
Instituto de Educación a Distancia</t>
  </si>
  <si>
    <r>
      <t>N. DE INTEGRANTES DE LA COMUNIDAD UNIVERSITARIA FORMADOS EN LA CÁTEDRA</t>
    </r>
    <r>
      <rPr>
        <sz val="11"/>
        <color rgb="FFFF0000"/>
        <rFont val="Arial"/>
        <family val="2"/>
      </rPr>
      <t xml:space="preserve"> </t>
    </r>
    <r>
      <rPr>
        <sz val="11"/>
        <rFont val="Arial"/>
        <family val="2"/>
      </rPr>
      <t>Y EVENTOS</t>
    </r>
    <r>
      <rPr>
        <sz val="11"/>
        <color rgb="FFFF0000"/>
        <rFont val="Arial"/>
        <family val="2"/>
      </rPr>
      <t xml:space="preserve"> </t>
    </r>
    <r>
      <rPr>
        <sz val="11"/>
        <color indexed="8"/>
        <rFont val="Arial"/>
        <family val="2"/>
      </rPr>
      <t>DE CONTEXTO REGIONAL QUE INTERVIENEN CON EL ENTORNO</t>
    </r>
  </si>
  <si>
    <t>N° DE MUNICIPIOS BENEFICIADOS CON PROGRAMAS ACADÉMICOS DE LA UNIVERSIDAD DEL TOLIMA</t>
  </si>
  <si>
    <t>1. Desarrollar y aprobar la política institucional de servicio social universitario.      
 2. Desarrollar prácticas profesionales y servicio social universitario en beneficio del sector rural y territorios priorizados institucionalmente</t>
  </si>
  <si>
    <t>Crear la política de emprendimiento
Generar estratégias que fomenten una cultura emprendedora</t>
  </si>
  <si>
    <t xml:space="preserve">N° DE CIUDADANOS VINCUADOS A ACTIVIDADES DE CULTURA EMPRENDEDORA </t>
  </si>
  <si>
    <t xml:space="preserve">Crear políticas de adminsión para la población vulnerable </t>
  </si>
  <si>
    <t xml:space="preserve">1. Desarrollar política de acuerdo para el ingreso de  población victima del conflicto armado.
</t>
  </si>
  <si>
    <t>N° DE POBLACION VULNERABLE (DESPALAZDOS, VICTIMAS, ENTRE OTROS) INGRESADA A PROGRAMAS ACADEMICOS  POR SEMESTRE</t>
  </si>
  <si>
    <t>Fomentar una cultura emprendedora y de innovación  en la Comunidad</t>
  </si>
  <si>
    <t>NÚMERO ACCIÓN</t>
  </si>
  <si>
    <t>META EJECUTADA</t>
  </si>
  <si>
    <t>% AVANCE</t>
  </si>
  <si>
    <t>NA</t>
  </si>
  <si>
    <t>SEMAFORO</t>
  </si>
  <si>
    <t>PROGRAMAS</t>
  </si>
  <si>
    <t>CONVENCIÓN</t>
  </si>
  <si>
    <t>AUTOFORMACIÓN PARA LA MODALIDAD A DISTANCIA</t>
  </si>
  <si>
    <t>INCORPORACIÓN DE LAS TIC A LA MODALIDAD A DISTANCIA</t>
  </si>
  <si>
    <t>ASEGURAMIENTO DE LA CALIDAD</t>
  </si>
  <si>
    <t>DINAMIZACIÓN DE LA INVESTIGACIÓN</t>
  </si>
  <si>
    <t xml:space="preserve"> PROPUESTA CURRICULAR</t>
  </si>
  <si>
    <t>CULTURA ORGANIZACIONAL</t>
  </si>
  <si>
    <t>REESTRUCTURACIÓN ADMINISTRATIVO ACADÉMICA</t>
  </si>
  <si>
    <t>PROMOCIÓN DE PATENTES PRODUCTO DE INVESTIGACIÓN</t>
  </si>
  <si>
    <t>PROMOCIÓN DEL DESARROLLO DE PROYECTOS DE INVESTIGACIÓN CON PERTINENCIA REGIONAL</t>
  </si>
  <si>
    <t>FONDO EDITORIAL</t>
  </si>
  <si>
    <t>PROMOCIÓN DE LAS PUBLICACIONES UNIVERSITARIAS</t>
  </si>
  <si>
    <t>DIVERSIFICACIÓN DE LAS PUBLICACIONES UNIVERSITARIAS</t>
  </si>
  <si>
    <t>AMPLIACIÓN DE LA OFERTA DE PROGRAMAS DE POSTGRADOS</t>
  </si>
  <si>
    <t>GENERACIÓN DE ESTÍMULOS PARA EL ACCESO A LA FORMACIÓN POSTGRADUADA</t>
  </si>
  <si>
    <t>PROYECTOS</t>
  </si>
  <si>
    <t>PG1</t>
  </si>
  <si>
    <t>PG2</t>
  </si>
  <si>
    <t>PG3</t>
  </si>
  <si>
    <t>PG4</t>
  </si>
  <si>
    <t>PG5</t>
  </si>
  <si>
    <t>PG6</t>
  </si>
  <si>
    <t>PG7</t>
  </si>
  <si>
    <t>PG8</t>
  </si>
  <si>
    <t>PY1</t>
  </si>
  <si>
    <t>PY2</t>
  </si>
  <si>
    <t>PY3</t>
  </si>
  <si>
    <t>PY4</t>
  </si>
  <si>
    <t>PY5</t>
  </si>
  <si>
    <t>PY6</t>
  </si>
  <si>
    <t>PY7</t>
  </si>
  <si>
    <t>PY8</t>
  </si>
  <si>
    <t>PY9</t>
  </si>
  <si>
    <t>PY10</t>
  </si>
  <si>
    <t>PY11</t>
  </si>
  <si>
    <t>PY12</t>
  </si>
  <si>
    <t>PY13</t>
  </si>
  <si>
    <t>PY14</t>
  </si>
  <si>
    <t>PY15</t>
  </si>
  <si>
    <t>PY16</t>
  </si>
  <si>
    <t>PY17</t>
  </si>
  <si>
    <t>PY18</t>
  </si>
  <si>
    <t>PY19</t>
  </si>
  <si>
    <t>PY20</t>
  </si>
  <si>
    <t>PY21</t>
  </si>
  <si>
    <t>PY22</t>
  </si>
  <si>
    <t>PY23</t>
  </si>
  <si>
    <t>PY24</t>
  </si>
  <si>
    <t>PY25</t>
  </si>
  <si>
    <t>PY26</t>
  </si>
  <si>
    <t>FORMACIÓN POLÍTICA Y CIUDADANÍA</t>
  </si>
  <si>
    <t>FORTALECIMIENTO DE VÍNCULOS CON LOS GRADUADOS</t>
  </si>
  <si>
    <t>FORMACIÓN CONTINUADA</t>
  </si>
  <si>
    <t>APOYO EN REDES DE EMPLEO Y MERCADO LABORAL</t>
  </si>
  <si>
    <t>ADQUISICIÓN DE BIENES Y SERVICIOS</t>
  </si>
  <si>
    <t>ESTATUTO PRESUPUESTAL Y FINANCIERO</t>
  </si>
  <si>
    <t>ACTUALIZACIÓN DEL ESTATUTO DE CONTRATACIÓN</t>
  </si>
  <si>
    <t>REGLAMENTACIÓN DE INVENTARIOS</t>
  </si>
  <si>
    <t>EFICIENCIA Y TRANSPARENCIA ADMINISTRATIVA</t>
  </si>
  <si>
    <t>EXCELENCIA ACADÉMICA</t>
  </si>
  <si>
    <t>COMPROMISO SOCIAL</t>
  </si>
  <si>
    <t>COMPROMISO AMBIENTAL</t>
  </si>
  <si>
    <t>EJES</t>
  </si>
  <si>
    <t>EJE 1</t>
  </si>
  <si>
    <t>EJE 2</t>
  </si>
  <si>
    <t>EJE 3</t>
  </si>
  <si>
    <t>EJE 4</t>
  </si>
  <si>
    <t>No. De programas de pregrado ofrecidos por el Instituto</t>
  </si>
  <si>
    <t>UNIVERSIDAD DEL TOLIMA</t>
  </si>
  <si>
    <t>Fuente: Oficina de Desarrollo Institucional</t>
  </si>
  <si>
    <t>EVALUACIÓN PLAN DE DESARROLLO 2013-2015</t>
  </si>
  <si>
    <t>% LOGRO</t>
  </si>
  <si>
    <t>META 2013-2015</t>
  </si>
  <si>
    <t>LINEA BASE 2012</t>
  </si>
  <si>
    <t>LOGRO 2013-2015</t>
  </si>
  <si>
    <t>DESCRIPCIÓN DEL LOGRO</t>
  </si>
  <si>
    <t>N.D.</t>
  </si>
  <si>
    <t>NÚMERO DE TRANSFERENCIAS EJECUTADAS</t>
  </si>
  <si>
    <t>La movilidad académica de profesores de planta
y visitantes se incrementó significativamente en 2015 con respecto al periodo 2012, ya que de 53 docentes en eventos internacionales en 2012, en 2013 se apoyo a 63 y en 2014 a 128; de la misma manera, en 2012 se contó con la visita de 14 docentes extranjeros, mientras que en 2013 se incremento a 49 profesores y en el 2014 a 62. En cuanto a los profesores catedráticos se apoyaron 40 comisiones académicas para participar en eventos internacionales como ponencias, cursos y talleres.</t>
  </si>
  <si>
    <t>Reconocimiento del Sello Editorial, otorgado por COLCIENCIAS. Con este sello ha participado en eventos nacionales e  nternacionales, como es el caso de la Feria Internacional del Libro en Bogotá 2013, la Feria del Libro en Buenos Aires (Argentina), Sao Paulo (Brasil), Guadalajara, (México) y la XIII Expociencia-Expotecnología.</t>
  </si>
  <si>
    <t>Construcción del plan estratégico de granjas como Centros Rurales de Gestión del Conocimiento (CRGC).</t>
  </si>
  <si>
    <t>Con los proyectos de UT Solidaria, se financia a la Facultad de Ingeniería Forestal en la realización del proyecto Desarrollo integral del cultivo de la especie forestal moringa (moringa oleífera), con comunidades aledañas beneficiando a 110 personas; además de garantizar el proyecto Fortalecimiento de la seguridad alimentaria y el trabajo comunitario de madres cabeza de hogar, a través del establecimiento de parcelas agropecuarios en el municipio de Armero – Guayabal. Cuarenta familias capacitadas. Cada uno de los proyectos con apoyo de 40 SMMLV.
Adicionalmente, se desarrolló el Curso teórico- práctico en horticultura de clima cálido, en el Centro niversitario Regional del Norte con participación de campesinos y egresados.</t>
  </si>
  <si>
    <t>Incremento en los apoyos para las actividades estudiantiles de carácter académico, político y cultural, pasando de 203 apoyos en el 2012, a 297 apoyos en el 2013 y a 348 apoyos en el 2014.                  Incremento del apoyo económico diario para prácticas: Pasó de $500
pesos a $12.000 pesos.                                                                       Se creó la admisión especial a bachilleres reconocidos como víctimas
del conflicto armado interno en Colombia. A la fecha van 42 admitidos.</t>
  </si>
  <si>
    <t>Gracias al convenio realizado entre la Gobernación del Tolima y la
Universidad del Tolima se han beneficiado 1620 estudiantes (modalidad a distancia y población indígena) de 22 municipios del Tolima con el apoyo para el pago de matrícula.</t>
  </si>
  <si>
    <t>Restaurante estudiantil. Para la vigencia 2013, se amplió en 100 cupos el servicio de restaurante universitario, entregando un total diario de 400 desayunos, 400 comidas y 1.000 almuerzos de lunes a viernes para los estudiantes de la modalidad presencial. Así mismo, se autorizaron 1.350 almuerzos para el sábado. Además Se instalaron seis dispensadores de agua para el servicio de los estudiantes
en puntos clave dentro del campus de la Sede Central.</t>
  </si>
  <si>
    <t>Apoyo a la Gestión Ambiental Territorial del Tolima con acompañamiento y formación ambiental en la gestión de residuos sólidos en Armero-Guayabal, El Líbano y Villahermosa.</t>
  </si>
  <si>
    <t>Publicación de 1.500 ejemplares del libro La Colosa: una muerte anunciada, que contiene los resultados de la investigación sobre los impactos potenciales del proyecto minero en el municipio de Cajamarca
y el Tolima, trabajo desarrollado por la Organización Colombia Solidarity Campaign</t>
  </si>
  <si>
    <t>Reglamentación de la política de graduados de la UT, mediante el
Acuerdo No. 015 del 3 de abril de 2014, que fortalece el vínculo
con los graduados, haciéndolos participes de los servicios que tiene
la Institución como servicios de biblioteca, publicación de libros y
participación en proyectos de investigación, escenarios deportivos,
entre otros. Así mismo, se adelantó el proceso de carnetización.</t>
  </si>
  <si>
    <t>Incremento del presupuesto e incremento del número de revistas.
De una a seis publicaciones. Se crearon publicaciones impresas como la revista Candilejas sobre cine; Palabras realizadas, literatura; Clavel Verde, Gaceta impresa y un texto sobre títeres Titirearte, así mismo, se publicaron 6 separatas de Aquelarre y esta revista pasó de 1500 a 2000 ejemplares.  Periódico ¨Tolima Universitario¨ con un tiraje de 10.000 ejemplares por edición. Cuatro Ediciones, en cada una de ellas se dio realce a logros nstitucionales, concentrados en su gran mayoría en el área académica</t>
  </si>
  <si>
    <t xml:space="preserve">Más de 34 obras de mejoramiento de la infraestructura entre
remodelaciones, adecuaciones y dotaciones realizadas en: Laboratorio torre docente y simulación medicina, Laboratorio de bioenergía, Aula didáctica bloque 01, Aulas de la Maestría en Planificación y Manejo Ambiental de Cuencas Hidrográficas, laboratorios de la Facultad de Ingeniería Agronómica, Sala maestría ciencias biológicas, Batería sanitaria bloque 01 y coliseo, Facultad de Ciencias de la Educación, Cerramiento del sector de La Castellana en la Universidad del Tolima sede central, Aula para el doctorado de la Facultad de Ingeniería Forestal-segundo piso casa de maderas, Laboratorio de ecoagricultura, Laboratorio
fotoquímica, Laboratorio de cultivo de tejidos, Laboratorio de aguas y bromatología 14-07 aula adscrito a la Facultad de Ciencias, Adecuación vía parqueadero, Sala de profesores Facultad de Ciencias Económicas y Administrativas, Sala de profesores y oficinas del IDEAD, Museo Antropológico, Adecuación y dotación de la sede administrativa en la
ciudad de Bogotá (IDEAD), Ampliación oficina de graduados ubicada en el sector de La María, Delimitación y señalización zona vehicular y peatonal en predios de la UT, Biblioteca Rafael Parga Cortés, sala de exposiciones y sala de música, Laboratorio de micorrizas, instalación de módulos de estudio para estudiantes, Centro de Idiomas, Oficina de Relaciones Internacionales, el Observatorio de Paz y Derechos Humanos, construcción y puesta en marcha de la Sala de Audiencias Alfonso Palacio Rudas del Consultorio Jurídico; remodelación de las baterías sanitarias de los bloques 31 A y 32. </t>
  </si>
  <si>
    <t>Se brindó formación en programas de pregrado a 296 funcionarios y familiares, se autorizaron seminarios de profundización a 22 funcionarios y se asignaron 61 cupos para el estudio de idiomas extranjero. Durante el año 2013, se realizaron 126 capacitaciones, cursos de derechos humanos para el personal de seguridad, cursos de sistemas para personal de mantenimiento y se apoyó con la terminación del bachillerato para 70 personas, entre funcionarios y familiares, en el año 2012 y 52 en el año 2013.</t>
  </si>
  <si>
    <t>Mediante el Acuerdo 042 del 19 de febrero del Consejo Académico, se construyeron los nuevos Lineamientos Curriculares: ocho campos de formación curricular, la estructura de Proyectos Educativos por Programa – PEP, una nueva estructura de planes de curso (portafolio pedagógico), una nueva relación entre la docencia y el currículo, con los ejes misionales de investigación y proyección social y se formuló una nueva orientación en lengua extranjera.</t>
  </si>
  <si>
    <t>Se logro vincular 1120 estuduantes en los nuevos semilleros constituidos.</t>
  </si>
  <si>
    <t>Actualmente la Universidad del Tolima, tiene los siguientes programas acreditados: Medicina Veterinaria y Zootecnia, Biología, Ingeniería Forestal, Ingeniería Agronómica, Ingeniería Agroindustrial, Economía, Enfermería, Medicina, Licenciatura en Educación Física, Deportes y Recreación, Comunicación Social – Periodismo.</t>
  </si>
  <si>
    <t>El proyecto de Educación Mediada por TIC, promovió la incorporación de las TIC, como estrategia de innovación en los procesos de formación en las dos modalidades presencial y a distancia. Se consolidó una propuesta de lineamientos académicos, para la construcción de portafolios pedagógicos, se realizaron cursos de cualificación docente en: Plataforma Moodle, Objetos Virtuales de Aprendizaje (OVA), Recursos Educativos Digitales y Web 2.0., como lo establece el Acuerdo  No. 042 del 19 de febrero del 2014 del Consejo Académico.</t>
  </si>
  <si>
    <t>Se implementó el seminario  de Autoformación,  el Diplomado Perspectivas y Retos de la Educación a Distancia y el Seminario de Docencia Universitaria; como estrategia de formación.</t>
  </si>
  <si>
    <t>9. Incorporación de las TIC a la modalidad a distancia</t>
  </si>
  <si>
    <t xml:space="preserve">Diseño gráfico, maquetado, adecuación de secciones del entorno gráfico y adecuación de la plataforma “Tu Aula” para la gestión de categorías y portafolios pedagógicos.  Se construyeron 19 portafolios distribuidos así: doce (12) del programa de Administración Financiera, uno (1) del Seminario de Autoformación, cinco del Diplomado Perspectivas y Retos de la Educación a Distancia y uno (1) del Seminario de Docencia Universitaria. </t>
  </si>
  <si>
    <r>
      <t xml:space="preserve">10. </t>
    </r>
    <r>
      <rPr>
        <b/>
        <sz val="11"/>
        <rFont val="Arial"/>
        <family val="2"/>
      </rPr>
      <t>Aseguramiento de la calidad</t>
    </r>
  </si>
  <si>
    <t>Los programas que han realizado planes de mejoramiento y se han sometido a procesos de renovación de registro calificado son: Tecnología en Regencia de Farmacia,  Ingeniería de Sistemas, Seguridad y Salud en el Trabajo, Administración Financiera, Licenciatura en Ciencias Naturales y Educación Ambiental,  Administración Turística, Tecnología en protección y Recuperación de Ecosistemas Forestales y la Especialización en Gerencia de Instituciones Educativas.</t>
  </si>
  <si>
    <t>11. Dinamización de la investigación</t>
  </si>
  <si>
    <t>Se cuenta  con cuatro nuevos grupos de investigación: Configuraciones; Naturaleza, Ambiente y Pedagogía; Desarrollo Integral de la Familia y el grupo de Economía y Teoría Organizacional – GIETO.</t>
  </si>
  <si>
    <t xml:space="preserve">El programa nuevo es Tecnología en Gestión de Bases de Datos, aprobado mediante la Resolución No. 803 de Febrero 1 de 2013, por parte del Ministerio de Educación Nacional. </t>
  </si>
  <si>
    <r>
      <t xml:space="preserve"> 12. </t>
    </r>
    <r>
      <rPr>
        <b/>
        <sz val="11"/>
        <rFont val="Arial"/>
        <family val="2"/>
      </rPr>
      <t>Propuesta curricular</t>
    </r>
  </si>
  <si>
    <t>13. Internacionalización</t>
  </si>
  <si>
    <t xml:space="preserve">Actualmente el Instituto de Educación a Distancia está vinculado a las siguientes redes académicas: Asociación Colombiana de Educación Superior a Distancia - ACESAD,  la Red Iberoamericana de Informática Educativa Nodo Colombia, RIBIE-Col. y  la Red de Posgrados: en Educación y Ciencias Sociales la Red de Educación y Desarrollo Humano - CINDE Universidad de Manizales; que le han permitido consolidar los procesos de formación tanto de profesores como de estudiantes. </t>
  </si>
  <si>
    <t>14. Cultura organizacional</t>
  </si>
  <si>
    <t xml:space="preserve">Los eventos se realizados para el mejoramiento del clima organizacional en el IDEAD fueron: 
• Creación de un fondo solidario para los funcionarios del IDEAD.
• Ciclos de conferencias para funcionarios del IDEAD en temas relacionados con clima organizacional.
• Participación en actividades relacionadas con la seguridad y salud de los funcionarios en coordinación con la Administradora de Riesgos Laborales – ARL.
• Implementación de programas de Bienestar Universitario a la comunidad en los centros tutoriales del  IDEAD, como la realización de actividades culturales, deportivas, recreativas, entre otras.
• Formación en fundamentos de la norma técnica de calidad de la gestión pública NTCGP – 1000, MECI 2014 y Taller documentación ISO 9001, como estrategias para la estandarización de los procesos y trabajo en equipo. 
</t>
  </si>
  <si>
    <t>15. Reestructuración administrativo académica</t>
  </si>
  <si>
    <t>En el marco de la estructuración académico – administrativa, mediante el acuerdo del Consejo Superior 007 del 5 de julio de 2013, se crearon los Departamentos de Estudios Interdisciplinarios y Pedagogía y Mediaciones Tecnológicas. Igualmente, se definió la elección democrática del director del IDEAD.</t>
  </si>
  <si>
    <t xml:space="preserve">16. Promoción de patentes producto de investigación </t>
  </si>
  <si>
    <t>Se realizó un convenio con la Universidad Pontificia Bolivariana UPB, para la radicación de la solicitud de cuatro patentes ante la Superintendencia de Industria y Comercio.</t>
  </si>
  <si>
    <t>17. Promoción del desarrollo de proyectos de investigación con pertinencia regional</t>
  </si>
  <si>
    <t>Diez nuevos grupos de investigación fueron reconocidos y  clasificados por COLCIENCIAS</t>
  </si>
  <si>
    <t>Hay 98 profesores vinculados en grupos de investigación.</t>
  </si>
  <si>
    <t>Durante este periodo se consolidó 56 nuevos semilleros, llegando a la conformación de 105 semilleros al interior de la Universidad.</t>
  </si>
  <si>
    <t>18. BIBLIOTECA</t>
  </si>
  <si>
    <t xml:space="preserve">5340 nuevas adquisiciones en formato físico. </t>
  </si>
  <si>
    <t>Se adquirió el software EZ-Proxy el cual permite a la comunidad universitaria acceder remotamente a las bases de datos y  el software GESEZP el cual permitirá contar con información precisa de cada programa.</t>
  </si>
  <si>
    <t>Se ha evaluado el 25 % de Material bibliográfico por estado físico y contenidos.</t>
  </si>
  <si>
    <t>Se puso en marcha el “Repositorio Institucional” RIUT y el proyecto REDUT “MEN”;  bajo el aplicativo de DSPACE, donde se encuentran disponibles 479 trabajos de docentes, investigadores, estudiantes y administrativos  de la comunidad universitaria; la implementación de este repositorio se dio con apoyo de un rubro de la Vicerrectoría Académica</t>
  </si>
  <si>
    <t>28 nuevas bases de datos disponibles para la comunidad universitaria.</t>
  </si>
  <si>
    <t>19. COLECCIONES Y MUSEOS</t>
  </si>
  <si>
    <t>Existen dos grupos de investigación relacionados con los museos y colecciones de la institución, grupo en arqueología y patrimonio regional y arqueología, patrimonio y ambiente regionales-arqueo-región.</t>
  </si>
  <si>
    <t>El Museo Antropológico tiene las siguientes colecciones disponibles para acceso al público: piezas arqueológicas enteras, cerámica, lítico, restos óseos humanos, arqueo fauna, arqueo botánica; además el Jardín Botánico (Ecomuseo), donde son lugares visitados por la comunidad académica y estudiantes de las diferentes Instituciones Educativas de la ciudad.</t>
  </si>
  <si>
    <t>Se cuenta con dos salas de exposición permanente, la del museo antropológico y las del laboratorio de arqueología.</t>
  </si>
  <si>
    <t xml:space="preserve">20. Fondo Editorial </t>
  </si>
  <si>
    <t>21. Promoción de las publicaciones universitarias</t>
  </si>
  <si>
    <t xml:space="preserve">Durante el primer trienio, 92 libros fueron publicados por el Sello Editorial Universidad del Tolima, distribuidos así: 25 libros en el 2013, 31 libros en el 2014 y 36 libros en el 2015. </t>
  </si>
  <si>
    <t>La nueva Revista indexada fue la Revista Colombiana de Horticultura,  categoría B en coedición con la Universidad Pedagógica y Tecnológica de Colombia.</t>
  </si>
  <si>
    <t>Con respecto a los proyectos financiados, 256 fueron por parte de la Universidad del Tolima y 2 por COLCIENCIAS.</t>
  </si>
  <si>
    <t>22. Diversificación de las publicaciones universitarias</t>
  </si>
  <si>
    <t xml:space="preserve">23. Ampliación de la oferta de programas de postgrados </t>
  </si>
  <si>
    <t>Doctorados en Ciencias Agrarias y Ciencias Biológicas.</t>
  </si>
  <si>
    <t>24. Generación de estímulos para el acceso a la formación postgraduada</t>
  </si>
  <si>
    <t>El apoyo brindado a los graduados para el acceso a los programas propios, se da mediante el Acuerdo  No 015 de 2014 del Consejo Superior.</t>
  </si>
  <si>
    <t>25. MOVILIDAD ACADÉMICA E INVESTIGATIVA</t>
  </si>
  <si>
    <t>Se han apoyado a 541 estudiantes en intercambio internacional</t>
  </si>
  <si>
    <t>26. FORMACIÓN LENGUA EXTRANJERA</t>
  </si>
  <si>
    <t>15 docentes  de la Universidad presentaron exámenes de proficiencia en idiomas extranjeros y lograron un nivel intermedio alto según el Marco Común Europeo de Referencias para las Lenguas - MCER, durante estos tres años.</t>
  </si>
  <si>
    <t>90 estudiantes de la Universidad presentaron exámenes de proficiencia en idiomas extranjeros y lograron un nivel intermedio alto según el Marco Común Europeo de Referencias para las Lenguas - MCER, durante estos tres años.</t>
  </si>
  <si>
    <t>27. BIENESTAR UNIVERSITARIO</t>
  </si>
  <si>
    <t>28 estudiantes hombres, han sido beneficiados por el servicio de residencias por semestre y se aprobó el aumento de 3 cupos para hombres y 31 apoyo económico para el pago de vivienda para estudiantes femeninas.</t>
  </si>
  <si>
    <t>10259 servicios asistenciales prestados por PSS-OSD universitaria en los tres años</t>
  </si>
  <si>
    <t>Se ha beneficiado 36.958 usuarios entre estudiantes, docentes y funcionarios, se incorpora nuevas disciplinas como: RUGBY y ULTIMATE. Igualmente se han apoyado deportistas integrantes de la comunidad universitaria que hacen parte de otras disciplinas que no hacen parte de los programas de la universidad, tales como montañismo, esgrima, triatlón, entre otros.</t>
  </si>
  <si>
    <t>28. PERMANENCIA Y GRADUACIÓN ESTUDIANTIL</t>
  </si>
  <si>
    <t xml:space="preserve">Monitorías: En el 2013 se asignaron 256 monitores estudiantes para el acompañamiento académico de los cuales y para este mismo año en el semestre B se crea la figura de monitor orientador cursos nivelatorios con 28 estudiantes, para el año 2014 con un presupuesto de 156.417.768  se acompañó académicamente con  monitorias asignando 185 estudiantes y 70 monitores orientadores.   
Para el 2015 se adjudican 174 monitorias académicas y 73 monitores orientadores para cursos nivelatorios por un valor de 174.444.321. 
</t>
  </si>
  <si>
    <t>29. FORMACIÓN POLÍTICA         Y CIUDADANÍA</t>
  </si>
  <si>
    <t>A la fecha no hay registro de participantes de la comunidad universitaria en espacios de formación democrática.</t>
  </si>
  <si>
    <t>30. DESARROLLO CULTURAL</t>
  </si>
  <si>
    <t>3750 integrantes de la comunidad universitaria se han vinculado a actividades culturales.</t>
  </si>
  <si>
    <t>31. REGIONALIZACIÓN</t>
  </si>
  <si>
    <t xml:space="preserve">Se promovió la cualificación de docentes y personal administrativo de la región del Tolima a través de proyectos financiados por el Ministerio de Educación Nacional en los Centros Regionales de Chaparral, Honda e Ibagué, como estrategia para hacer cobertura departamental. Así, se obtuvo como resultado la graduación de 270 docentes en el “Diplomado Perspectivas y Retos de la Educación a Distancia”. </t>
  </si>
  <si>
    <t>Se desarrolló el programa de alfabetización “A Crecer” con el apoyo de ASCUN en 15 municipios del Tolima con la participación de 55 estudiantes y egresados beneficiando a 1664 personas entre jóvenes y adultos.</t>
  </si>
  <si>
    <t xml:space="preserve">Mediante iniciativa de la Universidad del Tolima, y con el apoyo de entidades como la Gobernación del Tolima, la Asamblea Departamental, las Alcaldías Municipales de 7 municipios pilotos, se gestó el programa de Prácticas Académicas y Servicio Social en Beneficio del Sector Rural, lo cual se enmarcó dentro de la Ordenanza No. 12 de 8 de agosto de 2013, reglamentada mediante Decreto No. 3107 del 7 de noviembre de 2013, Convenio Marco No. 1033 del 8 de noviembre de 2013, se dio inicio al programa en el mes de abril de 2014, con el fin de contribuir en el mejoramiento de las condiciones de aprovechamiento de los recursos de las áreas rurales de la región, con estudiantes de últimos semestres de los programas de Medicina Veterinaria y Zootecnia, Ingeniería Agronómica, Ingeniería Agroindustrial, Ingeniería Forestal, Administración de Empresas Agropecuarias, mediante la modalidad de Prácticas Académicas y Servicio Social. A la fecha se han vinculado 91 beneficiando a 14 municipios (Fresno, Murillo, Líbano, Venadillo, Icononzo, Cunday, Natagaima, Cajamarca, Casabianca, Ibagué, Mariquita, Prado, Rioblanco, San Luis)  </t>
  </si>
  <si>
    <t>32. UNIVERSIDAD ABIERTA</t>
  </si>
  <si>
    <t xml:space="preserve">La Dirección de Proyección Social gestionó diversos convenios de cooperación con las siguientes organizaciones: la Universidad Cooperativa de Colombia, la Corporación para la Educación, el Desarrollo y la Investigación Popular - Instituto Nacional Sindical (CED-INS), el Instituto Nacional Penitenciario y Carcelario  (INPEC), el Departamento Administrativo para la Prosperidad Social "DPS", la Corporación Instituto de Astrobiología y la Asociación de Cabildos Indígenas del Tolima (ACIT). Por otra parte, las unidades académicas gestionaron la ejecución de 175 convenios y alianzas con entidades de diferentes sectores.
En cuanto, al fomento de una cultura emprendedora y de innovación en la Comunidad, se apoyó y se contó con la participación  de la comunidad universitaria en diferentes eventos como:  1.-Curso de emprendimiento y regionalización con una participación de 30 docentes del IDEAD – CERES DARIO ECHANDIA;  2.- Módulo de emprendimiento en el marco del Convenio 1240 con una participación de 270 docentes del IDEAD; 3.- Primer Congreso Internacional de Emprendimiento en Ibagué con la asistencia de 13 integrantes de la comunidad universitaria, entre docentes y estudiantes; 4.- Bootcamp Ibagué con una participación de 5 funcionarios de la UT.  5.- Jornada de Reflexión de emprendimiento universitario con una asistencia de  69  personas.6. Emprendimiento con población victima con una participación de 121 personas 7. 15  estudiantes participantes en campus de innovación empresarial liderado por el PNUD. 8. 10 Docentes de Chaparral capacitados en emprendimiento.
</t>
  </si>
  <si>
    <t xml:space="preserve">En cuanto, al fomento de una cultura emprendedora y de innovación en la Comunidad, se apoyó y se contó con la participación  de la comunidad universitaria en diferentes eventos como:  1.-Curso de emprendimiento y regionalización con una participación de 30 docentes del IDEAD – CERES DARIO ECHANDIA;  2.- Módulo de emprendimiento en el marco del Convenio 1240 con una participación de 270 docentes del IDEAD; 3.- Primer Congreso Internacional de Emprendimiento en Ibagué con la asistencia de 13 integrantes de la comunidad universitaria, entre docentes y estudiantes; 4.- Bootcamp Ibagué con una participación de 5 funcionarios de la UT.  5.- Jornada de Reflexión de emprendimiento universitario con una asistencia de  69  personas.6. Emprendimiento con población victima con una participación de 121 personas 7. 15  estudiantes participantes en campus de innovación empresarial liderado por el PNUD. 8. 10 Docentes de Chaparral capacitados en emprendimiento.  </t>
  </si>
  <si>
    <t>33, UT EN TU COMUNIDAD</t>
  </si>
  <si>
    <t>34. UT SOLIDARIA</t>
  </si>
  <si>
    <t>35. ARTCULACIÓN CON LA ESCUELA</t>
  </si>
  <si>
    <t>Articulación con Instituciones Educativas a través de la práctica docente; realización del Primer Festival de Miniatletismo, como estrategia de difusión de la actividad física a través del atletismo, dirigido a las poblaciones infantiles entre los 7 a 12 años de edad.</t>
  </si>
  <si>
    <t>El Consejo Superior de la Universidad del Tolima creó mediante el acuerdo 0028 del 2014, la admisión especial a bachilleres reconocidos como víctimas del conflicto armado interno en Colombia para el ingreso a los programas de pregrado de la modalidad presencial y distancia ofertados por la Universidad del Tolima; desde el semestre B 2014 han ingresado 54 estudiantes bajo esta modalidad.</t>
  </si>
  <si>
    <t>36. UNIVERSIDAD DE LOS NIÑOS</t>
  </si>
  <si>
    <t>37. UNIVERSIDAD TERRITORIO DE PAZ</t>
  </si>
  <si>
    <t xml:space="preserve">Desarrollo de la Cátedra Conflicto y Construcción de Paz, este escenario logró llevar a cabo una agenda de temas que se enfocaron en reflexionar sobre los siguientes aspectos: Conflicto y construcción de Universidad pública, participación política y procesos de paz en el conflicto colombiano, Resiliencia y violencia simbólica, II Seminario de reflexión universitaria, Parar la guerra para construir la paz,  Conversatorio con instituciones y organizaciones de víctimas sobre lugares de memoria en el conflicto, victimas y construcción de paz. En la Cátedra se contó con la participación de conferencistas nacionales e internacionales como Rigoberta Menchu, Carlos Gaviria, Karlos Perez, entre otros.
La Universidad del Tolima en el 2014 participó en la organización y desarrollo del Foro Regional de Justicia Transicional que permitió una amplia participación de distintos actores vinculados a la defensa de los derechos humanos, a las víctimas del conflicto social y armado, la justicia y la academia y en el 2015 lideró el VII congreso Nacional y II Internacional de REDUNIPAZ, con una participación de 1329 personas.
</t>
  </si>
  <si>
    <t>38. APROPIACIÓN SOCIAL DEL CONOCIMIENTO</t>
  </si>
  <si>
    <r>
      <t xml:space="preserve"> 39. </t>
    </r>
    <r>
      <rPr>
        <b/>
        <sz val="11"/>
        <rFont val="Arial"/>
        <family val="2"/>
      </rPr>
      <t xml:space="preserve">Fortalecimiento de vínculos con los Graduados </t>
    </r>
  </si>
  <si>
    <t xml:space="preserve">                                                                             Se aprobó mediante Acuerdo 015 del 3 de abril de 2014 del Consejo Superior la política de graduados de la UT, la cual fortaleció el vínculo con los graduados, haciéndoles partícipes de los servicios que tiene la institución – biblioteca, correo electrónico escenarios deportivos y auditorios-; ofreciendo diversos estímulos como descuentos  de la matrícula, para acceder a programas de posgrado y educación continuada que sean propios de la Universidad.
Durante estos tres años se ha logrado realizar en las instalaciones de la UT, el día del graduado con la participación de aproximadamente 2000 graduados, en los cuales se ha reconocido la labor a los más destacados.
</t>
  </si>
  <si>
    <r>
      <t xml:space="preserve">40. </t>
    </r>
    <r>
      <rPr>
        <b/>
        <sz val="11"/>
        <rFont val="Arial"/>
        <family val="2"/>
      </rPr>
      <t>Formación continuada</t>
    </r>
  </si>
  <si>
    <t>Se logró la participación de 553 graduados en programas de educación continuada como los Diplomado en:  la enseñanza de la Física, Didáctica de la Física; Formación para el desarrollo del Campo, Manejo Físico-Químico e interpretación de Análisis de Fertilidad para Suelos Agrícolas; Actualización en Herramientas TIC; Seminario Taller en Demonología Tropical, Herramienta para el Monitoreo del Secuestro del Carbono en Sistemas de Uso de la Tierra; Curso de Excel Básico; Seminario Uso y Gestión de Herramientas TIC para la Producción de Recursos Educativos Digitales Abiertos- REDA.</t>
  </si>
  <si>
    <t xml:space="preserve">El Ministerio de Trabajo a través de la Resolución  No. 184 del 25 de marzo de 2014, autorizó a la UT como prestadora del servicio Público de Empleo, donde se ha logrado a la fecha vincular a 1025 graduados y 110 empresas.
Con el fin de realizar el seguimiento a la ubicación laboral de los graduados, se diligenciaron 17866 encuestas, al momento de grado, a través de la plataforma del Observatorio Laboral para la Educación (OLE) y se elaboraron los análisis de vinculación de  los programas de pregrado de la UT, el cual se encuentra publicado en la página el indicador:  “inserción al mercado laboral” (http://sgpe.ut.edu.co/indicadores/listar_indicadores_public.php?id=18&amp;es=1).
</t>
  </si>
  <si>
    <t>42, CÁTEDRA AMBIENTAL</t>
  </si>
  <si>
    <t>41. Apoyo en redes de empleo y mercado laboral</t>
  </si>
  <si>
    <t>Se aprobó mediante acuerdo del Consejo Académico la electiva de Cátedra Ambiental y se consolidó un equipo de 30 docentes para la misma. A la fecha, durante los semestres A y B de 2015, han cursado la Cátedra Ambiental “Gonzalo Palomino Ortiz”, 263 estudiantes de las modalidades presencial y a distancia.</t>
  </si>
  <si>
    <t>43. FORMACIÓN EN CULTURA AMBIENTAL</t>
  </si>
  <si>
    <t xml:space="preserve">Cátedra “Alfonso Palacio Rudas”. En el desarrollo de esta cátedra para 2014  y 2015, se realizaron conferencias con expositores reconocidos nacional e internacionalmente, todas ellas orientadas al análisis de los impactos potenciales de la locomotora minero-energética. Estas conferencias contaron con la participación de 3200 personas de la comunidad universitaria y tolimense.
Se apoyó la realización del evento “Amanecerá y Veremos II”, cuyo énfasis principal fue la bioarquitectura, generando como producto principal el diseño de un cubículo de estudio y un mogador informativo en guadua, por parte de estudiantes de la Facultad de Tecnologías. Este evento contó con la participación de 500 personas.
</t>
  </si>
  <si>
    <t>44, PLANIFICACION Y GESTIÓN SUSTENTABLE DEL CAMPUS UNIVERSITARIO</t>
  </si>
  <si>
    <t>Levantamiento del inventario arbóreo de la sede central y la formulación del Plan de Manejo Arbóreo línea base ambiental para la Sede Central de la Universidad, elaborando y aplicando el Formato de Residuos Hospitalarios (RH1), actualización del Plan de Gestión Integral de Residuos Hospitalarios (PGIRHS). Diagnósticos de consumo de agua, energía y generación de residuos sólidos. Canalización y desvío de aguas lluvias en el sector del tanque anaerobio de tratamiento de aguas residuales. Construcción de trampas de grasas para optimizar los tratamientos de las aguas residuales vertidas por la Universidad del Tolima. Creación del programa pedaleando con TUBICI, que será el primer programa de bicicletas públicas en la región y realización de once bici-paseos urbanos y 2 talleres de uso de transporte no contaminante en la institución. Construcción de un cubículo de estudio y un mogador informativo en guadua. Adquisición de una planta para la producción de biodiesel, a partir del procesamiento de aceite residual de cocina procedente principalmente del restaurante estudiantil.</t>
  </si>
  <si>
    <t>45. FORTALECIMIENTO DE LOS PROCESOS DE INVESTIGACIÓN Y PROYECCIÓN SOCIAL VINCULADOS AL JARDÍN BOTÁNICO Y LOS PREDIOS RURALES DE LA UNIVERSIDAD</t>
  </si>
  <si>
    <t xml:space="preserve">Implementación de energías alternativas en la granja de Armero (galpones de gallinas ponedoras) y La Reforma (biodigestor y páneles solares en zona de porcinos) y recuperación del molino de viento para el abastecimiento de agua mediante pozo profundo en la granja La Reforma. Apoyo a grupo de observadores de aves ligado al jardín Botánico y Sede Central de la Universidad.
</t>
  </si>
  <si>
    <t>46, APOYO A LA GESTIÓN AMBIENTAL TERRITORIAL DEL TOLIMA</t>
  </si>
  <si>
    <t>Realización de diplomado Ambiental como parte de la Cátedra Ambiental “Gonzalo Palomino Ortiz”, orientado a 50 integrantes del Comité Interinstitucional de Educación Ambiental (CIDEA Tolima). Con este proyecto se viene fortaleciendo la implementación de la Política Departamental de Educación Ambiental. De igual forma se viene acompañando la Mesa Nacional Asesora en Investigación en Gestión del Riesgo y el Comité Departamental de Gestión del Riesgo a los que se les ha aportado conferencias sobre los avances de investigación desarrollados en la Universidad del Tolima.</t>
  </si>
  <si>
    <t>47, APOYO A  LA FORMULACIÓN DE POLÍTICAS Y AGENDAS PÚBLICAS AMBIENTALES PARA UN TOLIMA SUSTENTABLE</t>
  </si>
  <si>
    <t>48. ACOMPAÑAMIENTO A ACTORES SOCIALES PARA LA GESTIÓN DE CONFLICTOS AMBIENTALES</t>
  </si>
  <si>
    <t>49. SISTEMA DE PLANIFICACIÓN INSTITUCIONAL</t>
  </si>
  <si>
    <t xml:space="preserve">Dentro de las actividades más importantes de la articulación del sistema de planificación de la Universidad se ajustó el Proyecto Educativo Institucional y se realizó el seguimiento del Plan de Desarrollo 2013–2015 a través de los Planes de Acción 2013, 2014 y 2015, con un avance acumulado de gestión del 75%.                  
Igualmente se cumplió con lo establecido en la Ley 1474 de 2011, que dicta normas orientadas a fortalecer los mecanismos de prevención, investigación y sanción de actos de corrupción y la efectividad del control de la gestión pública, a través de la publicación del Plan Anticorrupción, el servicio de Atención al Ciudadano de la Universidad del Tolima, el Presupuesto Institucional, el Plan de Compras y el Plan Anual de Adquisiciones.
</t>
  </si>
  <si>
    <t>50. SISTEMA DE COMUNICACIÓN Y MEDIOS</t>
  </si>
  <si>
    <t>Hay 4 medios articulados en la estrategia: emisora-Tu radio; el periódico “Tolima Universitario” con tiraje de 10000 ejemplares; la presencia de la UT en las redes sociales, en Facebook se llegó a 13279 seguidores y en twitter a 3185; también se cuenta  con la participación en el canal Universitario Nacional –Zoom- con 4 series de la UT una de ellas “Conectados por Signos”, fue nominada premio Catalina 2015.</t>
  </si>
  <si>
    <t>51.  PLAN ESTRATÉGICO DE GESTIÓN DE TIC</t>
  </si>
  <si>
    <t>SISTEMA DE INFORMACIÓN IMPLEMENTADO</t>
  </si>
  <si>
    <t>52. MODERNIZACIÓN INSTITUCIONAL</t>
  </si>
  <si>
    <t>Se actualizó la estructura organizacional de la UT, para ser presentada para aprobación del Consejo Superior.</t>
  </si>
  <si>
    <t>53. GESTIÓN DOCUMENTAL</t>
  </si>
  <si>
    <t xml:space="preserve">La Universidad del Tolima estableció un plan de mejoramiento archivístico el cual se ejecutó para el 2014 en un 77.5%. Se depuraron, clasificaron, unificaron y organizaron un total de 1863 historias laborales del personal pensionado o retirado de la Universidad.
Se elaboraron las tablas de contenido de todos los actos administrativos de la Institución como: acuerdos del Consejo Académico y acuerdos del Consejo Superior, con un total de 2.100 registros desde el año 2002 al 2012, y resoluciones de la Rectoría, con 22.328 registros desde el 2006 al 2012.
Durante el proceso de organización documental, se actualizaron y depuraron 4.948 historias laborales y se digitalizaron 120.
</t>
  </si>
  <si>
    <t>54. SISTEMA DE GESTION INTEGRADA</t>
  </si>
  <si>
    <t>Implementación de la actualización del Modelo Estándar de Control Interno. Esta se realizó con base en lo establecido en el Decreto 943 de 2014.  
Sistema de gestión de la calidad. En el mes de febrero la Universidad recibió la recertificación otorgada por el Instituto Colombiano de Normas Técnicas y Certificación, (ICONTEC), y por la Red Internacional de Organismos de Certificación, (IQNet), al verificar que su Sistema de Gestión de la Calidad cumple con los criterios técnicos colombianos establecidos por la ISO 9001:2008 y la norma técnica para la gestión pública NTCGP 1000 versión 2009</t>
  </si>
  <si>
    <t>55. GESTIÓN DEL TALENTO HUMANO</t>
  </si>
  <si>
    <t xml:space="preserve">560 empleados públicos satisfechos con sus condiciones de trabajo.
Se brindó formación en programas de pregrado a 296 funcionarios y familiares, se autorizaron seminarios de profundización a 22 funcionarios y se asignaron 61 cupos para el estudio de idiomas extranjero. Durante el año 2013, se realizaron 126 capacitaciones, cursos de derechos humanos para el personal de seguridad, cursos de sistemas para personal de mantenimiento y se apoyó con la terminación del bachillerato para 70 personas, entre funcionarios y familiares, en el año 2012 y 52 en el año 2013.
</t>
  </si>
  <si>
    <t>56. PLAN DE DESARROLLO FISICO DEL CAMPUS UNIVERSITARIO</t>
  </si>
  <si>
    <t>Ver cuadros anexos del proyecto 56.</t>
  </si>
  <si>
    <t>57. PLAN ESTRATÉGICO DE GRANJAS</t>
  </si>
  <si>
    <t>58. SISTEMA REGIONAL DE LA UNIVERSIDAD DEL TOLIMA</t>
  </si>
  <si>
    <t>59. PLAN ESTRATÉGICO DE EXPANSIÓN DEL CAMPUS UNIVERSITARIO SIGLO XXI</t>
  </si>
  <si>
    <t xml:space="preserve">Durante estos tres últimos años no se ha adquirido ningún predio por parte de la Universidad, razón por la cual se mantiene en 0 el número de metros cuadrados adquiridos. </t>
  </si>
  <si>
    <t>60. Estatuto Presupuestal y Financiero</t>
  </si>
  <si>
    <t>Se elaboró una propuesta del proyecto de estatuto presupuestal y financiero, para ser presentada para aprobación del Consejo Superior.</t>
  </si>
  <si>
    <t>61. Actualización del Estatuto de Contratación</t>
  </si>
  <si>
    <t>62. Reglamentación de inventarios</t>
  </si>
  <si>
    <t xml:space="preserve">El Consejo Superior, mediante Acuerdo 0655 del 12 de mayo del 2015   aprobó el estatuto de contratación. </t>
  </si>
  <si>
    <t>Mediante Resolución número 2200 del 29 de diciembre de 2014, se adoptó el manual de procedimientos para el manejo administrativo de los bienes de propiedad de la Universidad del Tolima.</t>
  </si>
  <si>
    <t>Durante los años 2013-2015, se apoyó a 11 becarios que realizaron estudios de doctorado en el exterior y dos (2) en Universidades de Colombia. Se continúa el apoyo a los procesos de formación hasta su culminación.</t>
  </si>
  <si>
    <t>Durante los tres años se vincularon 137 docentes a la planta de la Universidad. De los cuales 38 son doctores, 95 Magister, uno (1) con Especialidad Médica, dos (2) Especialistas y un Profesional que es Sociólogo.</t>
  </si>
  <si>
    <t>7. EDUCACIÓN MEDIADA POR TIC</t>
  </si>
  <si>
    <t>8. Autoformación para la modalidad a distancia</t>
  </si>
  <si>
    <t>6. ACREDITACIÓN DE ALTA CALIDAD DE PROGRAMAS ACADÉMICOS</t>
  </si>
  <si>
    <t>5. ESTRUCTURACIÓN CURRICULAR FORMATIVA</t>
  </si>
  <si>
    <t>4. PROYECTOS EDUCATIVOS POR PROGRAMA</t>
  </si>
  <si>
    <t>3.  ESTIMULOS A LA FORMACIÓN</t>
  </si>
  <si>
    <t>2.  AMPLIACIÓN PLANTA DOCENTE</t>
  </si>
  <si>
    <t>1.  BECARIOS</t>
  </si>
  <si>
    <t>A2013</t>
  </si>
  <si>
    <t>B2013</t>
  </si>
  <si>
    <t>B2014</t>
  </si>
  <si>
    <t>B2015</t>
  </si>
  <si>
    <t>A2014</t>
  </si>
  <si>
    <t>A2015</t>
  </si>
  <si>
    <t>SOCIOECONÓMICAS</t>
  </si>
  <si>
    <t>TIPO BECA</t>
  </si>
  <si>
    <t>MÉRITO ACADÉMICO</t>
  </si>
  <si>
    <t>CALAMIDAD</t>
  </si>
  <si>
    <t>DEPORTIVAS</t>
  </si>
  <si>
    <t>ARTÍSTICAS Y CULTURALES</t>
  </si>
  <si>
    <t>PERIODO</t>
  </si>
  <si>
    <t>NÚMERO</t>
  </si>
  <si>
    <t>TOTALES</t>
  </si>
  <si>
    <t xml:space="preserve">Ver hoja de excel al final BECAS
     </t>
  </si>
  <si>
    <t>Maestría en Administración, Maestría en Educación Ambiental, Maestría en Didáctica del Inglés, Maestría en Matemáticas, Maestría en Ciencias Físicas, Maestría en Desarrollo Rural, Maestría en Ciencias Agroalimentarias, Maestría en Ciencias Pecuarias y  los Doctorados en Ciencias Agrarias y Ciencias Biológicas.</t>
  </si>
  <si>
    <t xml:space="preserve">Mediante Acuerdo 009 de 2014 del Consejo Superior se apoyó en la Maestría en Matemáticas al profesor catedrático  Fabián Ricardo Molina Gómez. </t>
  </si>
  <si>
    <t xml:space="preserve">La publicación de 114 artículos en revistas científicas indexadas, le permitió  a la Universidad, según el ranking universitario SCImago, ocupar el puesto 24 entre las universidades con mayor producción científica de forma consecutiva 2014-2015. </t>
  </si>
  <si>
    <t xml:space="preserve">Los Proyectos Educativos de Programa-PEP,  presentados y avalados por el Comité Central de Currículo son:  Ingeniería Agronómica, Ingeniería Forestal, Ingeniería Agroindustrial, Economía, Lengua Castellana, Tecnología en Regencia de Farmacia, Tecnología de Sistemas, Sociología, Licenciatura en Educación Física, Artes plásticas y Visuales,   Historia, Seguridad y Salud en el trabajo, Arquitectura, Topografía. Adicionalmente 12 están pendentes de ser avalados en el comité central de currículo, y ya fueron terminados.  </t>
  </si>
  <si>
    <t>CONSOLIDADO POR PROGRAMA - EVALUACIÓN PLAN DE DESARROLLO 2013-2015</t>
  </si>
  <si>
    <t>CONSOLIDADO POR PROYECTO - EVALUACIÓN PLAN DE DESARROLLO 2013-2015</t>
  </si>
  <si>
    <t>CONSOLIDADO POR PROYECTOS - EVALUACIÓN PLAN DE DESARROLLO 2013-2015</t>
  </si>
  <si>
    <t>N° DE PROGRAMAS ACREDITADOS DE ALTA CALIDAD</t>
  </si>
  <si>
    <t>N° DOCENTES CON MAESTRIA QUE OBTENGAN TITULO DE DOCTORADO</t>
  </si>
  <si>
    <t>Tres (3) docentes de planta que realizaron estudios de maestría (Carlos Sánchez, Claudia Uribe Kafure y Elsa Patricia Cervantes)
Este indicador, se visualiza por considerarse de un esfuerzo institucional, pero en la meta establecida por el Plan de Desarrollo fue cero, el cual no se tendrá en cuenta para el promedio del eje.
La forma de calculo se realizó con promedio de los años 2013 al 2015 de profesores con título de especialización arrojando un resultado de 48 docentes de planta, luego se divide (3/48)*100=6%</t>
  </si>
  <si>
    <t xml:space="preserve">Cinco (5) docentes de planta que realizaron estudios de doctorado (Edgar Álvaro Ávila Pedraza, Luz Amalia Forero Peña, Félix Raúl Eduardo Martínez Cleves, Javier Fernando Osorio Saravia y Ferney Quiñones Sinisterra)  
Este indicador, se visualiza por considerarse de un esfuerzo institucional, pero en la meta establecida por el Plan de Desarrollo fue cero, el cual no se tendrá en cuenta para el promedio del eje.
La forma de calculo se realizó con promedio de los años 2013 al 2015 de profesores con título de maestría arrojando un resultado de 182 docentes de planta, luego se divide (5/182)*100=3%    </t>
  </si>
  <si>
    <t>No se ha habilitado el servicio ni se ha generado un apoyo específico para este proyecto.</t>
  </si>
  <si>
    <t>Prácticas académicas y servicio social en beneficio del sector rural. Alianza entre la UT, la Gobernación del Tolima, la Asamblea Departamental, y las alcaldías municipales, mediante Ordenanza No. 12 del 8 de agosto de 2013, con el propósito de apoyar la asistencia técnica agropecuaria en los municipios del Tolima. En esta iniciativa han participado 56 estudiantes de los programas de Medicina Veterinaria y Zootecnia, Ingeniería Agronómica, Ingeniería Agroindustrial, Ingeniería Forestal y Administración de Empresas Agropecuarias, en 11 municipios: Fresno, Líbano, Murillo, Icononzo, Natagaima, Chaparral, Prado, Cunday, Cajamarca, Casabianca y Venadillo.
El indicador por considerarse atipico, debe ser replanteado. No fue contemplado en el promedio.</t>
  </si>
  <si>
    <t xml:space="preserve">Se han realizado actividades con el fin de acercar a los niños a las ciencias, a la tecnología, al arte, y a la cultura y desarrollar actividades de habilidades físicas como:
Jornadas recreativas: Dirigidos a hijos de miembros de la comunidad universitaria, como también niños de la comunidad en general. Las actividades se desarrollaron con el objetivo de promover en los niños espacios de recreación y diversión, orientado al fortaleciendo habilidades motoras básicas,  cognitivas  y comunicativas, que contribuyan al desarrollo integral y sano esparcimiento.
El indicador por considerarse atipico, debe ser replanteado. No fue contemplado en el promedio.
</t>
  </si>
  <si>
    <t>UT EN TU COMUNIDAD - ATIPICO</t>
  </si>
  <si>
    <t>UNIVERSIDAD DE LOS NIÑOS - ATIPICO</t>
  </si>
  <si>
    <t>CONSOLIDADO  EVALUACIÓN PLAN DE DESARROLLO 2013-2015</t>
  </si>
</sst>
</file>

<file path=xl/styles.xml><?xml version="1.0" encoding="utf-8"?>
<styleSheet xmlns="http://schemas.openxmlformats.org/spreadsheetml/2006/main" xmlns:mc="http://schemas.openxmlformats.org/markup-compatibility/2006" xmlns:x14ac="http://schemas.microsoft.com/office/spreadsheetml/2009/9/ac" mc:Ignorable="x14ac">
  <fonts count="34">
    <font>
      <sz val="10"/>
      <name val="Arial"/>
      <family val="2"/>
    </font>
    <font>
      <sz val="11"/>
      <color indexed="8"/>
      <name val="Helvetica Neue"/>
      <charset val="1"/>
    </font>
    <font>
      <sz val="11"/>
      <color indexed="8"/>
      <name val="Arial"/>
      <family val="2"/>
      <charset val="1"/>
    </font>
    <font>
      <b/>
      <sz val="11"/>
      <color indexed="8"/>
      <name val="Arial"/>
      <family val="2"/>
      <charset val="1"/>
    </font>
    <font>
      <sz val="11"/>
      <name val="Arial"/>
      <family val="2"/>
      <charset val="1"/>
    </font>
    <font>
      <b/>
      <sz val="11"/>
      <name val="Arial"/>
      <family val="2"/>
    </font>
    <font>
      <b/>
      <sz val="11"/>
      <color indexed="8"/>
      <name val="Arial"/>
      <family val="2"/>
    </font>
    <font>
      <sz val="11"/>
      <color theme="1"/>
      <name val="Arial"/>
      <family val="2"/>
    </font>
    <font>
      <sz val="10"/>
      <name val="Arial"/>
      <family val="2"/>
    </font>
    <font>
      <b/>
      <sz val="14"/>
      <color indexed="17"/>
      <name val="Arial"/>
      <family val="2"/>
    </font>
    <font>
      <sz val="12"/>
      <name val="Arial"/>
      <family val="2"/>
    </font>
    <font>
      <b/>
      <sz val="12"/>
      <color indexed="10"/>
      <name val="Arial"/>
      <family val="2"/>
    </font>
    <font>
      <sz val="10"/>
      <color theme="0" tint="-0.499984740745262"/>
      <name val="Arial"/>
      <family val="2"/>
    </font>
    <font>
      <sz val="11"/>
      <name val="Arial"/>
      <family val="2"/>
    </font>
    <font>
      <sz val="11"/>
      <color indexed="8"/>
      <name val="Arial"/>
      <family val="2"/>
    </font>
    <font>
      <sz val="11"/>
      <color rgb="FFFF0000"/>
      <name val="Arial"/>
      <family val="2"/>
    </font>
    <font>
      <sz val="24"/>
      <name val="Arial"/>
      <family val="2"/>
    </font>
    <font>
      <sz val="24"/>
      <color indexed="8"/>
      <name val="Arial"/>
      <family val="2"/>
    </font>
    <font>
      <sz val="10"/>
      <color rgb="FFFFFF00"/>
      <name val="Arial"/>
      <family val="2"/>
    </font>
    <font>
      <sz val="10"/>
      <color theme="0"/>
      <name val="Arial"/>
      <family val="2"/>
    </font>
    <font>
      <sz val="10"/>
      <color rgb="FFFF0000"/>
      <name val="Arial"/>
      <family val="2"/>
    </font>
    <font>
      <b/>
      <sz val="10"/>
      <color indexed="12"/>
      <name val="Arial"/>
      <family val="2"/>
    </font>
    <font>
      <b/>
      <sz val="10"/>
      <color rgb="FFFFFF00"/>
      <name val="Arial"/>
      <family val="2"/>
    </font>
    <font>
      <b/>
      <sz val="11"/>
      <color indexed="8"/>
      <name val="Helvetica Neue"/>
    </font>
    <font>
      <sz val="11"/>
      <name val="Calibri"/>
      <family val="2"/>
    </font>
    <font>
      <b/>
      <sz val="10"/>
      <name val="Arial"/>
      <family val="2"/>
    </font>
    <font>
      <b/>
      <sz val="10"/>
      <color rgb="FF3333FF"/>
      <name val="Arial"/>
      <family val="2"/>
    </font>
    <font>
      <sz val="8"/>
      <name val="Arial"/>
      <family val="2"/>
    </font>
    <font>
      <b/>
      <sz val="10"/>
      <color indexed="8"/>
      <name val="Arial"/>
      <family val="2"/>
      <charset val="1"/>
    </font>
    <font>
      <sz val="8"/>
      <color indexed="8"/>
      <name val="Arial"/>
      <family val="2"/>
      <charset val="1"/>
    </font>
    <font>
      <sz val="9"/>
      <name val="Arial"/>
      <family val="2"/>
    </font>
    <font>
      <b/>
      <sz val="10"/>
      <color theme="0"/>
      <name val="Arial"/>
      <family val="2"/>
    </font>
    <font>
      <b/>
      <sz val="10"/>
      <color rgb="FF0000FF"/>
      <name val="Arial"/>
      <family val="2"/>
    </font>
    <font>
      <b/>
      <sz val="10"/>
      <color rgb="FF006600"/>
      <name val="Arial"/>
      <family val="2"/>
    </font>
  </fonts>
  <fills count="16">
    <fill>
      <patternFill patternType="none"/>
    </fill>
    <fill>
      <patternFill patternType="gray125"/>
    </fill>
    <fill>
      <patternFill patternType="solid">
        <fgColor indexed="9"/>
        <bgColor indexed="26"/>
      </patternFill>
    </fill>
    <fill>
      <patternFill patternType="solid">
        <fgColor theme="0"/>
        <bgColor indexed="64"/>
      </patternFill>
    </fill>
    <fill>
      <patternFill patternType="solid">
        <fgColor theme="0" tint="-0.14999847407452621"/>
        <bgColor indexed="64"/>
      </patternFill>
    </fill>
    <fill>
      <patternFill patternType="solid">
        <fgColor rgb="FF006600"/>
        <bgColor indexed="64"/>
      </patternFill>
    </fill>
    <fill>
      <patternFill patternType="solid">
        <fgColor rgb="FF0000FF"/>
        <bgColor indexed="64"/>
      </patternFill>
    </fill>
    <fill>
      <patternFill patternType="solid">
        <fgColor indexed="12"/>
        <bgColor indexed="64"/>
      </patternFill>
    </fill>
    <fill>
      <patternFill patternType="solid">
        <fgColor rgb="FFFFFF00"/>
        <bgColor indexed="64"/>
      </patternFill>
    </fill>
    <fill>
      <patternFill patternType="solid">
        <fgColor rgb="FFFF0000"/>
        <bgColor indexed="64"/>
      </patternFill>
    </fill>
    <fill>
      <patternFill patternType="solid">
        <fgColor rgb="FF00B050"/>
        <bgColor indexed="64"/>
      </patternFill>
    </fill>
    <fill>
      <patternFill patternType="solid">
        <fgColor rgb="FF3333FF"/>
        <bgColor indexed="64"/>
      </patternFill>
    </fill>
    <fill>
      <patternFill patternType="solid">
        <fgColor rgb="FF00B0F0"/>
        <bgColor indexed="64"/>
      </patternFill>
    </fill>
    <fill>
      <patternFill patternType="solid">
        <fgColor theme="9" tint="0.79998168889431442"/>
        <bgColor indexed="64"/>
      </patternFill>
    </fill>
    <fill>
      <patternFill patternType="solid">
        <fgColor theme="6" tint="0.59999389629810485"/>
        <bgColor indexed="64"/>
      </patternFill>
    </fill>
    <fill>
      <patternFill patternType="solid">
        <fgColor theme="4" tint="0.79998168889431442"/>
        <bgColor indexed="64"/>
      </patternFill>
    </fill>
  </fills>
  <borders count="84">
    <border>
      <left/>
      <right/>
      <top/>
      <bottom/>
      <diagonal/>
    </border>
    <border>
      <left style="thin">
        <color indexed="22"/>
      </left>
      <right style="thin">
        <color indexed="22"/>
      </right>
      <top style="thin">
        <color indexed="22"/>
      </top>
      <bottom style="thin">
        <color indexed="22"/>
      </bottom>
      <diagonal/>
    </border>
    <border>
      <left style="thin">
        <color indexed="8"/>
      </left>
      <right style="thin">
        <color indexed="8"/>
      </right>
      <top style="thin">
        <color indexed="8"/>
      </top>
      <bottom style="thin">
        <color indexed="8"/>
      </bottom>
      <diagonal/>
    </border>
    <border>
      <left style="thin">
        <color indexed="22"/>
      </left>
      <right style="thin">
        <color indexed="22"/>
      </right>
      <top/>
      <bottom style="thin">
        <color indexed="22"/>
      </bottom>
      <diagonal/>
    </border>
    <border>
      <left style="medium">
        <color indexed="8"/>
      </left>
      <right style="thin">
        <color indexed="22"/>
      </right>
      <top style="thin">
        <color indexed="22"/>
      </top>
      <bottom style="thin">
        <color indexed="22"/>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8"/>
      </right>
      <top style="thin">
        <color indexed="8"/>
      </top>
      <bottom/>
      <diagonal/>
    </border>
    <border>
      <left style="thin">
        <color indexed="8"/>
      </left>
      <right/>
      <top/>
      <bottom style="thin">
        <color indexed="8"/>
      </bottom>
      <diagonal/>
    </border>
    <border>
      <left style="thin">
        <color indexed="8"/>
      </left>
      <right/>
      <top style="thin">
        <color indexed="8"/>
      </top>
      <bottom/>
      <diagonal/>
    </border>
    <border>
      <left/>
      <right style="thin">
        <color indexed="64"/>
      </right>
      <top style="thin">
        <color indexed="64"/>
      </top>
      <bottom style="thin">
        <color indexed="64"/>
      </bottom>
      <diagonal/>
    </border>
    <border>
      <left style="thin">
        <color indexed="8"/>
      </left>
      <right/>
      <top style="thin">
        <color indexed="8"/>
      </top>
      <bottom style="thin">
        <color indexed="8"/>
      </bottom>
      <diagonal/>
    </border>
    <border>
      <left style="thin">
        <color indexed="8"/>
      </left>
      <right style="thin">
        <color indexed="8"/>
      </right>
      <top/>
      <bottom style="thin">
        <color indexed="8"/>
      </bottom>
      <diagonal/>
    </border>
    <border>
      <left style="thin">
        <color indexed="8"/>
      </left>
      <right style="thin">
        <color indexed="8"/>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bottom style="thin">
        <color indexed="8"/>
      </bottom>
      <diagonal/>
    </border>
    <border>
      <left/>
      <right/>
      <top style="thin">
        <color indexed="8"/>
      </top>
      <bottom style="thin">
        <color indexed="8"/>
      </bottom>
      <diagonal/>
    </border>
    <border>
      <left/>
      <right/>
      <top style="thin">
        <color indexed="8"/>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style="medium">
        <color indexed="64"/>
      </right>
      <top/>
      <bottom/>
      <diagonal/>
    </border>
    <border>
      <left/>
      <right/>
      <top/>
      <bottom style="thin">
        <color indexed="22"/>
      </bottom>
      <diagonal/>
    </border>
    <border>
      <left style="thin">
        <color indexed="64"/>
      </left>
      <right style="thin">
        <color indexed="64"/>
      </right>
      <top style="thin">
        <color indexed="64"/>
      </top>
      <bottom style="medium">
        <color indexed="64"/>
      </bottom>
      <diagonal/>
    </border>
    <border>
      <left style="thin">
        <color indexed="64"/>
      </left>
      <right style="thin">
        <color indexed="8"/>
      </right>
      <top style="thin">
        <color indexed="64"/>
      </top>
      <bottom/>
      <diagonal/>
    </border>
    <border>
      <left style="thin">
        <color indexed="64"/>
      </left>
      <right style="thin">
        <color indexed="8"/>
      </right>
      <top/>
      <bottom style="thin">
        <color indexed="64"/>
      </bottom>
      <diagonal/>
    </border>
    <border>
      <left style="medium">
        <color indexed="8"/>
      </left>
      <right style="medium">
        <color indexed="8"/>
      </right>
      <top style="medium">
        <color indexed="64"/>
      </top>
      <bottom style="medium">
        <color indexed="8"/>
      </bottom>
      <diagonal/>
    </border>
    <border>
      <left style="thin">
        <color indexed="64"/>
      </left>
      <right style="thin">
        <color indexed="8"/>
      </right>
      <top/>
      <bottom/>
      <diagonal/>
    </border>
    <border>
      <left style="medium">
        <color indexed="8"/>
      </left>
      <right style="medium">
        <color indexed="8"/>
      </right>
      <top style="medium">
        <color indexed="64"/>
      </top>
      <bottom/>
      <diagonal/>
    </border>
    <border>
      <left style="medium">
        <color indexed="8"/>
      </left>
      <right/>
      <top style="medium">
        <color indexed="64"/>
      </top>
      <bottom style="medium">
        <color indexed="8"/>
      </bottom>
      <diagonal/>
    </border>
    <border>
      <left style="medium">
        <color indexed="8"/>
      </left>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8"/>
      </left>
      <right style="thin">
        <color indexed="8"/>
      </right>
      <top style="medium">
        <color indexed="8"/>
      </top>
      <bottom/>
      <diagonal/>
    </border>
    <border>
      <left style="thin">
        <color indexed="8"/>
      </left>
      <right style="thin">
        <color indexed="64"/>
      </right>
      <top/>
      <bottom style="thin">
        <color indexed="8"/>
      </bottom>
      <diagonal/>
    </border>
    <border>
      <left/>
      <right/>
      <top/>
      <bottom style="thin">
        <color indexed="64"/>
      </bottom>
      <diagonal/>
    </border>
    <border>
      <left style="thin">
        <color indexed="64"/>
      </left>
      <right/>
      <top style="thin">
        <color indexed="8"/>
      </top>
      <bottom/>
      <diagonal/>
    </border>
    <border>
      <left/>
      <right/>
      <top style="thin">
        <color indexed="64"/>
      </top>
      <bottom/>
      <diagonal/>
    </border>
    <border>
      <left style="medium">
        <color indexed="64"/>
      </left>
      <right/>
      <top/>
      <bottom/>
      <diagonal/>
    </border>
    <border>
      <left/>
      <right style="medium">
        <color indexed="64"/>
      </right>
      <top/>
      <bottom/>
      <diagonal/>
    </border>
    <border>
      <left style="medium">
        <color indexed="8"/>
      </left>
      <right style="medium">
        <color indexed="8"/>
      </right>
      <top/>
      <bottom style="medium">
        <color indexed="8"/>
      </bottom>
      <diagonal/>
    </border>
    <border>
      <left style="medium">
        <color indexed="8"/>
      </left>
      <right style="medium">
        <color indexed="8"/>
      </right>
      <top/>
      <bottom/>
      <diagonal/>
    </border>
    <border>
      <left style="thin">
        <color indexed="8"/>
      </left>
      <right style="thin">
        <color indexed="64"/>
      </right>
      <top style="thin">
        <color indexed="8"/>
      </top>
      <bottom/>
      <diagonal/>
    </border>
    <border>
      <left style="thin">
        <color indexed="8"/>
      </left>
      <right style="thin">
        <color indexed="64"/>
      </right>
      <top/>
      <bottom/>
      <diagonal/>
    </border>
    <border>
      <left style="thin">
        <color indexed="8"/>
      </left>
      <right/>
      <top/>
      <bottom/>
      <diagonal/>
    </border>
    <border>
      <left style="thin">
        <color indexed="64"/>
      </left>
      <right style="thin">
        <color indexed="64"/>
      </right>
      <top style="medium">
        <color indexed="8"/>
      </top>
      <bottom/>
      <diagonal/>
    </border>
    <border>
      <left style="medium">
        <color indexed="64"/>
      </left>
      <right style="medium">
        <color indexed="8"/>
      </right>
      <top style="medium">
        <color indexed="64"/>
      </top>
      <bottom style="medium">
        <color indexed="64"/>
      </bottom>
      <diagonal/>
    </border>
    <border>
      <left style="medium">
        <color indexed="8"/>
      </left>
      <right style="medium">
        <color indexed="8"/>
      </right>
      <top style="medium">
        <color indexed="64"/>
      </top>
      <bottom style="medium">
        <color indexed="64"/>
      </bottom>
      <diagonal/>
    </border>
    <border>
      <left style="medium">
        <color indexed="8"/>
      </left>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8"/>
      </right>
      <top/>
      <bottom style="thin">
        <color indexed="8"/>
      </bottom>
      <diagonal/>
    </border>
    <border>
      <left/>
      <right style="medium">
        <color indexed="8"/>
      </right>
      <top style="medium">
        <color indexed="64"/>
      </top>
      <bottom style="medium">
        <color indexed="64"/>
      </bottom>
      <diagonal/>
    </border>
    <border>
      <left style="medium">
        <color indexed="64"/>
      </left>
      <right/>
      <top/>
      <bottom style="thin">
        <color indexed="8"/>
      </bottom>
      <diagonal/>
    </border>
    <border>
      <left style="medium">
        <color indexed="64"/>
      </left>
      <right/>
      <top style="thin">
        <color indexed="8"/>
      </top>
      <bottom style="thin">
        <color indexed="8"/>
      </bottom>
      <diagonal/>
    </border>
    <border>
      <left style="medium">
        <color indexed="64"/>
      </left>
      <right/>
      <top style="thin">
        <color indexed="8"/>
      </top>
      <bottom/>
      <diagonal/>
    </border>
    <border>
      <left style="medium">
        <color indexed="64"/>
      </left>
      <right/>
      <top style="thin">
        <color indexed="64"/>
      </top>
      <bottom style="thin">
        <color indexed="64"/>
      </bottom>
      <diagonal/>
    </border>
    <border>
      <left style="medium">
        <color indexed="64"/>
      </left>
      <right/>
      <top style="thin">
        <color indexed="8"/>
      </top>
      <bottom style="medium">
        <color indexed="64"/>
      </bottom>
      <diagonal/>
    </border>
    <border>
      <left style="thin">
        <color indexed="64"/>
      </left>
      <right style="thin">
        <color indexed="8"/>
      </right>
      <top style="thin">
        <color indexed="64"/>
      </top>
      <bottom style="medium">
        <color indexed="64"/>
      </bottom>
      <diagonal/>
    </border>
    <border>
      <left style="thin">
        <color indexed="8"/>
      </left>
      <right style="thin">
        <color indexed="8"/>
      </right>
      <top style="thin">
        <color indexed="8"/>
      </top>
      <bottom style="medium">
        <color indexed="64"/>
      </bottom>
      <diagonal/>
    </border>
    <border>
      <left style="thin">
        <color indexed="64"/>
      </left>
      <right/>
      <top style="thin">
        <color indexed="64"/>
      </top>
      <bottom style="medium">
        <color indexed="64"/>
      </bottom>
      <diagonal/>
    </border>
    <border>
      <left style="medium">
        <color indexed="64"/>
      </left>
      <right style="thin">
        <color indexed="8"/>
      </right>
      <top/>
      <bottom style="thin">
        <color indexed="8"/>
      </bottom>
      <diagonal/>
    </border>
    <border>
      <left style="medium">
        <color indexed="64"/>
      </left>
      <right style="thin">
        <color indexed="8"/>
      </right>
      <top style="thin">
        <color indexed="8"/>
      </top>
      <bottom style="thin">
        <color indexed="8"/>
      </bottom>
      <diagonal/>
    </border>
    <border>
      <left style="medium">
        <color indexed="64"/>
      </left>
      <right style="thin">
        <color indexed="8"/>
      </right>
      <top style="thin">
        <color indexed="8"/>
      </top>
      <bottom style="medium">
        <color indexed="64"/>
      </bottom>
      <diagonal/>
    </border>
    <border>
      <left style="thin">
        <color indexed="8"/>
      </left>
      <right style="thin">
        <color indexed="8"/>
      </right>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6">
    <xf numFmtId="0" fontId="0" fillId="0" borderId="0"/>
    <xf numFmtId="0" fontId="1" fillId="0" borderId="0">
      <alignment vertical="top"/>
    </xf>
    <xf numFmtId="0" fontId="8" fillId="0" borderId="0"/>
    <xf numFmtId="0" fontId="8" fillId="0" borderId="0"/>
    <xf numFmtId="9" fontId="8" fillId="0" borderId="0" applyFont="0" applyFill="0" applyBorder="0" applyAlignment="0" applyProtection="0"/>
    <xf numFmtId="0" fontId="19" fillId="5" borderId="44" applyFont="0">
      <alignment horizontal="center" vertical="center" wrapText="1"/>
    </xf>
  </cellStyleXfs>
  <cellXfs count="496">
    <xf numFmtId="0" fontId="0" fillId="0" borderId="0" xfId="0"/>
    <xf numFmtId="0" fontId="2" fillId="0" borderId="0" xfId="1" applyNumberFormat="1" applyFont="1" applyFill="1" applyAlignment="1"/>
    <xf numFmtId="0" fontId="2" fillId="0" borderId="0" xfId="1" applyNumberFormat="1" applyFont="1" applyFill="1" applyAlignment="1">
      <alignment horizontal="center" vertical="center"/>
    </xf>
    <xf numFmtId="0" fontId="3" fillId="0" borderId="0" xfId="1" applyNumberFormat="1" applyFont="1" applyFill="1" applyAlignment="1">
      <alignment horizontal="center" vertical="center"/>
    </xf>
    <xf numFmtId="0" fontId="2" fillId="0" borderId="0" xfId="1" applyNumberFormat="1" applyFont="1" applyFill="1" applyAlignment="1">
      <alignment horizontal="center"/>
    </xf>
    <xf numFmtId="0" fontId="3" fillId="0" borderId="0" xfId="1" applyNumberFormat="1" applyFont="1" applyFill="1" applyAlignment="1">
      <alignment vertical="center"/>
    </xf>
    <xf numFmtId="0" fontId="2" fillId="0" borderId="3" xfId="1" applyNumberFormat="1" applyFont="1" applyFill="1" applyBorder="1" applyAlignment="1">
      <alignment vertical="center" wrapText="1"/>
    </xf>
    <xf numFmtId="0" fontId="2" fillId="0" borderId="3" xfId="1" applyNumberFormat="1" applyFont="1" applyFill="1" applyBorder="1" applyAlignment="1">
      <alignment horizontal="center" vertical="center" wrapText="1"/>
    </xf>
    <xf numFmtId="0" fontId="2" fillId="0" borderId="1" xfId="1" applyNumberFormat="1" applyFont="1" applyFill="1" applyBorder="1" applyAlignment="1">
      <alignment vertical="top" wrapText="1"/>
    </xf>
    <xf numFmtId="0" fontId="2" fillId="0" borderId="4" xfId="1" applyNumberFormat="1" applyFont="1" applyFill="1" applyBorder="1" applyAlignment="1">
      <alignment vertical="center" wrapText="1"/>
    </xf>
    <xf numFmtId="0" fontId="2" fillId="0" borderId="1" xfId="1" applyNumberFormat="1" applyFont="1" applyFill="1" applyBorder="1" applyAlignment="1">
      <alignment vertical="center" wrapText="1"/>
    </xf>
    <xf numFmtId="0" fontId="2" fillId="0" borderId="1" xfId="1" applyNumberFormat="1" applyFont="1" applyFill="1" applyBorder="1" applyAlignment="1">
      <alignment horizontal="center" vertical="center" wrapText="1"/>
    </xf>
    <xf numFmtId="0" fontId="4" fillId="0" borderId="0" xfId="1" applyFont="1" applyFill="1" applyAlignment="1">
      <alignment horizontal="center" vertical="center" wrapText="1"/>
    </xf>
    <xf numFmtId="0" fontId="4" fillId="0" borderId="0" xfId="1" applyFont="1" applyFill="1" applyAlignment="1">
      <alignment vertical="top" wrapText="1"/>
    </xf>
    <xf numFmtId="0" fontId="4" fillId="0" borderId="0" xfId="1" applyFont="1" applyFill="1" applyAlignment="1">
      <alignment horizontal="center" vertical="top" wrapText="1"/>
    </xf>
    <xf numFmtId="0" fontId="1" fillId="2" borderId="0" xfId="1" applyFont="1" applyFill="1">
      <alignment vertical="top"/>
    </xf>
    <xf numFmtId="0" fontId="1" fillId="2" borderId="0" xfId="1" applyFont="1" applyFill="1" applyAlignment="1">
      <alignment horizontal="center" vertical="top"/>
    </xf>
    <xf numFmtId="1" fontId="2" fillId="0" borderId="0" xfId="1" applyNumberFormat="1" applyFont="1" applyFill="1" applyAlignment="1">
      <alignment horizontal="center" vertical="center"/>
    </xf>
    <xf numFmtId="0" fontId="2" fillId="0" borderId="3" xfId="1" applyNumberFormat="1" applyFont="1" applyFill="1" applyBorder="1" applyAlignment="1">
      <alignment vertical="top" wrapText="1"/>
    </xf>
    <xf numFmtId="0" fontId="7" fillId="3" borderId="25" xfId="0" applyFont="1" applyFill="1" applyBorder="1" applyAlignment="1">
      <alignment horizontal="center" vertical="center" wrapText="1"/>
    </xf>
    <xf numFmtId="0" fontId="8" fillId="0" borderId="28" xfId="2" applyBorder="1"/>
    <xf numFmtId="0" fontId="8" fillId="0" borderId="34" xfId="2" applyBorder="1"/>
    <xf numFmtId="0" fontId="8" fillId="0" borderId="31" xfId="2" applyBorder="1"/>
    <xf numFmtId="0" fontId="12" fillId="0" borderId="30" xfId="2" applyFont="1" applyBorder="1"/>
    <xf numFmtId="0" fontId="4" fillId="0" borderId="0" xfId="1" applyFont="1" applyFill="1" applyAlignment="1">
      <alignment vertical="center" wrapText="1"/>
    </xf>
    <xf numFmtId="0" fontId="13" fillId="0" borderId="7" xfId="2" applyFont="1" applyFill="1" applyBorder="1" applyAlignment="1">
      <alignment vertical="center" wrapText="1"/>
    </xf>
    <xf numFmtId="0" fontId="13" fillId="0" borderId="7" xfId="1" applyNumberFormat="1" applyFont="1" applyFill="1" applyBorder="1" applyAlignment="1">
      <alignment horizontal="left" vertical="center" wrapText="1"/>
    </xf>
    <xf numFmtId="0" fontId="13" fillId="0" borderId="7" xfId="1" applyNumberFormat="1" applyFont="1" applyFill="1" applyBorder="1" applyAlignment="1">
      <alignment horizontal="center" vertical="center" wrapText="1"/>
    </xf>
    <xf numFmtId="0" fontId="13" fillId="0" borderId="7" xfId="1" applyNumberFormat="1" applyFont="1" applyFill="1" applyBorder="1" applyAlignment="1">
      <alignment horizontal="justify" vertical="center" wrapText="1"/>
    </xf>
    <xf numFmtId="0" fontId="13" fillId="0" borderId="7" xfId="1" applyNumberFormat="1" applyFont="1" applyFill="1" applyBorder="1" applyAlignment="1">
      <alignment vertical="center" wrapText="1"/>
    </xf>
    <xf numFmtId="0" fontId="13" fillId="0" borderId="7" xfId="0" applyFont="1" applyFill="1" applyBorder="1" applyAlignment="1">
      <alignment vertical="center" wrapText="1"/>
    </xf>
    <xf numFmtId="0" fontId="7" fillId="0" borderId="7" xfId="0" applyFont="1" applyFill="1" applyBorder="1" applyAlignment="1">
      <alignment horizontal="center" vertical="center" wrapText="1"/>
    </xf>
    <xf numFmtId="0" fontId="13" fillId="0" borderId="17" xfId="2" applyFont="1" applyFill="1" applyBorder="1" applyAlignment="1">
      <alignment vertical="center" wrapText="1"/>
    </xf>
    <xf numFmtId="0" fontId="6" fillId="2" borderId="39" xfId="1" applyFont="1" applyFill="1" applyBorder="1" applyAlignment="1">
      <alignment horizontal="center" vertical="center" wrapText="1"/>
    </xf>
    <xf numFmtId="0" fontId="5" fillId="0" borderId="39" xfId="1" applyNumberFormat="1" applyFont="1" applyFill="1" applyBorder="1" applyAlignment="1">
      <alignment horizontal="center" vertical="center" wrapText="1"/>
    </xf>
    <xf numFmtId="0" fontId="14" fillId="2" borderId="7" xfId="1" applyFont="1" applyFill="1" applyBorder="1" applyAlignment="1">
      <alignment horizontal="center" vertical="center"/>
    </xf>
    <xf numFmtId="0" fontId="14" fillId="2" borderId="7" xfId="1" applyFont="1" applyFill="1" applyBorder="1" applyAlignment="1">
      <alignment horizontal="center" vertical="center" wrapText="1"/>
    </xf>
    <xf numFmtId="3" fontId="14" fillId="2" borderId="7" xfId="1" applyNumberFormat="1" applyFont="1" applyFill="1" applyBorder="1" applyAlignment="1">
      <alignment horizontal="center" vertical="center" wrapText="1"/>
    </xf>
    <xf numFmtId="0" fontId="14" fillId="2" borderId="7" xfId="1" applyFont="1" applyFill="1" applyBorder="1" applyAlignment="1">
      <alignment horizontal="center" vertical="top" wrapText="1"/>
    </xf>
    <xf numFmtId="0" fontId="5" fillId="0" borderId="7" xfId="0" applyFont="1" applyBorder="1" applyAlignment="1">
      <alignment horizontal="justify" vertical="center"/>
    </xf>
    <xf numFmtId="1" fontId="13" fillId="0" borderId="14" xfId="1" applyNumberFormat="1" applyFont="1" applyFill="1" applyBorder="1" applyAlignment="1">
      <alignment horizontal="center" vertical="center" wrapText="1"/>
    </xf>
    <xf numFmtId="3" fontId="13" fillId="0" borderId="2" xfId="1" applyNumberFormat="1" applyFont="1" applyFill="1" applyBorder="1" applyAlignment="1">
      <alignment horizontal="center" vertical="center" wrapText="1"/>
    </xf>
    <xf numFmtId="0" fontId="13" fillId="0" borderId="7" xfId="1" applyFont="1" applyFill="1" applyBorder="1" applyAlignment="1">
      <alignment horizontal="center" vertical="center" wrapText="1"/>
    </xf>
    <xf numFmtId="0" fontId="6" fillId="0" borderId="39" xfId="1" applyNumberFormat="1" applyFont="1" applyFill="1" applyBorder="1" applyAlignment="1">
      <alignment horizontal="center" vertical="center" wrapText="1"/>
    </xf>
    <xf numFmtId="0" fontId="14" fillId="0" borderId="14" xfId="1" applyNumberFormat="1" applyFont="1" applyFill="1" applyBorder="1" applyAlignment="1">
      <alignment horizontal="center" vertical="center" wrapText="1"/>
    </xf>
    <xf numFmtId="0" fontId="14" fillId="0" borderId="19" xfId="1" applyNumberFormat="1" applyFont="1" applyFill="1" applyBorder="1" applyAlignment="1">
      <alignment horizontal="center" vertical="center" wrapText="1"/>
    </xf>
    <xf numFmtId="0" fontId="14" fillId="0" borderId="2" xfId="1" applyNumberFormat="1" applyFont="1" applyFill="1" applyBorder="1" applyAlignment="1">
      <alignment horizontal="center" vertical="center" wrapText="1"/>
    </xf>
    <xf numFmtId="0" fontId="14" fillId="0" borderId="20" xfId="1" applyNumberFormat="1" applyFont="1" applyFill="1" applyBorder="1" applyAlignment="1">
      <alignment horizontal="center" vertical="center" wrapText="1"/>
    </xf>
    <xf numFmtId="0" fontId="14" fillId="0" borderId="7" xfId="1" applyNumberFormat="1" applyFont="1" applyFill="1" applyBorder="1" applyAlignment="1">
      <alignment horizontal="center" vertical="center" wrapText="1"/>
    </xf>
    <xf numFmtId="1" fontId="14" fillId="0" borderId="2" xfId="1" applyNumberFormat="1" applyFont="1" applyFill="1" applyBorder="1" applyAlignment="1">
      <alignment horizontal="center" vertical="center" wrapText="1"/>
    </xf>
    <xf numFmtId="0" fontId="14" fillId="0" borderId="6" xfId="1" applyNumberFormat="1" applyFont="1" applyFill="1" applyBorder="1" applyAlignment="1">
      <alignment horizontal="center" vertical="center" wrapText="1"/>
    </xf>
    <xf numFmtId="0" fontId="14" fillId="0" borderId="21" xfId="1" applyNumberFormat="1" applyFont="1" applyFill="1" applyBorder="1" applyAlignment="1">
      <alignment horizontal="center" vertical="center" wrapText="1"/>
    </xf>
    <xf numFmtId="0" fontId="14" fillId="3" borderId="7" xfId="1" applyNumberFormat="1" applyFont="1" applyFill="1" applyBorder="1" applyAlignment="1">
      <alignment horizontal="left" vertical="top" wrapText="1"/>
    </xf>
    <xf numFmtId="0" fontId="14" fillId="0" borderId="11" xfId="1" applyNumberFormat="1" applyFont="1" applyFill="1" applyBorder="1" applyAlignment="1">
      <alignment horizontal="center" vertical="top" wrapText="1"/>
    </xf>
    <xf numFmtId="0" fontId="6" fillId="0" borderId="11" xfId="1" applyNumberFormat="1" applyFont="1" applyFill="1" applyBorder="1" applyAlignment="1">
      <alignment horizontal="center" vertical="center" wrapText="1"/>
    </xf>
    <xf numFmtId="0" fontId="14" fillId="0" borderId="18" xfId="1" applyNumberFormat="1" applyFont="1" applyFill="1" applyBorder="1" applyAlignment="1">
      <alignment horizontal="center" vertical="top" wrapText="1"/>
    </xf>
    <xf numFmtId="0" fontId="14" fillId="0" borderId="36" xfId="1" applyNumberFormat="1" applyFont="1" applyFill="1" applyBorder="1" applyAlignment="1">
      <alignment horizontal="left" vertical="top" wrapText="1"/>
    </xf>
    <xf numFmtId="0" fontId="14" fillId="0" borderId="25" xfId="1" applyNumberFormat="1" applyFont="1" applyFill="1" applyBorder="1" applyAlignment="1">
      <alignment horizontal="center" vertical="center" wrapText="1"/>
    </xf>
    <xf numFmtId="0" fontId="14" fillId="0" borderId="10" xfId="1" applyNumberFormat="1" applyFont="1" applyFill="1" applyBorder="1" applyAlignment="1">
      <alignment horizontal="center" vertical="top" wrapText="1"/>
    </xf>
    <xf numFmtId="0" fontId="14" fillId="0" borderId="7" xfId="1" applyNumberFormat="1" applyFont="1" applyFill="1" applyBorder="1" applyAlignment="1">
      <alignment horizontal="center" vertical="top" wrapText="1"/>
    </xf>
    <xf numFmtId="0" fontId="14" fillId="0" borderId="18" xfId="1" applyNumberFormat="1" applyFont="1" applyFill="1" applyBorder="1" applyAlignment="1">
      <alignment horizontal="center" vertical="center" wrapText="1"/>
    </xf>
    <xf numFmtId="3" fontId="14" fillId="0" borderId="7" xfId="1" applyNumberFormat="1" applyFont="1" applyFill="1" applyBorder="1" applyAlignment="1">
      <alignment horizontal="center" vertical="center" wrapText="1"/>
    </xf>
    <xf numFmtId="0" fontId="13" fillId="0" borderId="7" xfId="0" applyFont="1" applyBorder="1" applyAlignment="1">
      <alignment horizontal="left" vertical="center" wrapText="1"/>
    </xf>
    <xf numFmtId="0" fontId="13" fillId="0" borderId="10" xfId="1" applyNumberFormat="1" applyFont="1" applyFill="1" applyBorder="1" applyAlignment="1">
      <alignment horizontal="center" vertical="center" wrapText="1"/>
    </xf>
    <xf numFmtId="1" fontId="13" fillId="0" borderId="2" xfId="1" applyNumberFormat="1" applyFont="1" applyFill="1" applyBorder="1" applyAlignment="1">
      <alignment horizontal="center" vertical="center" wrapText="1"/>
    </xf>
    <xf numFmtId="0" fontId="14" fillId="0" borderId="7" xfId="1" applyNumberFormat="1" applyFont="1" applyFill="1" applyBorder="1" applyAlignment="1">
      <alignment horizontal="left" vertical="center" wrapText="1"/>
    </xf>
    <xf numFmtId="0" fontId="13" fillId="0" borderId="5" xfId="1" applyNumberFormat="1" applyFont="1" applyFill="1" applyBorder="1" applyAlignment="1">
      <alignment horizontal="center" vertical="center" wrapText="1"/>
    </xf>
    <xf numFmtId="0" fontId="13" fillId="0" borderId="20" xfId="1" applyNumberFormat="1" applyFont="1" applyFill="1" applyBorder="1" applyAlignment="1">
      <alignment horizontal="center" vertical="center" wrapText="1"/>
    </xf>
    <xf numFmtId="0" fontId="13" fillId="0" borderId="21" xfId="1" applyNumberFormat="1" applyFont="1" applyFill="1" applyBorder="1" applyAlignment="1">
      <alignment horizontal="center" vertical="center" wrapText="1"/>
    </xf>
    <xf numFmtId="0" fontId="13" fillId="0" borderId="11" xfId="1" applyNumberFormat="1" applyFont="1" applyFill="1" applyBorder="1" applyAlignment="1">
      <alignment horizontal="center" vertical="center" wrapText="1"/>
    </xf>
    <xf numFmtId="9" fontId="13" fillId="0" borderId="2" xfId="1" applyNumberFormat="1" applyFont="1" applyFill="1" applyBorder="1" applyAlignment="1">
      <alignment horizontal="center" vertical="center" wrapText="1"/>
    </xf>
    <xf numFmtId="0" fontId="13" fillId="0" borderId="19" xfId="1" applyNumberFormat="1" applyFont="1" applyFill="1" applyBorder="1" applyAlignment="1">
      <alignment horizontal="center" vertical="center" wrapText="1"/>
    </xf>
    <xf numFmtId="3" fontId="13" fillId="0" borderId="6" xfId="1" applyNumberFormat="1" applyFont="1" applyFill="1" applyBorder="1" applyAlignment="1">
      <alignment horizontal="center" vertical="center" wrapText="1"/>
    </xf>
    <xf numFmtId="0" fontId="5" fillId="0" borderId="7" xfId="0" applyFont="1" applyFill="1" applyBorder="1" applyAlignment="1">
      <alignment horizontal="justify" vertical="center"/>
    </xf>
    <xf numFmtId="0" fontId="13" fillId="0" borderId="7" xfId="0" applyFont="1" applyFill="1" applyBorder="1" applyAlignment="1">
      <alignment horizontal="left" vertical="center" wrapText="1"/>
    </xf>
    <xf numFmtId="0" fontId="5" fillId="0" borderId="8" xfId="0" applyFont="1" applyFill="1" applyBorder="1" applyAlignment="1">
      <alignment horizontal="justify" vertical="center"/>
    </xf>
    <xf numFmtId="0" fontId="13" fillId="0" borderId="18" xfId="0" applyFont="1" applyFill="1" applyBorder="1" applyAlignment="1">
      <alignment wrapText="1"/>
    </xf>
    <xf numFmtId="0" fontId="5" fillId="0" borderId="7" xfId="0" applyFont="1" applyFill="1" applyBorder="1" applyAlignment="1">
      <alignment vertical="center" wrapText="1"/>
    </xf>
    <xf numFmtId="0" fontId="14" fillId="0" borderId="20" xfId="1" applyNumberFormat="1" applyFont="1" applyFill="1" applyBorder="1" applyAlignment="1">
      <alignment horizontal="center" vertical="center" wrapText="1"/>
    </xf>
    <xf numFmtId="0" fontId="13" fillId="0" borderId="7" xfId="1" applyNumberFormat="1" applyFont="1" applyFill="1" applyBorder="1" applyAlignment="1">
      <alignment horizontal="left" vertical="top" wrapText="1"/>
    </xf>
    <xf numFmtId="0" fontId="14" fillId="0" borderId="8" xfId="1" applyNumberFormat="1" applyFont="1" applyFill="1" applyBorder="1" applyAlignment="1">
      <alignment horizontal="center" vertical="center" wrapText="1"/>
    </xf>
    <xf numFmtId="0" fontId="13" fillId="0" borderId="18" xfId="1" applyNumberFormat="1" applyFont="1" applyFill="1" applyBorder="1" applyAlignment="1">
      <alignment horizontal="center" vertical="center" wrapText="1"/>
    </xf>
    <xf numFmtId="0" fontId="5" fillId="0" borderId="2" xfId="1" applyNumberFormat="1" applyFont="1" applyFill="1" applyBorder="1" applyAlignment="1">
      <alignment horizontal="center" vertical="center" wrapText="1"/>
    </xf>
    <xf numFmtId="0" fontId="13" fillId="0" borderId="13" xfId="1" applyNumberFormat="1" applyFont="1" applyFill="1" applyBorder="1" applyAlignment="1">
      <alignment horizontal="center" vertical="center" wrapText="1"/>
    </xf>
    <xf numFmtId="0" fontId="13" fillId="0" borderId="8" xfId="1" applyNumberFormat="1" applyFont="1" applyFill="1" applyBorder="1" applyAlignment="1">
      <alignment horizontal="left" vertical="center" wrapText="1"/>
    </xf>
    <xf numFmtId="0" fontId="13" fillId="0" borderId="22" xfId="1" applyNumberFormat="1" applyFont="1" applyFill="1" applyBorder="1" applyAlignment="1">
      <alignment horizontal="center" vertical="center" wrapText="1"/>
    </xf>
    <xf numFmtId="0" fontId="5" fillId="0" borderId="14" xfId="1" applyNumberFormat="1" applyFont="1" applyFill="1" applyBorder="1" applyAlignment="1">
      <alignment horizontal="center" vertical="center" wrapText="1"/>
    </xf>
    <xf numFmtId="0" fontId="5" fillId="0" borderId="7" xfId="1" applyNumberFormat="1" applyFont="1" applyFill="1" applyBorder="1" applyAlignment="1">
      <alignment horizontal="center" vertical="center" wrapText="1"/>
    </xf>
    <xf numFmtId="0" fontId="5" fillId="0" borderId="6" xfId="1" applyNumberFormat="1" applyFont="1" applyFill="1" applyBorder="1" applyAlignment="1">
      <alignment horizontal="center" vertical="center" wrapText="1"/>
    </xf>
    <xf numFmtId="0" fontId="6" fillId="0" borderId="2" xfId="1" applyNumberFormat="1" applyFont="1" applyFill="1" applyBorder="1" applyAlignment="1">
      <alignment horizontal="center" vertical="center" wrapText="1"/>
    </xf>
    <xf numFmtId="0" fontId="14" fillId="0" borderId="13" xfId="1" applyNumberFormat="1" applyFont="1" applyFill="1" applyBorder="1" applyAlignment="1">
      <alignment horizontal="center" vertical="center" wrapText="1"/>
    </xf>
    <xf numFmtId="0" fontId="14" fillId="0" borderId="20" xfId="1" applyNumberFormat="1" applyFont="1" applyFill="1" applyBorder="1" applyAlignment="1">
      <alignment horizontal="center" vertical="center" wrapText="1"/>
    </xf>
    <xf numFmtId="0" fontId="14" fillId="0" borderId="2" xfId="1" applyNumberFormat="1" applyFont="1" applyFill="1" applyBorder="1" applyAlignment="1">
      <alignment horizontal="center" vertical="center" wrapText="1"/>
    </xf>
    <xf numFmtId="0" fontId="14" fillId="0" borderId="13" xfId="1" applyNumberFormat="1" applyFont="1" applyFill="1" applyBorder="1" applyAlignment="1">
      <alignment horizontal="center" vertical="top" wrapText="1"/>
    </xf>
    <xf numFmtId="0" fontId="14" fillId="0" borderId="7" xfId="1" applyNumberFormat="1" applyFont="1" applyFill="1" applyBorder="1" applyAlignment="1">
      <alignment horizontal="left" vertical="top" wrapText="1"/>
    </xf>
    <xf numFmtId="0" fontId="13" fillId="0" borderId="2" xfId="1" applyNumberFormat="1" applyFont="1" applyFill="1" applyBorder="1" applyAlignment="1">
      <alignment horizontal="center" vertical="center" wrapText="1"/>
    </xf>
    <xf numFmtId="0" fontId="6" fillId="2" borderId="7" xfId="1" applyFont="1" applyFill="1" applyBorder="1" applyAlignment="1">
      <alignment horizontal="center" vertical="center" wrapText="1"/>
    </xf>
    <xf numFmtId="0" fontId="5" fillId="0" borderId="41" xfId="1" applyNumberFormat="1" applyFont="1" applyFill="1" applyBorder="1" applyAlignment="1">
      <alignment horizontal="center" vertical="center" wrapText="1"/>
    </xf>
    <xf numFmtId="0" fontId="16" fillId="0" borderId="7" xfId="1" applyNumberFormat="1" applyFont="1" applyFill="1" applyBorder="1" applyAlignment="1">
      <alignment horizontal="center" vertical="center" wrapText="1"/>
    </xf>
    <xf numFmtId="0" fontId="16" fillId="0" borderId="7" xfId="0" applyFont="1" applyFill="1" applyBorder="1" applyAlignment="1">
      <alignment wrapText="1"/>
    </xf>
    <xf numFmtId="0" fontId="5" fillId="4" borderId="41" xfId="1" applyNumberFormat="1" applyFont="1" applyFill="1" applyBorder="1" applyAlignment="1">
      <alignment horizontal="center" vertical="center" wrapText="1"/>
    </xf>
    <xf numFmtId="0" fontId="17" fillId="0" borderId="7" xfId="1" applyNumberFormat="1" applyFont="1" applyFill="1" applyBorder="1" applyAlignment="1">
      <alignment horizontal="center" vertical="center" wrapText="1"/>
    </xf>
    <xf numFmtId="0" fontId="17" fillId="0" borderId="7" xfId="1" applyNumberFormat="1" applyFont="1" applyFill="1" applyBorder="1" applyAlignment="1">
      <alignment horizontal="center" vertical="top" wrapText="1"/>
    </xf>
    <xf numFmtId="0" fontId="17" fillId="0" borderId="7" xfId="1" applyNumberFormat="1" applyFont="1" applyFill="1" applyBorder="1" applyAlignment="1">
      <alignment horizontal="center" vertical="top" wrapText="1"/>
    </xf>
    <xf numFmtId="0" fontId="16" fillId="0" borderId="7" xfId="1" applyFont="1" applyFill="1" applyBorder="1" applyAlignment="1">
      <alignment horizontal="center" vertical="center" wrapText="1"/>
    </xf>
    <xf numFmtId="0" fontId="17" fillId="2" borderId="7" xfId="1" applyFont="1" applyFill="1" applyBorder="1" applyAlignment="1">
      <alignment horizontal="center" vertical="center" wrapText="1"/>
    </xf>
    <xf numFmtId="0" fontId="17" fillId="2" borderId="7" xfId="1" applyFont="1" applyFill="1" applyBorder="1" applyAlignment="1">
      <alignment horizontal="center" vertical="top" wrapText="1"/>
    </xf>
    <xf numFmtId="0" fontId="6" fillId="0" borderId="42" xfId="1" applyNumberFormat="1" applyFont="1" applyFill="1" applyBorder="1" applyAlignment="1">
      <alignment horizontal="center" vertical="center"/>
    </xf>
    <xf numFmtId="0" fontId="2" fillId="0" borderId="7" xfId="1" applyNumberFormat="1" applyFont="1" applyFill="1" applyBorder="1" applyAlignment="1"/>
    <xf numFmtId="0" fontId="2" fillId="0" borderId="7" xfId="1" applyNumberFormat="1" applyFont="1" applyFill="1" applyBorder="1" applyAlignment="1">
      <alignment horizontal="center"/>
    </xf>
    <xf numFmtId="0" fontId="2" fillId="0" borderId="7" xfId="1" applyNumberFormat="1" applyFont="1" applyFill="1" applyBorder="1" applyAlignment="1">
      <alignment horizontal="center" vertical="center"/>
    </xf>
    <xf numFmtId="0" fontId="5" fillId="0" borderId="42" xfId="1" applyNumberFormat="1" applyFont="1" applyFill="1" applyBorder="1" applyAlignment="1">
      <alignment horizontal="center" vertical="center" wrapText="1"/>
    </xf>
    <xf numFmtId="0" fontId="2" fillId="0" borderId="18" xfId="1" applyNumberFormat="1" applyFont="1" applyFill="1" applyBorder="1" applyAlignment="1">
      <alignment horizontal="center" vertical="center"/>
    </xf>
    <xf numFmtId="9" fontId="2" fillId="0" borderId="7" xfId="4" applyFont="1" applyFill="1" applyBorder="1" applyAlignment="1">
      <alignment horizontal="center" vertical="center" wrapText="1"/>
    </xf>
    <xf numFmtId="10" fontId="2" fillId="0" borderId="18" xfId="1" applyNumberFormat="1" applyFont="1" applyFill="1" applyBorder="1" applyAlignment="1">
      <alignment horizontal="center" vertical="center"/>
    </xf>
    <xf numFmtId="0" fontId="5" fillId="0" borderId="43" xfId="1" applyNumberFormat="1" applyFont="1" applyFill="1" applyBorder="1" applyAlignment="1">
      <alignment horizontal="center" vertical="center" wrapText="1"/>
    </xf>
    <xf numFmtId="0" fontId="5" fillId="0" borderId="8" xfId="1" applyNumberFormat="1" applyFont="1" applyFill="1" applyBorder="1" applyAlignment="1">
      <alignment horizontal="center" vertical="center" wrapText="1"/>
    </xf>
    <xf numFmtId="9" fontId="2" fillId="0" borderId="7" xfId="4" applyFont="1" applyFill="1" applyBorder="1" applyAlignment="1">
      <alignment horizontal="center" vertical="center"/>
    </xf>
    <xf numFmtId="0" fontId="4" fillId="0" borderId="7" xfId="1" applyFont="1" applyFill="1" applyBorder="1" applyAlignment="1">
      <alignment horizontal="center" vertical="center" wrapText="1"/>
    </xf>
    <xf numFmtId="9" fontId="2" fillId="0" borderId="0" xfId="1" applyNumberFormat="1" applyFont="1" applyFill="1" applyAlignment="1"/>
    <xf numFmtId="9" fontId="1" fillId="2" borderId="7" xfId="4" applyFont="1" applyFill="1" applyBorder="1" applyAlignment="1">
      <alignment horizontal="center" vertical="center"/>
    </xf>
    <xf numFmtId="0" fontId="1" fillId="2" borderId="7" xfId="1" applyFont="1" applyFill="1" applyBorder="1" applyAlignment="1">
      <alignment horizontal="center" vertical="center"/>
    </xf>
    <xf numFmtId="0" fontId="18" fillId="0" borderId="7" xfId="0" applyFont="1" applyBorder="1" applyAlignment="1">
      <alignment horizontal="center" vertical="center" wrapText="1"/>
    </xf>
    <xf numFmtId="0" fontId="20" fillId="0" borderId="7" xfId="0" applyFont="1" applyBorder="1" applyAlignment="1">
      <alignment horizontal="center" vertical="center" wrapText="1"/>
    </xf>
    <xf numFmtId="0" fontId="21" fillId="7" borderId="7" xfId="0" applyFont="1" applyFill="1" applyBorder="1" applyAlignment="1">
      <alignment horizontal="center" vertical="center" wrapText="1"/>
    </xf>
    <xf numFmtId="9" fontId="2" fillId="0" borderId="7" xfId="1" applyNumberFormat="1" applyFont="1" applyFill="1" applyBorder="1" applyAlignment="1"/>
    <xf numFmtId="9" fontId="6" fillId="0" borderId="7" xfId="1" applyNumberFormat="1" applyFont="1" applyFill="1" applyBorder="1" applyAlignment="1"/>
    <xf numFmtId="0" fontId="22" fillId="0" borderId="7" xfId="0" applyFont="1" applyBorder="1" applyAlignment="1">
      <alignment horizontal="center" vertical="center" wrapText="1"/>
    </xf>
    <xf numFmtId="9" fontId="6" fillId="0" borderId="0" xfId="1" applyNumberFormat="1" applyFont="1" applyFill="1" applyAlignment="1"/>
    <xf numFmtId="9" fontId="23" fillId="2" borderId="0" xfId="1" applyNumberFormat="1" applyFont="1" applyFill="1">
      <alignment vertical="top"/>
    </xf>
    <xf numFmtId="0" fontId="2" fillId="0" borderId="18" xfId="1" applyNumberFormat="1" applyFont="1" applyFill="1" applyBorder="1" applyAlignment="1"/>
    <xf numFmtId="0" fontId="6" fillId="4" borderId="7" xfId="1" applyNumberFormat="1" applyFont="1" applyFill="1" applyBorder="1" applyAlignment="1">
      <alignment horizontal="center"/>
    </xf>
    <xf numFmtId="0" fontId="5" fillId="4" borderId="7" xfId="1" applyNumberFormat="1" applyFont="1" applyFill="1" applyBorder="1" applyAlignment="1">
      <alignment horizontal="center" vertical="center" wrapText="1"/>
    </xf>
    <xf numFmtId="0" fontId="13" fillId="0" borderId="46" xfId="1" applyNumberFormat="1" applyFont="1" applyFill="1" applyBorder="1" applyAlignment="1">
      <alignment horizontal="center" vertical="center" wrapText="1"/>
    </xf>
    <xf numFmtId="0" fontId="16" fillId="0" borderId="17" xfId="1" applyNumberFormat="1" applyFont="1" applyFill="1" applyBorder="1" applyAlignment="1">
      <alignment horizontal="center" vertical="center" wrapText="1"/>
    </xf>
    <xf numFmtId="0" fontId="13" fillId="0" borderId="38" xfId="1" applyNumberFormat="1" applyFont="1" applyFill="1" applyBorder="1" applyAlignment="1">
      <alignment horizontal="left" vertical="center" wrapText="1"/>
    </xf>
    <xf numFmtId="0" fontId="3" fillId="0" borderId="18" xfId="1" applyNumberFormat="1" applyFont="1" applyFill="1" applyBorder="1" applyAlignment="1">
      <alignment horizontal="center" vertical="center" wrapText="1"/>
    </xf>
    <xf numFmtId="0" fontId="24" fillId="0" borderId="0" xfId="0" applyFont="1" applyAlignment="1">
      <alignment vertical="center"/>
    </xf>
    <xf numFmtId="0" fontId="24" fillId="0" borderId="7" xfId="0" applyFont="1" applyBorder="1" applyAlignment="1">
      <alignment vertical="center"/>
    </xf>
    <xf numFmtId="0" fontId="6" fillId="4" borderId="7" xfId="1" applyNumberFormat="1" applyFont="1" applyFill="1" applyBorder="1" applyAlignment="1">
      <alignment horizontal="center" vertical="center"/>
    </xf>
    <xf numFmtId="9" fontId="3" fillId="0" borderId="7" xfId="1" applyNumberFormat="1" applyFont="1" applyFill="1" applyBorder="1" applyAlignment="1">
      <alignment vertical="center"/>
    </xf>
    <xf numFmtId="0" fontId="24" fillId="0" borderId="7" xfId="0" applyFont="1" applyBorder="1" applyAlignment="1">
      <alignment horizontal="center" vertical="center"/>
    </xf>
    <xf numFmtId="0" fontId="5" fillId="4" borderId="8" xfId="1" applyNumberFormat="1" applyFont="1" applyFill="1" applyBorder="1" applyAlignment="1">
      <alignment horizontal="center" vertical="center" wrapText="1"/>
    </xf>
    <xf numFmtId="0" fontId="0" fillId="0" borderId="7" xfId="0" applyBorder="1"/>
    <xf numFmtId="0" fontId="25" fillId="4" borderId="7" xfId="0" applyFont="1" applyFill="1" applyBorder="1" applyAlignment="1">
      <alignment horizontal="center" vertical="center"/>
    </xf>
    <xf numFmtId="9" fontId="0" fillId="0" borderId="7" xfId="0" applyNumberFormat="1" applyBorder="1"/>
    <xf numFmtId="0" fontId="5" fillId="0" borderId="7" xfId="1" applyFont="1" applyFill="1" applyBorder="1" applyAlignment="1">
      <alignment horizontal="center" vertical="center" wrapText="1"/>
    </xf>
    <xf numFmtId="1" fontId="13" fillId="0" borderId="7" xfId="1" applyNumberFormat="1" applyFont="1" applyFill="1" applyBorder="1" applyAlignment="1">
      <alignment horizontal="center" vertical="center" wrapText="1"/>
    </xf>
    <xf numFmtId="3" fontId="13" fillId="0" borderId="7" xfId="1" applyNumberFormat="1" applyFont="1" applyFill="1" applyBorder="1" applyAlignment="1">
      <alignment horizontal="center" vertical="center" wrapText="1"/>
    </xf>
    <xf numFmtId="0" fontId="13" fillId="0" borderId="7" xfId="1" applyFont="1" applyBorder="1" applyAlignment="1">
      <alignment horizontal="center" vertical="center" wrapText="1"/>
    </xf>
    <xf numFmtId="0" fontId="5" fillId="0" borderId="7" xfId="1" applyFont="1" applyBorder="1" applyAlignment="1">
      <alignment horizontal="center" vertical="center" wrapText="1"/>
    </xf>
    <xf numFmtId="0" fontId="6" fillId="2" borderId="25" xfId="1" applyFont="1" applyFill="1" applyBorder="1" applyAlignment="1">
      <alignment vertical="center" wrapText="1"/>
    </xf>
    <xf numFmtId="0" fontId="14" fillId="0" borderId="7" xfId="1" applyFont="1" applyFill="1" applyBorder="1" applyAlignment="1">
      <alignment horizontal="center" vertical="center" wrapText="1"/>
    </xf>
    <xf numFmtId="0" fontId="6" fillId="4" borderId="7" xfId="1" applyNumberFormat="1" applyFont="1" applyFill="1" applyBorder="1" applyAlignment="1">
      <alignment horizontal="center" vertical="center" wrapText="1"/>
    </xf>
    <xf numFmtId="0" fontId="0" fillId="0" borderId="7" xfId="0" applyBorder="1" applyAlignment="1">
      <alignment horizontal="center"/>
    </xf>
    <xf numFmtId="9" fontId="4" fillId="0" borderId="7" xfId="4" applyFont="1" applyFill="1" applyBorder="1" applyAlignment="1">
      <alignment horizontal="center" vertical="center" wrapText="1"/>
    </xf>
    <xf numFmtId="9" fontId="0" fillId="0" borderId="0" xfId="0" applyNumberFormat="1"/>
    <xf numFmtId="0" fontId="24" fillId="0" borderId="7" xfId="0" applyFont="1" applyBorder="1" applyAlignment="1">
      <alignment vertical="center" wrapText="1"/>
    </xf>
    <xf numFmtId="0" fontId="6" fillId="0" borderId="41" xfId="1" applyNumberFormat="1" applyFont="1" applyFill="1" applyBorder="1" applyAlignment="1">
      <alignment horizontal="center" vertical="center" wrapText="1"/>
    </xf>
    <xf numFmtId="0" fontId="6" fillId="0" borderId="7" xfId="1" applyNumberFormat="1" applyFont="1" applyFill="1" applyBorder="1" applyAlignment="1">
      <alignment horizontal="center" vertical="center" wrapText="1"/>
    </xf>
    <xf numFmtId="0" fontId="14" fillId="0" borderId="18" xfId="1" applyNumberFormat="1" applyFont="1" applyFill="1" applyBorder="1" applyAlignment="1">
      <alignment vertical="center" wrapText="1"/>
    </xf>
    <xf numFmtId="0" fontId="20" fillId="9" borderId="7" xfId="0" applyFont="1" applyFill="1" applyBorder="1" applyAlignment="1">
      <alignment horizontal="center" vertical="center" wrapText="1"/>
    </xf>
    <xf numFmtId="0" fontId="18" fillId="9" borderId="7" xfId="0" applyFont="1" applyFill="1" applyBorder="1" applyAlignment="1">
      <alignment horizontal="center" vertical="center" wrapText="1"/>
    </xf>
    <xf numFmtId="0" fontId="22" fillId="0" borderId="0" xfId="0" applyFont="1" applyFill="1" applyBorder="1" applyAlignment="1">
      <alignment horizontal="center" vertical="center" wrapText="1"/>
    </xf>
    <xf numFmtId="9" fontId="4" fillId="0" borderId="0" xfId="1" applyNumberFormat="1" applyFont="1" applyFill="1" applyAlignment="1">
      <alignment vertical="top" wrapText="1"/>
    </xf>
    <xf numFmtId="0" fontId="26" fillId="7" borderId="7" xfId="0" applyFont="1" applyFill="1" applyBorder="1" applyAlignment="1">
      <alignment horizontal="center" vertical="center" wrapText="1"/>
    </xf>
    <xf numFmtId="0" fontId="22" fillId="7" borderId="7" xfId="0" applyFont="1" applyFill="1" applyBorder="1" applyAlignment="1">
      <alignment horizontal="center" vertical="center" wrapText="1"/>
    </xf>
    <xf numFmtId="0" fontId="13" fillId="0" borderId="22" xfId="1" applyNumberFormat="1" applyFont="1" applyFill="1" applyBorder="1" applyAlignment="1">
      <alignment horizontal="center" vertical="center" wrapText="1"/>
    </xf>
    <xf numFmtId="0" fontId="13" fillId="0" borderId="18" xfId="1" applyNumberFormat="1" applyFont="1" applyFill="1" applyBorder="1" applyAlignment="1">
      <alignment horizontal="center" vertical="center" wrapText="1"/>
    </xf>
    <xf numFmtId="0" fontId="13" fillId="0" borderId="13" xfId="1" applyNumberFormat="1" applyFont="1" applyFill="1" applyBorder="1" applyAlignment="1">
      <alignment horizontal="center" vertical="center" wrapText="1"/>
    </xf>
    <xf numFmtId="0" fontId="13" fillId="0" borderId="8" xfId="1" applyNumberFormat="1" applyFont="1" applyFill="1" applyBorder="1" applyAlignment="1">
      <alignment horizontal="left" vertical="center" wrapText="1"/>
    </xf>
    <xf numFmtId="0" fontId="16" fillId="0" borderId="7" xfId="1" applyNumberFormat="1" applyFont="1" applyFill="1" applyBorder="1" applyAlignment="1">
      <alignment horizontal="center" vertical="center" wrapText="1"/>
    </xf>
    <xf numFmtId="0" fontId="13" fillId="0" borderId="2" xfId="1" applyNumberFormat="1" applyFont="1" applyFill="1" applyBorder="1" applyAlignment="1">
      <alignment horizontal="center" vertical="center" wrapText="1"/>
    </xf>
    <xf numFmtId="0" fontId="27" fillId="0" borderId="16" xfId="0" applyFont="1" applyFill="1" applyBorder="1"/>
    <xf numFmtId="0" fontId="8" fillId="0" borderId="32" xfId="2" applyBorder="1"/>
    <xf numFmtId="0" fontId="8" fillId="0" borderId="50" xfId="2" applyBorder="1"/>
    <xf numFmtId="0" fontId="8" fillId="0" borderId="33" xfId="2" applyBorder="1"/>
    <xf numFmtId="0" fontId="6" fillId="2" borderId="52" xfId="1" applyFont="1" applyFill="1" applyBorder="1" applyAlignment="1">
      <alignment horizontal="center" vertical="center" wrapText="1"/>
    </xf>
    <xf numFmtId="0" fontId="6" fillId="2" borderId="53" xfId="1" applyFont="1" applyFill="1" applyBorder="1" applyAlignment="1">
      <alignment horizontal="center" vertical="center" wrapText="1"/>
    </xf>
    <xf numFmtId="0" fontId="5" fillId="4" borderId="53" xfId="1" applyNumberFormat="1" applyFont="1" applyFill="1" applyBorder="1" applyAlignment="1">
      <alignment horizontal="center" vertical="center" wrapText="1"/>
    </xf>
    <xf numFmtId="0" fontId="25" fillId="0" borderId="0" xfId="0" applyFont="1" applyAlignment="1"/>
    <xf numFmtId="0" fontId="25" fillId="0" borderId="0" xfId="0" applyFont="1" applyAlignment="1">
      <alignment vertical="center" wrapText="1"/>
    </xf>
    <xf numFmtId="0" fontId="14" fillId="0" borderId="2" xfId="1" applyNumberFormat="1" applyFont="1" applyFill="1" applyBorder="1" applyAlignment="1">
      <alignment horizontal="center" vertical="center" wrapText="1"/>
    </xf>
    <xf numFmtId="0" fontId="14" fillId="0" borderId="37" xfId="1" applyNumberFormat="1" applyFont="1" applyFill="1" applyBorder="1" applyAlignment="1">
      <alignment horizontal="center" vertical="center" wrapText="1"/>
    </xf>
    <xf numFmtId="0" fontId="6" fillId="0" borderId="7" xfId="1" applyNumberFormat="1" applyFont="1" applyFill="1" applyBorder="1" applyAlignment="1">
      <alignment horizontal="center" vertical="center" wrapText="1"/>
    </xf>
    <xf numFmtId="0" fontId="17" fillId="0" borderId="7" xfId="1" applyNumberFormat="1" applyFont="1" applyFill="1" applyBorder="1" applyAlignment="1">
      <alignment horizontal="center" vertical="center" wrapText="1"/>
    </xf>
    <xf numFmtId="0" fontId="14" fillId="0" borderId="20" xfId="1" applyNumberFormat="1" applyFont="1" applyFill="1" applyBorder="1" applyAlignment="1">
      <alignment horizontal="center" vertical="center" wrapText="1"/>
    </xf>
    <xf numFmtId="9" fontId="2" fillId="0" borderId="8" xfId="4" applyFont="1" applyFill="1" applyBorder="1" applyAlignment="1">
      <alignment horizontal="center" vertical="center"/>
    </xf>
    <xf numFmtId="0" fontId="2" fillId="0" borderId="8" xfId="1" applyNumberFormat="1" applyFont="1" applyFill="1" applyBorder="1" applyAlignment="1">
      <alignment horizontal="center" vertical="center"/>
    </xf>
    <xf numFmtId="0" fontId="14" fillId="2" borderId="7" xfId="1" applyFont="1" applyFill="1" applyBorder="1" applyAlignment="1">
      <alignment horizontal="center" vertical="center" wrapText="1"/>
    </xf>
    <xf numFmtId="0" fontId="5" fillId="0" borderId="7" xfId="1" applyNumberFormat="1" applyFont="1" applyFill="1" applyBorder="1" applyAlignment="1">
      <alignment horizontal="center" vertical="center" wrapText="1"/>
    </xf>
    <xf numFmtId="0" fontId="13" fillId="0" borderId="17" xfId="2" applyFont="1" applyFill="1" applyBorder="1" applyAlignment="1">
      <alignment horizontal="center" vertical="center" wrapText="1"/>
    </xf>
    <xf numFmtId="0" fontId="13" fillId="0" borderId="7" xfId="2" applyFont="1" applyFill="1" applyBorder="1" applyAlignment="1">
      <alignment horizontal="center" vertical="center" wrapText="1"/>
    </xf>
    <xf numFmtId="0" fontId="2" fillId="0" borderId="24" xfId="1" applyNumberFormat="1" applyFont="1" applyFill="1" applyBorder="1" applyAlignment="1">
      <alignment horizontal="center" vertical="center"/>
    </xf>
    <xf numFmtId="0" fontId="5" fillId="0" borderId="58" xfId="1" applyNumberFormat="1" applyFont="1" applyFill="1" applyBorder="1" applyAlignment="1">
      <alignment horizontal="center" vertical="center" wrapText="1"/>
    </xf>
    <xf numFmtId="0" fontId="5" fillId="0" borderId="59" xfId="1" applyNumberFormat="1" applyFont="1" applyFill="1" applyBorder="1" applyAlignment="1">
      <alignment horizontal="center" vertical="center" wrapText="1"/>
    </xf>
    <xf numFmtId="0" fontId="5" fillId="0" borderId="60" xfId="1" applyNumberFormat="1" applyFont="1" applyFill="1" applyBorder="1" applyAlignment="1">
      <alignment horizontal="center" vertical="center" wrapText="1"/>
    </xf>
    <xf numFmtId="0" fontId="13" fillId="0" borderId="37" xfId="1" applyNumberFormat="1" applyFont="1" applyFill="1" applyBorder="1" applyAlignment="1">
      <alignment horizontal="center" vertical="center"/>
    </xf>
    <xf numFmtId="0" fontId="5" fillId="0" borderId="61" xfId="1" applyNumberFormat="1" applyFont="1" applyFill="1" applyBorder="1" applyAlignment="1">
      <alignment horizontal="center" vertical="center" wrapText="1"/>
    </xf>
    <xf numFmtId="9" fontId="2" fillId="0" borderId="24" xfId="4" applyFont="1" applyFill="1" applyBorder="1" applyAlignment="1">
      <alignment horizontal="center" vertical="center" wrapText="1"/>
    </xf>
    <xf numFmtId="9" fontId="2" fillId="0" borderId="18" xfId="4" applyFont="1" applyFill="1" applyBorder="1" applyAlignment="1">
      <alignment horizontal="center" vertical="center" wrapText="1"/>
    </xf>
    <xf numFmtId="0" fontId="5" fillId="0" borderId="44" xfId="1" applyNumberFormat="1" applyFont="1" applyFill="1" applyBorder="1" applyAlignment="1">
      <alignment horizontal="center" vertical="center" wrapText="1"/>
    </xf>
    <xf numFmtId="0" fontId="14" fillId="0" borderId="65" xfId="1" applyNumberFormat="1" applyFont="1" applyFill="1" applyBorder="1" applyAlignment="1">
      <alignment horizontal="center" vertical="center" wrapText="1"/>
    </xf>
    <xf numFmtId="0" fontId="14" fillId="0" borderId="5" xfId="1" applyNumberFormat="1" applyFont="1" applyFill="1" applyBorder="1" applyAlignment="1">
      <alignment horizontal="center" vertical="center" wrapText="1"/>
    </xf>
    <xf numFmtId="0" fontId="14" fillId="0" borderId="7" xfId="1" applyNumberFormat="1" applyFont="1" applyFill="1" applyBorder="1" applyAlignment="1">
      <alignment horizontal="center" vertical="center"/>
    </xf>
    <xf numFmtId="0" fontId="14" fillId="3" borderId="7" xfId="1" applyNumberFormat="1" applyFont="1" applyFill="1" applyBorder="1" applyAlignment="1">
      <alignment horizontal="center" vertical="center" wrapText="1"/>
    </xf>
    <xf numFmtId="0" fontId="14" fillId="0" borderId="36" xfId="1" applyNumberFormat="1" applyFont="1" applyFill="1" applyBorder="1" applyAlignment="1">
      <alignment horizontal="center" vertical="center" wrapText="1"/>
    </xf>
    <xf numFmtId="0" fontId="5" fillId="0" borderId="17" xfId="1" applyFont="1" applyFill="1" applyBorder="1" applyAlignment="1">
      <alignment horizontal="center" vertical="center" wrapText="1"/>
    </xf>
    <xf numFmtId="0" fontId="13" fillId="0" borderId="17" xfId="1" applyFont="1" applyFill="1" applyBorder="1" applyAlignment="1">
      <alignment horizontal="center" vertical="center" wrapText="1"/>
    </xf>
    <xf numFmtId="0" fontId="16" fillId="0" borderId="17" xfId="1" applyFont="1" applyFill="1" applyBorder="1" applyAlignment="1">
      <alignment horizontal="center" vertical="center" wrapText="1"/>
    </xf>
    <xf numFmtId="1" fontId="13" fillId="0" borderId="17" xfId="1" applyNumberFormat="1" applyFont="1" applyFill="1" applyBorder="1" applyAlignment="1">
      <alignment horizontal="center" vertical="center" wrapText="1"/>
    </xf>
    <xf numFmtId="0" fontId="4" fillId="0" borderId="17" xfId="1" applyFont="1" applyFill="1" applyBorder="1" applyAlignment="1">
      <alignment horizontal="center" vertical="center" wrapText="1"/>
    </xf>
    <xf numFmtId="9" fontId="4" fillId="0" borderId="17" xfId="4" applyFont="1" applyFill="1" applyBorder="1" applyAlignment="1">
      <alignment horizontal="center" vertical="center" wrapText="1"/>
    </xf>
    <xf numFmtId="0" fontId="5" fillId="2" borderId="58" xfId="1" applyFont="1" applyFill="1" applyBorder="1" applyAlignment="1">
      <alignment horizontal="center" vertical="center" wrapText="1"/>
    </xf>
    <xf numFmtId="0" fontId="5" fillId="2" borderId="59" xfId="1" applyFont="1" applyFill="1" applyBorder="1" applyAlignment="1">
      <alignment horizontal="center" vertical="center" wrapText="1"/>
    </xf>
    <xf numFmtId="0" fontId="6" fillId="0" borderId="59" xfId="1" applyNumberFormat="1" applyFont="1" applyFill="1" applyBorder="1" applyAlignment="1">
      <alignment horizontal="center" vertical="center" wrapText="1"/>
    </xf>
    <xf numFmtId="0" fontId="5" fillId="4" borderId="59" xfId="1" applyNumberFormat="1" applyFont="1" applyFill="1" applyBorder="1" applyAlignment="1">
      <alignment horizontal="center" vertical="center" wrapText="1"/>
    </xf>
    <xf numFmtId="0" fontId="5" fillId="4" borderId="43" xfId="1" applyNumberFormat="1" applyFont="1" applyFill="1" applyBorder="1" applyAlignment="1">
      <alignment horizontal="center" vertical="center" wrapText="1"/>
    </xf>
    <xf numFmtId="0" fontId="5" fillId="0" borderId="66" xfId="1" applyNumberFormat="1" applyFont="1" applyFill="1" applyBorder="1" applyAlignment="1">
      <alignment horizontal="center" vertical="center" wrapText="1"/>
    </xf>
    <xf numFmtId="0" fontId="14" fillId="0" borderId="17" xfId="1" applyNumberFormat="1" applyFont="1" applyFill="1" applyBorder="1" applyAlignment="1">
      <alignment horizontal="center" vertical="center"/>
    </xf>
    <xf numFmtId="0" fontId="16" fillId="0" borderId="7" xfId="1" applyNumberFormat="1" applyFont="1" applyFill="1" applyBorder="1" applyAlignment="1">
      <alignment horizontal="center" vertical="center" wrapText="1"/>
    </xf>
    <xf numFmtId="0" fontId="16" fillId="0" borderId="17" xfId="1" applyNumberFormat="1" applyFont="1" applyFill="1" applyBorder="1" applyAlignment="1">
      <alignment horizontal="center" vertical="center" wrapText="1"/>
    </xf>
    <xf numFmtId="0" fontId="13" fillId="0" borderId="2" xfId="1" applyNumberFormat="1" applyFont="1" applyFill="1" applyBorder="1" applyAlignment="1">
      <alignment horizontal="center" vertical="center" wrapText="1"/>
    </xf>
    <xf numFmtId="9" fontId="6" fillId="0" borderId="17" xfId="1" applyNumberFormat="1" applyFont="1" applyFill="1" applyBorder="1" applyAlignment="1"/>
    <xf numFmtId="0" fontId="2" fillId="0" borderId="0" xfId="1" applyNumberFormat="1" applyFont="1" applyFill="1" applyBorder="1" applyAlignment="1">
      <alignment vertical="top" wrapText="1"/>
    </xf>
    <xf numFmtId="9" fontId="2" fillId="0" borderId="17" xfId="4" applyFont="1" applyFill="1" applyBorder="1" applyAlignment="1">
      <alignment horizontal="center" vertical="center" wrapText="1"/>
    </xf>
    <xf numFmtId="0" fontId="5" fillId="0" borderId="11" xfId="1" applyNumberFormat="1" applyFont="1" applyFill="1" applyBorder="1" applyAlignment="1">
      <alignment horizontal="center" vertical="center" wrapText="1"/>
    </xf>
    <xf numFmtId="0" fontId="5" fillId="0" borderId="18" xfId="0" applyFont="1" applyFill="1" applyBorder="1" applyAlignment="1">
      <alignment horizontal="justify" vertical="center"/>
    </xf>
    <xf numFmtId="0" fontId="13" fillId="0" borderId="18" xfId="0" applyFont="1" applyFill="1" applyBorder="1" applyAlignment="1">
      <alignment horizontal="left" vertical="center" wrapText="1"/>
    </xf>
    <xf numFmtId="0" fontId="5" fillId="0" borderId="22" xfId="0" applyFont="1" applyFill="1" applyBorder="1" applyAlignment="1">
      <alignment horizontal="justify" vertical="center"/>
    </xf>
    <xf numFmtId="0" fontId="5" fillId="0" borderId="18" xfId="0" applyFont="1" applyFill="1" applyBorder="1" applyAlignment="1">
      <alignment vertical="center" wrapText="1"/>
    </xf>
    <xf numFmtId="0" fontId="30" fillId="0" borderId="67" xfId="1" applyNumberFormat="1" applyFont="1" applyFill="1" applyBorder="1" applyAlignment="1">
      <alignment horizontal="center" vertical="center" wrapText="1"/>
    </xf>
    <xf numFmtId="0" fontId="30" fillId="0" borderId="68" xfId="1" applyNumberFormat="1" applyFont="1" applyFill="1" applyBorder="1" applyAlignment="1">
      <alignment horizontal="center" vertical="center" wrapText="1"/>
    </xf>
    <xf numFmtId="0" fontId="30" fillId="0" borderId="69" xfId="1" applyNumberFormat="1" applyFont="1" applyFill="1" applyBorder="1" applyAlignment="1">
      <alignment horizontal="center" vertical="center" wrapText="1"/>
    </xf>
    <xf numFmtId="0" fontId="30" fillId="0" borderId="70" xfId="1" applyNumberFormat="1" applyFont="1" applyFill="1" applyBorder="1" applyAlignment="1">
      <alignment horizontal="center" vertical="center" wrapText="1"/>
    </xf>
    <xf numFmtId="0" fontId="30" fillId="0" borderId="71" xfId="1" applyNumberFormat="1" applyFont="1" applyFill="1" applyBorder="1" applyAlignment="1">
      <alignment horizontal="center" vertical="center" wrapText="1"/>
    </xf>
    <xf numFmtId="0" fontId="16" fillId="0" borderId="36" xfId="1" applyNumberFormat="1" applyFont="1" applyFill="1" applyBorder="1" applyAlignment="1">
      <alignment horizontal="center" vertical="center" wrapText="1"/>
    </xf>
    <xf numFmtId="0" fontId="13" fillId="0" borderId="72" xfId="1" applyNumberFormat="1" applyFont="1" applyFill="1" applyBorder="1" applyAlignment="1">
      <alignment horizontal="center" vertical="center"/>
    </xf>
    <xf numFmtId="0" fontId="13" fillId="0" borderId="73" xfId="1" applyNumberFormat="1" applyFont="1" applyFill="1" applyBorder="1" applyAlignment="1">
      <alignment horizontal="center" vertical="center" wrapText="1"/>
    </xf>
    <xf numFmtId="0" fontId="2" fillId="0" borderId="74" xfId="1" applyNumberFormat="1" applyFont="1" applyFill="1" applyBorder="1" applyAlignment="1">
      <alignment horizontal="center" vertical="center"/>
    </xf>
    <xf numFmtId="9" fontId="2" fillId="0" borderId="74" xfId="4" applyFont="1" applyFill="1" applyBorder="1" applyAlignment="1">
      <alignment horizontal="center" vertical="center" wrapText="1"/>
    </xf>
    <xf numFmtId="0" fontId="17" fillId="2" borderId="7" xfId="1" applyFont="1" applyFill="1" applyBorder="1" applyAlignment="1">
      <alignment horizontal="center" vertical="center" wrapText="1"/>
    </xf>
    <xf numFmtId="0" fontId="29" fillId="0" borderId="29" xfId="1" applyNumberFormat="1" applyFont="1" applyFill="1" applyBorder="1" applyAlignment="1">
      <alignment horizontal="left" vertical="top" wrapText="1"/>
    </xf>
    <xf numFmtId="0" fontId="29" fillId="0" borderId="30" xfId="1" applyNumberFormat="1" applyFont="1" applyFill="1" applyBorder="1" applyAlignment="1">
      <alignment horizontal="left" vertical="top" wrapText="1"/>
    </xf>
    <xf numFmtId="0" fontId="0" fillId="0" borderId="0" xfId="0" applyAlignment="1">
      <alignment horizontal="center"/>
    </xf>
    <xf numFmtId="0" fontId="0" fillId="13" borderId="7" xfId="0" applyFill="1" applyBorder="1" applyAlignment="1">
      <alignment horizontal="center"/>
    </xf>
    <xf numFmtId="0" fontId="0" fillId="12" borderId="7" xfId="0" applyFill="1" applyBorder="1" applyAlignment="1">
      <alignment horizontal="center"/>
    </xf>
    <xf numFmtId="0" fontId="0" fillId="14" borderId="7" xfId="0" applyFill="1" applyBorder="1" applyAlignment="1">
      <alignment horizontal="center"/>
    </xf>
    <xf numFmtId="0" fontId="0" fillId="0" borderId="7" xfId="0" applyFill="1" applyBorder="1" applyAlignment="1">
      <alignment horizontal="center"/>
    </xf>
    <xf numFmtId="0" fontId="31" fillId="10" borderId="7" xfId="0" applyFont="1" applyFill="1" applyBorder="1" applyAlignment="1">
      <alignment horizontal="center"/>
    </xf>
    <xf numFmtId="0" fontId="0" fillId="15" borderId="7" xfId="0" applyFill="1" applyBorder="1" applyAlignment="1">
      <alignment horizontal="center"/>
    </xf>
    <xf numFmtId="0" fontId="5" fillId="0" borderId="10" xfId="1" applyNumberFormat="1" applyFont="1" applyFill="1" applyBorder="1" applyAlignment="1">
      <alignment horizontal="center" vertical="center" wrapText="1"/>
    </xf>
    <xf numFmtId="0" fontId="5" fillId="0" borderId="13" xfId="1" applyNumberFormat="1" applyFont="1" applyFill="1" applyBorder="1" applyAlignment="1">
      <alignment horizontal="center" vertical="center" wrapText="1"/>
    </xf>
    <xf numFmtId="0" fontId="32" fillId="11" borderId="7" xfId="0" applyFont="1" applyFill="1" applyBorder="1" applyAlignment="1">
      <alignment horizontal="center" vertical="center" wrapText="1"/>
    </xf>
    <xf numFmtId="0" fontId="32" fillId="7" borderId="7" xfId="0" applyFont="1" applyFill="1" applyBorder="1" applyAlignment="1">
      <alignment horizontal="center" vertical="center" wrapText="1"/>
    </xf>
    <xf numFmtId="1" fontId="2" fillId="0" borderId="7" xfId="1" applyNumberFormat="1" applyFont="1" applyFill="1" applyBorder="1" applyAlignment="1">
      <alignment horizontal="center" vertical="center"/>
    </xf>
    <xf numFmtId="0" fontId="18" fillId="0" borderId="81" xfId="0" applyFont="1" applyBorder="1" applyAlignment="1">
      <alignment horizontal="center" vertical="center" wrapText="1"/>
    </xf>
    <xf numFmtId="0" fontId="18" fillId="0" borderId="82" xfId="0" applyFont="1" applyBorder="1" applyAlignment="1">
      <alignment horizontal="center" vertical="center" wrapText="1"/>
    </xf>
    <xf numFmtId="0" fontId="21" fillId="7" borderId="82" xfId="0" applyFont="1" applyFill="1" applyBorder="1" applyAlignment="1">
      <alignment horizontal="center" vertical="center" wrapText="1"/>
    </xf>
    <xf numFmtId="0" fontId="20" fillId="0" borderId="82" xfId="0" applyFont="1" applyBorder="1" applyAlignment="1">
      <alignment horizontal="center" vertical="center" wrapText="1"/>
    </xf>
    <xf numFmtId="0" fontId="22" fillId="7" borderId="82" xfId="0" applyFont="1" applyFill="1" applyBorder="1" applyAlignment="1">
      <alignment horizontal="center" vertical="center" wrapText="1"/>
    </xf>
    <xf numFmtId="0" fontId="33" fillId="7" borderId="82" xfId="0" applyFont="1" applyFill="1" applyBorder="1" applyAlignment="1">
      <alignment horizontal="center" vertical="center" wrapText="1"/>
    </xf>
    <xf numFmtId="0" fontId="18" fillId="6" borderId="82" xfId="0" applyFont="1" applyFill="1" applyBorder="1" applyAlignment="1">
      <alignment horizontal="center" vertical="center" wrapText="1"/>
    </xf>
    <xf numFmtId="0" fontId="26" fillId="7" borderId="82" xfId="0" applyFont="1" applyFill="1" applyBorder="1" applyAlignment="1">
      <alignment horizontal="center" vertical="center" wrapText="1"/>
    </xf>
    <xf numFmtId="0" fontId="18" fillId="8" borderId="82" xfId="0" applyFont="1" applyFill="1" applyBorder="1" applyAlignment="1">
      <alignment horizontal="center" vertical="center" wrapText="1"/>
    </xf>
    <xf numFmtId="0" fontId="18" fillId="0" borderId="83" xfId="0" applyFont="1" applyBorder="1" applyAlignment="1">
      <alignment horizontal="center" vertical="center" wrapText="1"/>
    </xf>
    <xf numFmtId="0" fontId="0" fillId="0" borderId="82" xfId="0" applyBorder="1" applyAlignment="1">
      <alignment horizontal="center"/>
    </xf>
    <xf numFmtId="0" fontId="0" fillId="0" borderId="83" xfId="0" applyBorder="1" applyAlignment="1">
      <alignment horizontal="center"/>
    </xf>
    <xf numFmtId="0" fontId="0" fillId="0" borderId="82" xfId="0" applyBorder="1"/>
    <xf numFmtId="0" fontId="0" fillId="0" borderId="83" xfId="0" applyBorder="1"/>
    <xf numFmtId="9" fontId="0" fillId="0" borderId="82" xfId="0" applyNumberFormat="1" applyBorder="1" applyAlignment="1">
      <alignment horizontal="center"/>
    </xf>
    <xf numFmtId="9" fontId="0" fillId="0" borderId="82" xfId="4" applyFont="1" applyBorder="1" applyAlignment="1">
      <alignment horizontal="center"/>
    </xf>
    <xf numFmtId="9" fontId="0" fillId="0" borderId="83" xfId="0" applyNumberFormat="1" applyBorder="1" applyAlignment="1">
      <alignment horizontal="center"/>
    </xf>
    <xf numFmtId="0" fontId="0" fillId="0" borderId="81" xfId="0" applyBorder="1"/>
    <xf numFmtId="0" fontId="0" fillId="0" borderId="81" xfId="0" applyBorder="1" applyAlignment="1">
      <alignment horizontal="center"/>
    </xf>
    <xf numFmtId="9" fontId="0" fillId="0" borderId="81" xfId="0" applyNumberFormat="1" applyBorder="1" applyAlignment="1">
      <alignment horizontal="center"/>
    </xf>
    <xf numFmtId="0" fontId="5" fillId="4" borderId="44" xfId="1" applyNumberFormat="1" applyFont="1" applyFill="1" applyBorder="1" applyAlignment="1">
      <alignment horizontal="center" vertical="center" wrapText="1"/>
    </xf>
    <xf numFmtId="0" fontId="6" fillId="4" borderId="44" xfId="1" applyNumberFormat="1" applyFont="1" applyFill="1" applyBorder="1" applyAlignment="1">
      <alignment horizontal="center"/>
    </xf>
    <xf numFmtId="0" fontId="6" fillId="2" borderId="7" xfId="1" applyFont="1" applyFill="1" applyBorder="1" applyAlignment="1">
      <alignment horizontal="center" vertical="center" wrapText="1"/>
    </xf>
    <xf numFmtId="0" fontId="5" fillId="0" borderId="11" xfId="1" applyNumberFormat="1" applyFont="1" applyFill="1" applyBorder="1" applyAlignment="1">
      <alignment horizontal="center" vertical="center" wrapText="1"/>
    </xf>
    <xf numFmtId="0" fontId="17" fillId="0" borderId="7" xfId="1" applyNumberFormat="1" applyFont="1" applyFill="1" applyBorder="1" applyAlignment="1">
      <alignment horizontal="center" vertical="top" wrapText="1"/>
    </xf>
    <xf numFmtId="0" fontId="14" fillId="0" borderId="20" xfId="1" applyNumberFormat="1" applyFont="1" applyFill="1" applyBorder="1" applyAlignment="1">
      <alignment horizontal="center" vertical="center" wrapText="1"/>
    </xf>
    <xf numFmtId="0" fontId="14" fillId="0" borderId="2" xfId="1" applyNumberFormat="1" applyFont="1" applyFill="1" applyBorder="1" applyAlignment="1">
      <alignment horizontal="center" vertical="center" wrapText="1"/>
    </xf>
    <xf numFmtId="0" fontId="30" fillId="12" borderId="68" xfId="1" applyNumberFormat="1" applyFont="1" applyFill="1" applyBorder="1" applyAlignment="1">
      <alignment horizontal="center" vertical="center" wrapText="1"/>
    </xf>
    <xf numFmtId="0" fontId="13" fillId="12" borderId="37" xfId="1" applyNumberFormat="1" applyFont="1" applyFill="1" applyBorder="1" applyAlignment="1">
      <alignment horizontal="center" vertical="center"/>
    </xf>
    <xf numFmtId="0" fontId="13" fillId="12" borderId="2" xfId="1" applyNumberFormat="1" applyFont="1" applyFill="1" applyBorder="1" applyAlignment="1">
      <alignment horizontal="center" vertical="center" wrapText="1"/>
    </xf>
    <xf numFmtId="0" fontId="2" fillId="12" borderId="18" xfId="1" applyNumberFormat="1" applyFont="1" applyFill="1" applyBorder="1" applyAlignment="1">
      <alignment horizontal="center" vertical="center"/>
    </xf>
    <xf numFmtId="9" fontId="2" fillId="12" borderId="18" xfId="4" applyFont="1" applyFill="1" applyBorder="1" applyAlignment="1">
      <alignment horizontal="center" vertical="center" wrapText="1"/>
    </xf>
    <xf numFmtId="0" fontId="13" fillId="12" borderId="5" xfId="1" applyNumberFormat="1" applyFont="1" applyFill="1" applyBorder="1" applyAlignment="1">
      <alignment horizontal="center" vertical="center" wrapText="1"/>
    </xf>
    <xf numFmtId="0" fontId="7" fillId="12" borderId="25" xfId="0" applyFont="1" applyFill="1" applyBorder="1" applyAlignment="1">
      <alignment horizontal="center" vertical="center" wrapText="1"/>
    </xf>
    <xf numFmtId="0" fontId="17" fillId="12" borderId="7" xfId="1" applyNumberFormat="1" applyFont="1" applyFill="1" applyBorder="1" applyAlignment="1">
      <alignment horizontal="center" vertical="top" wrapText="1"/>
    </xf>
    <xf numFmtId="0" fontId="14" fillId="12" borderId="7" xfId="1" applyNumberFormat="1" applyFont="1" applyFill="1" applyBorder="1" applyAlignment="1">
      <alignment horizontal="center" vertical="center" wrapText="1"/>
    </xf>
    <xf numFmtId="0" fontId="7" fillId="12" borderId="7" xfId="0" applyFont="1" applyFill="1" applyBorder="1" applyAlignment="1">
      <alignment horizontal="center" vertical="center" wrapText="1"/>
    </xf>
    <xf numFmtId="0" fontId="2" fillId="12" borderId="7" xfId="1" applyNumberFormat="1" applyFont="1" applyFill="1" applyBorder="1" applyAlignment="1">
      <alignment horizontal="center" vertical="center"/>
    </xf>
    <xf numFmtId="9" fontId="2" fillId="12" borderId="7" xfId="4" applyFont="1" applyFill="1" applyBorder="1" applyAlignment="1">
      <alignment horizontal="center" vertical="center"/>
    </xf>
    <xf numFmtId="9" fontId="2" fillId="12" borderId="7" xfId="4" applyFont="1" applyFill="1" applyBorder="1" applyAlignment="1">
      <alignment horizontal="center" vertical="center" wrapText="1"/>
    </xf>
    <xf numFmtId="0" fontId="21" fillId="7" borderId="7" xfId="0" applyFont="1" applyFill="1" applyBorder="1" applyAlignment="1">
      <alignment vertical="center" wrapText="1"/>
    </xf>
    <xf numFmtId="0" fontId="14" fillId="12" borderId="20" xfId="1" applyNumberFormat="1" applyFont="1" applyFill="1" applyBorder="1" applyAlignment="1">
      <alignment horizontal="center" vertical="center" wrapText="1"/>
    </xf>
    <xf numFmtId="0" fontId="14" fillId="12" borderId="2" xfId="1" applyNumberFormat="1" applyFont="1" applyFill="1" applyBorder="1" applyAlignment="1">
      <alignment horizontal="center" vertical="center" wrapText="1"/>
    </xf>
    <xf numFmtId="0" fontId="24" fillId="12" borderId="7" xfId="0" applyFont="1" applyFill="1" applyBorder="1" applyAlignment="1">
      <alignment vertical="center"/>
    </xf>
    <xf numFmtId="0" fontId="24" fillId="12" borderId="7" xfId="0" applyFont="1" applyFill="1" applyBorder="1" applyAlignment="1">
      <alignment horizontal="center" vertical="center"/>
    </xf>
    <xf numFmtId="9" fontId="0" fillId="12" borderId="7" xfId="0" applyNumberFormat="1" applyFont="1" applyFill="1" applyBorder="1"/>
    <xf numFmtId="9" fontId="0" fillId="12" borderId="7" xfId="0" applyNumberFormat="1" applyFill="1" applyBorder="1"/>
    <xf numFmtId="0" fontId="25" fillId="0" borderId="0" xfId="0" applyFont="1" applyAlignment="1">
      <alignment horizontal="center"/>
    </xf>
    <xf numFmtId="0" fontId="2" fillId="0" borderId="63" xfId="1" applyNumberFormat="1" applyFont="1" applyFill="1" applyBorder="1" applyAlignment="1">
      <alignment horizontal="left" vertical="top" wrapText="1"/>
    </xf>
    <xf numFmtId="0" fontId="2" fillId="0" borderId="62" xfId="1" applyNumberFormat="1" applyFont="1" applyFill="1" applyBorder="1" applyAlignment="1">
      <alignment horizontal="left" vertical="top"/>
    </xf>
    <xf numFmtId="0" fontId="2" fillId="0" borderId="64" xfId="1" applyNumberFormat="1" applyFont="1" applyFill="1" applyBorder="1" applyAlignment="1">
      <alignment horizontal="left" vertical="top" wrapText="1"/>
    </xf>
    <xf numFmtId="0" fontId="2" fillId="0" borderId="62" xfId="1" applyNumberFormat="1" applyFont="1" applyFill="1" applyBorder="1" applyAlignment="1">
      <alignment horizontal="left" vertical="top" wrapText="1"/>
    </xf>
    <xf numFmtId="0" fontId="10" fillId="0" borderId="32" xfId="2" applyFont="1" applyBorder="1" applyAlignment="1">
      <alignment horizontal="center" vertical="center" wrapText="1"/>
    </xf>
    <xf numFmtId="0" fontId="10" fillId="0" borderId="26" xfId="2" applyFont="1" applyBorder="1" applyAlignment="1">
      <alignment horizontal="center" vertical="center" wrapText="1"/>
    </xf>
    <xf numFmtId="0" fontId="10" fillId="0" borderId="33" xfId="2" applyFont="1" applyBorder="1" applyAlignment="1">
      <alignment horizontal="center" vertical="center" wrapText="1"/>
    </xf>
    <xf numFmtId="0" fontId="10" fillId="0" borderId="30" xfId="2" applyFont="1" applyBorder="1" applyAlignment="1">
      <alignment horizontal="center" vertical="center" wrapText="1"/>
    </xf>
    <xf numFmtId="0" fontId="10" fillId="0" borderId="50" xfId="2" applyFont="1" applyBorder="1" applyAlignment="1">
      <alignment horizontal="center" vertical="center" wrapText="1"/>
    </xf>
    <xf numFmtId="0" fontId="10" fillId="0" borderId="51" xfId="2" applyFont="1" applyBorder="1" applyAlignment="1">
      <alignment horizontal="center" vertical="center" wrapText="1"/>
    </xf>
    <xf numFmtId="0" fontId="5" fillId="0" borderId="13" xfId="1" applyNumberFormat="1" applyFont="1" applyFill="1" applyBorder="1" applyAlignment="1">
      <alignment horizontal="center" vertical="center" wrapText="1"/>
    </xf>
    <xf numFmtId="0" fontId="9" fillId="0" borderId="50" xfId="2" applyFont="1" applyFill="1" applyBorder="1" applyAlignment="1">
      <alignment horizontal="center" vertical="center"/>
    </xf>
    <xf numFmtId="0" fontId="9" fillId="0" borderId="0" xfId="2" applyFont="1" applyFill="1" applyBorder="1" applyAlignment="1">
      <alignment horizontal="center" vertical="center"/>
    </xf>
    <xf numFmtId="0" fontId="9" fillId="0" borderId="51" xfId="2" applyFont="1" applyFill="1" applyBorder="1" applyAlignment="1">
      <alignment horizontal="center" vertical="center"/>
    </xf>
    <xf numFmtId="0" fontId="11" fillId="0" borderId="50" xfId="2" applyFont="1" applyFill="1" applyBorder="1" applyAlignment="1">
      <alignment horizontal="center" vertical="center" wrapText="1"/>
    </xf>
    <xf numFmtId="0" fontId="11" fillId="0" borderId="0" xfId="2" applyFont="1" applyFill="1" applyBorder="1" applyAlignment="1">
      <alignment horizontal="center" vertical="center" wrapText="1"/>
    </xf>
    <xf numFmtId="0" fontId="11" fillId="0" borderId="51" xfId="2" applyFont="1" applyFill="1" applyBorder="1" applyAlignment="1">
      <alignment horizontal="center" vertical="center" wrapText="1"/>
    </xf>
    <xf numFmtId="0" fontId="11" fillId="0" borderId="33" xfId="2" applyFont="1" applyFill="1" applyBorder="1" applyAlignment="1">
      <alignment horizontal="center" vertical="center" wrapText="1"/>
    </xf>
    <xf numFmtId="0" fontId="11" fillId="0" borderId="29" xfId="2" applyFont="1" applyFill="1" applyBorder="1" applyAlignment="1">
      <alignment horizontal="center" vertical="center" wrapText="1"/>
    </xf>
    <xf numFmtId="0" fontId="16" fillId="12" borderId="7" xfId="1" applyNumberFormat="1" applyFont="1" applyFill="1" applyBorder="1" applyAlignment="1">
      <alignment horizontal="center" vertical="center" wrapText="1"/>
    </xf>
    <xf numFmtId="0" fontId="3" fillId="0" borderId="64" xfId="1" applyNumberFormat="1" applyFont="1" applyFill="1" applyBorder="1" applyAlignment="1">
      <alignment horizontal="center" vertical="center"/>
    </xf>
    <xf numFmtId="0" fontId="3" fillId="0" borderId="62" xfId="1" applyNumberFormat="1" applyFont="1" applyFill="1" applyBorder="1" applyAlignment="1">
      <alignment horizontal="center" vertical="center"/>
    </xf>
    <xf numFmtId="0" fontId="2" fillId="0" borderId="29" xfId="1" applyNumberFormat="1" applyFont="1" applyFill="1" applyBorder="1" applyAlignment="1">
      <alignment horizontal="left" vertical="top" wrapText="1"/>
    </xf>
    <xf numFmtId="0" fontId="2" fillId="0" borderId="30" xfId="1" applyNumberFormat="1" applyFont="1" applyFill="1" applyBorder="1" applyAlignment="1">
      <alignment horizontal="left" vertical="top" wrapText="1"/>
    </xf>
    <xf numFmtId="0" fontId="2" fillId="12" borderId="63" xfId="1" applyNumberFormat="1" applyFont="1" applyFill="1" applyBorder="1" applyAlignment="1">
      <alignment horizontal="left" vertical="top" wrapText="1"/>
    </xf>
    <xf numFmtId="0" fontId="2" fillId="12" borderId="62" xfId="1" applyNumberFormat="1" applyFont="1" applyFill="1" applyBorder="1" applyAlignment="1">
      <alignment horizontal="left" vertical="top"/>
    </xf>
    <xf numFmtId="0" fontId="2" fillId="12" borderId="64" xfId="1" applyNumberFormat="1" applyFont="1" applyFill="1" applyBorder="1" applyAlignment="1">
      <alignment horizontal="left" vertical="top" wrapText="1"/>
    </xf>
    <xf numFmtId="0" fontId="2" fillId="12" borderId="62" xfId="1" applyNumberFormat="1" applyFont="1" applyFill="1" applyBorder="1" applyAlignment="1">
      <alignment horizontal="left" vertical="top" wrapText="1"/>
    </xf>
    <xf numFmtId="0" fontId="2" fillId="0" borderId="64" xfId="1" applyNumberFormat="1" applyFont="1" applyFill="1" applyBorder="1" applyAlignment="1">
      <alignment horizontal="left" vertical="center" wrapText="1"/>
    </xf>
    <xf numFmtId="0" fontId="2" fillId="0" borderId="62" xfId="1" applyNumberFormat="1" applyFont="1" applyFill="1" applyBorder="1" applyAlignment="1">
      <alignment horizontal="left" vertical="center" wrapText="1"/>
    </xf>
    <xf numFmtId="0" fontId="5" fillId="0" borderId="6"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14" xfId="0" applyFont="1" applyFill="1" applyBorder="1" applyAlignment="1">
      <alignment horizontal="center" vertical="center" wrapText="1"/>
    </xf>
    <xf numFmtId="0" fontId="5" fillId="0" borderId="22" xfId="0" applyFont="1" applyFill="1" applyBorder="1" applyAlignment="1">
      <alignment horizontal="center" vertical="center" wrapText="1"/>
    </xf>
    <xf numFmtId="0" fontId="5" fillId="0" borderId="24" xfId="0" applyFont="1" applyFill="1" applyBorder="1" applyAlignment="1">
      <alignment horizontal="center" vertical="center" wrapText="1"/>
    </xf>
    <xf numFmtId="0" fontId="5" fillId="0" borderId="75" xfId="1" applyNumberFormat="1" applyFont="1" applyFill="1" applyBorder="1" applyAlignment="1">
      <alignment horizontal="center" vertical="center" textRotation="255"/>
    </xf>
    <xf numFmtId="0" fontId="5" fillId="0" borderId="76" xfId="1" applyNumberFormat="1" applyFont="1" applyFill="1" applyBorder="1" applyAlignment="1">
      <alignment horizontal="center" vertical="center" textRotation="255"/>
    </xf>
    <xf numFmtId="0" fontId="5" fillId="0" borderId="77" xfId="1" applyNumberFormat="1" applyFont="1" applyFill="1" applyBorder="1" applyAlignment="1">
      <alignment horizontal="center" vertical="center" textRotation="255"/>
    </xf>
    <xf numFmtId="0" fontId="5" fillId="0" borderId="14" xfId="1" applyNumberFormat="1" applyFont="1" applyFill="1" applyBorder="1" applyAlignment="1">
      <alignment horizontal="center" vertical="center" wrapText="1"/>
    </xf>
    <xf numFmtId="0" fontId="5" fillId="0" borderId="2" xfId="1" applyNumberFormat="1" applyFont="1" applyFill="1" applyBorder="1" applyAlignment="1">
      <alignment horizontal="center" vertical="center" wrapText="1"/>
    </xf>
    <xf numFmtId="0" fontId="5" fillId="0" borderId="18" xfId="1" applyNumberFormat="1" applyFont="1" applyFill="1" applyBorder="1" applyAlignment="1">
      <alignment horizontal="center" vertical="center" wrapText="1"/>
    </xf>
    <xf numFmtId="0" fontId="5" fillId="0" borderId="74" xfId="1" applyNumberFormat="1" applyFont="1" applyFill="1" applyBorder="1" applyAlignment="1">
      <alignment horizontal="center" vertical="center" wrapText="1"/>
    </xf>
    <xf numFmtId="0" fontId="5" fillId="0" borderId="18" xfId="0" applyFont="1" applyFill="1" applyBorder="1" applyAlignment="1">
      <alignment horizontal="center" vertical="center" wrapText="1"/>
    </xf>
    <xf numFmtId="0" fontId="5" fillId="0" borderId="78" xfId="0" applyFont="1" applyFill="1" applyBorder="1" applyAlignment="1">
      <alignment horizontal="center" vertical="center" wrapText="1"/>
    </xf>
    <xf numFmtId="0" fontId="5" fillId="0" borderId="23" xfId="0" applyFont="1" applyFill="1" applyBorder="1" applyAlignment="1">
      <alignment horizontal="center" vertical="center" wrapText="1"/>
    </xf>
    <xf numFmtId="0" fontId="2" fillId="0" borderId="64" xfId="1" applyNumberFormat="1" applyFont="1" applyFill="1" applyBorder="1" applyAlignment="1">
      <alignment horizontal="left" vertical="top"/>
    </xf>
    <xf numFmtId="0" fontId="2" fillId="0" borderId="64" xfId="1" applyNumberFormat="1" applyFont="1" applyFill="1" applyBorder="1" applyAlignment="1">
      <alignment horizontal="center"/>
    </xf>
    <xf numFmtId="0" fontId="2" fillId="0" borderId="62" xfId="1" applyNumberFormat="1" applyFont="1" applyFill="1" applyBorder="1" applyAlignment="1">
      <alignment horizontal="center"/>
    </xf>
    <xf numFmtId="0" fontId="2" fillId="0" borderId="63" xfId="1" applyNumberFormat="1" applyFont="1" applyFill="1" applyBorder="1" applyAlignment="1">
      <alignment vertical="top" wrapText="1"/>
    </xf>
    <xf numFmtId="0" fontId="2" fillId="0" borderId="62" xfId="1" applyNumberFormat="1" applyFont="1" applyFill="1" applyBorder="1" applyAlignment="1">
      <alignment vertical="top"/>
    </xf>
    <xf numFmtId="0" fontId="2" fillId="0" borderId="63" xfId="1" applyNumberFormat="1" applyFont="1" applyFill="1" applyBorder="1" applyAlignment="1">
      <alignment horizontal="left" vertical="top"/>
    </xf>
    <xf numFmtId="0" fontId="5" fillId="0" borderId="7" xfId="0" applyFont="1" applyFill="1" applyBorder="1" applyAlignment="1">
      <alignment horizontal="center" vertical="center" wrapText="1"/>
    </xf>
    <xf numFmtId="0" fontId="13" fillId="0" borderId="22" xfId="1" applyNumberFormat="1" applyFont="1" applyFill="1" applyBorder="1" applyAlignment="1">
      <alignment horizontal="center" vertical="center" wrapText="1"/>
    </xf>
    <xf numFmtId="0" fontId="13" fillId="0" borderId="23" xfId="1" applyNumberFormat="1" applyFont="1" applyFill="1" applyBorder="1" applyAlignment="1">
      <alignment horizontal="center" vertical="center" wrapText="1"/>
    </xf>
    <xf numFmtId="0" fontId="13" fillId="0" borderId="24" xfId="1" applyNumberFormat="1" applyFont="1" applyFill="1" applyBorder="1" applyAlignment="1">
      <alignment horizontal="center" vertical="center" wrapText="1"/>
    </xf>
    <xf numFmtId="0" fontId="5" fillId="0" borderId="7" xfId="1" applyNumberFormat="1" applyFont="1" applyFill="1" applyBorder="1" applyAlignment="1">
      <alignment horizontal="center" vertical="center" wrapText="1"/>
    </xf>
    <xf numFmtId="0" fontId="14" fillId="0" borderId="22" xfId="1" applyNumberFormat="1" applyFont="1" applyFill="1" applyBorder="1" applyAlignment="1">
      <alignment horizontal="center" vertical="center" wrapText="1"/>
    </xf>
    <xf numFmtId="0" fontId="14" fillId="0" borderId="23" xfId="1" applyNumberFormat="1" applyFont="1" applyFill="1" applyBorder="1" applyAlignment="1">
      <alignment horizontal="center" vertical="center" wrapText="1"/>
    </xf>
    <xf numFmtId="0" fontId="14" fillId="0" borderId="24" xfId="1" applyNumberFormat="1"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0" borderId="16" xfId="0" applyFont="1" applyFill="1" applyBorder="1" applyAlignment="1">
      <alignment horizontal="center" vertical="center" wrapText="1"/>
    </xf>
    <xf numFmtId="0" fontId="5" fillId="0" borderId="17" xfId="0" applyFont="1" applyFill="1" applyBorder="1" applyAlignment="1">
      <alignment horizontal="center" vertical="center" wrapText="1"/>
    </xf>
    <xf numFmtId="0" fontId="13" fillId="0" borderId="18" xfId="1" applyNumberFormat="1" applyFont="1" applyFill="1" applyBorder="1" applyAlignment="1">
      <alignment horizontal="center" vertical="center" wrapText="1"/>
    </xf>
    <xf numFmtId="0" fontId="9" fillId="0" borderId="32" xfId="2" applyFont="1" applyFill="1" applyBorder="1" applyAlignment="1">
      <alignment horizontal="center" vertical="center"/>
    </xf>
    <xf numFmtId="0" fontId="9" fillId="0" borderId="27" xfId="2" applyFont="1" applyFill="1" applyBorder="1" applyAlignment="1">
      <alignment horizontal="center" vertical="center"/>
    </xf>
    <xf numFmtId="0" fontId="9" fillId="0" borderId="26" xfId="2" applyFont="1" applyFill="1" applyBorder="1" applyAlignment="1">
      <alignment horizontal="center" vertical="center"/>
    </xf>
    <xf numFmtId="0" fontId="9" fillId="0" borderId="33" xfId="2" applyFont="1" applyFill="1" applyBorder="1" applyAlignment="1">
      <alignment horizontal="center" vertical="center"/>
    </xf>
    <xf numFmtId="0" fontId="9" fillId="0" borderId="29" xfId="2" applyFont="1" applyFill="1" applyBorder="1" applyAlignment="1">
      <alignment horizontal="center" vertical="center"/>
    </xf>
    <xf numFmtId="0" fontId="9" fillId="0" borderId="30" xfId="2" applyFont="1" applyFill="1" applyBorder="1" applyAlignment="1">
      <alignment horizontal="center" vertical="center"/>
    </xf>
    <xf numFmtId="0" fontId="11" fillId="0" borderId="32" xfId="2" applyFont="1" applyFill="1" applyBorder="1" applyAlignment="1">
      <alignment horizontal="center" vertical="center" wrapText="1"/>
    </xf>
    <xf numFmtId="0" fontId="11" fillId="0" borderId="27" xfId="2" applyFont="1" applyFill="1" applyBorder="1" applyAlignment="1">
      <alignment horizontal="center" vertical="center" wrapText="1"/>
    </xf>
    <xf numFmtId="0" fontId="11" fillId="0" borderId="26" xfId="2" applyFont="1" applyFill="1" applyBorder="1" applyAlignment="1">
      <alignment horizontal="center" vertical="center" wrapText="1"/>
    </xf>
    <xf numFmtId="0" fontId="11" fillId="0" borderId="30" xfId="2" applyFont="1" applyFill="1" applyBorder="1" applyAlignment="1">
      <alignment horizontal="center" vertical="center" wrapText="1"/>
    </xf>
    <xf numFmtId="0" fontId="5" fillId="0" borderId="14" xfId="1" applyNumberFormat="1" applyFont="1" applyFill="1" applyBorder="1" applyAlignment="1">
      <alignment horizontal="center" vertical="center" textRotation="255"/>
    </xf>
    <xf numFmtId="0" fontId="5" fillId="0" borderId="2" xfId="1" applyNumberFormat="1" applyFont="1" applyFill="1" applyBorder="1" applyAlignment="1">
      <alignment horizontal="center" vertical="center" textRotation="255"/>
    </xf>
    <xf numFmtId="0" fontId="5" fillId="0" borderId="45" xfId="1" applyNumberFormat="1" applyFont="1" applyFill="1" applyBorder="1" applyAlignment="1">
      <alignment horizontal="center" vertical="center" wrapText="1"/>
    </xf>
    <xf numFmtId="0" fontId="5" fillId="0" borderId="15" xfId="1" applyNumberFormat="1" applyFont="1" applyFill="1" applyBorder="1" applyAlignment="1">
      <alignment horizontal="center" vertical="center" wrapText="1"/>
    </xf>
    <xf numFmtId="0" fontId="5" fillId="0" borderId="6" xfId="1" applyNumberFormat="1" applyFont="1" applyFill="1" applyBorder="1" applyAlignment="1">
      <alignment horizontal="center" vertical="center" wrapText="1"/>
    </xf>
    <xf numFmtId="0" fontId="14" fillId="0" borderId="8" xfId="1" applyNumberFormat="1" applyFont="1" applyFill="1" applyBorder="1" applyAlignment="1">
      <alignment horizontal="center" vertical="center" wrapText="1"/>
    </xf>
    <xf numFmtId="0" fontId="14" fillId="0" borderId="16" xfId="1" applyNumberFormat="1" applyFont="1" applyFill="1" applyBorder="1" applyAlignment="1">
      <alignment horizontal="center" vertical="center" wrapText="1"/>
    </xf>
    <xf numFmtId="0" fontId="14" fillId="0" borderId="17" xfId="1" applyNumberFormat="1" applyFont="1" applyFill="1" applyBorder="1" applyAlignment="1">
      <alignment horizontal="center" vertical="center" wrapText="1"/>
    </xf>
    <xf numFmtId="0" fontId="5" fillId="0" borderId="11" xfId="0" applyFont="1" applyFill="1" applyBorder="1" applyAlignment="1">
      <alignment horizontal="center" vertical="center" wrapText="1"/>
    </xf>
    <xf numFmtId="0" fontId="5" fillId="0" borderId="56" xfId="0" applyFont="1" applyFill="1" applyBorder="1" applyAlignment="1">
      <alignment horizontal="center" vertical="center" wrapText="1"/>
    </xf>
    <xf numFmtId="0" fontId="5" fillId="0" borderId="10" xfId="0" applyFont="1" applyFill="1" applyBorder="1" applyAlignment="1">
      <alignment horizontal="center" vertical="center" wrapText="1"/>
    </xf>
    <xf numFmtId="0" fontId="13" fillId="0" borderId="8" xfId="1" applyNumberFormat="1" applyFont="1" applyFill="1" applyBorder="1" applyAlignment="1">
      <alignment horizontal="center" vertical="center" wrapText="1"/>
    </xf>
    <xf numFmtId="0" fontId="13" fillId="0" borderId="16" xfId="1" applyNumberFormat="1" applyFont="1" applyFill="1" applyBorder="1" applyAlignment="1">
      <alignment horizontal="center" vertical="center" wrapText="1"/>
    </xf>
    <xf numFmtId="0" fontId="13" fillId="0" borderId="17" xfId="1" applyNumberFormat="1" applyFont="1" applyFill="1" applyBorder="1" applyAlignment="1">
      <alignment horizontal="center" vertical="center" wrapText="1"/>
    </xf>
    <xf numFmtId="0" fontId="5" fillId="0" borderId="54" xfId="0" applyFont="1" applyFill="1" applyBorder="1" applyAlignment="1">
      <alignment horizontal="center" vertical="center" wrapText="1"/>
    </xf>
    <xf numFmtId="0" fontId="5" fillId="0" borderId="55" xfId="0" applyFont="1" applyFill="1" applyBorder="1" applyAlignment="1">
      <alignment horizontal="center" vertical="center" wrapText="1"/>
    </xf>
    <xf numFmtId="0" fontId="5" fillId="0" borderId="46" xfId="0" applyFont="1" applyFill="1" applyBorder="1" applyAlignment="1">
      <alignment horizontal="center" vertical="center" wrapText="1"/>
    </xf>
    <xf numFmtId="0" fontId="14" fillId="0" borderId="57" xfId="1" applyNumberFormat="1" applyFont="1" applyFill="1" applyBorder="1" applyAlignment="1">
      <alignment horizontal="center" vertical="center" wrapText="1"/>
    </xf>
    <xf numFmtId="0" fontId="13" fillId="0" borderId="54" xfId="1" applyNumberFormat="1" applyFont="1" applyFill="1" applyBorder="1" applyAlignment="1">
      <alignment horizontal="center" vertical="center" wrapText="1"/>
    </xf>
    <xf numFmtId="0" fontId="13" fillId="0" borderId="46" xfId="1" applyNumberFormat="1" applyFont="1" applyFill="1" applyBorder="1" applyAlignment="1">
      <alignment horizontal="center" vertical="center" wrapText="1"/>
    </xf>
    <xf numFmtId="0" fontId="16" fillId="0" borderId="8" xfId="1" applyNumberFormat="1" applyFont="1" applyFill="1" applyBorder="1" applyAlignment="1">
      <alignment horizontal="center" vertical="center" wrapText="1"/>
    </xf>
    <xf numFmtId="0" fontId="16" fillId="0" borderId="17" xfId="1" applyNumberFormat="1" applyFont="1" applyFill="1" applyBorder="1" applyAlignment="1">
      <alignment horizontal="center" vertical="center" wrapText="1"/>
    </xf>
    <xf numFmtId="0" fontId="13" fillId="0" borderId="37" xfId="1" applyNumberFormat="1" applyFont="1" applyFill="1" applyBorder="1" applyAlignment="1">
      <alignment horizontal="left" vertical="center" wrapText="1"/>
    </xf>
    <xf numFmtId="0" fontId="13" fillId="0" borderId="38" xfId="1" applyNumberFormat="1" applyFont="1" applyFill="1" applyBorder="1" applyAlignment="1">
      <alignment horizontal="left" vertical="center" wrapText="1"/>
    </xf>
    <xf numFmtId="0" fontId="9" fillId="0" borderId="50" xfId="2" applyFont="1" applyBorder="1" applyAlignment="1">
      <alignment horizontal="center" vertical="center"/>
    </xf>
    <xf numFmtId="0" fontId="9" fillId="0" borderId="0" xfId="2" applyFont="1" applyBorder="1" applyAlignment="1">
      <alignment horizontal="center" vertical="center"/>
    </xf>
    <xf numFmtId="0" fontId="9" fillId="0" borderId="51" xfId="2" applyFont="1" applyBorder="1" applyAlignment="1">
      <alignment horizontal="center" vertical="center"/>
    </xf>
    <xf numFmtId="9" fontId="2" fillId="0" borderId="8" xfId="4" applyFont="1" applyFill="1" applyBorder="1" applyAlignment="1">
      <alignment horizontal="center" vertical="center"/>
    </xf>
    <xf numFmtId="9" fontId="2" fillId="0" borderId="16" xfId="4" applyFont="1" applyFill="1" applyBorder="1" applyAlignment="1">
      <alignment horizontal="center" vertical="center"/>
    </xf>
    <xf numFmtId="9" fontId="2" fillId="0" borderId="17" xfId="4" applyFont="1" applyFill="1" applyBorder="1" applyAlignment="1">
      <alignment horizontal="center" vertical="center"/>
    </xf>
    <xf numFmtId="0" fontId="13" fillId="0" borderId="2" xfId="1" applyNumberFormat="1" applyFont="1" applyFill="1" applyBorder="1" applyAlignment="1">
      <alignment horizontal="center" vertical="center" wrapText="1"/>
    </xf>
    <xf numFmtId="0" fontId="6" fillId="0" borderId="7" xfId="1" applyNumberFormat="1" applyFont="1" applyFill="1" applyBorder="1" applyAlignment="1">
      <alignment horizontal="center" vertical="center" textRotation="255" wrapText="1"/>
    </xf>
    <xf numFmtId="0" fontId="14" fillId="0" borderId="37" xfId="1" applyNumberFormat="1" applyFont="1" applyFill="1" applyBorder="1" applyAlignment="1">
      <alignment horizontal="center" vertical="center" wrapText="1"/>
    </xf>
    <xf numFmtId="0" fontId="14" fillId="0" borderId="40" xfId="1" applyNumberFormat="1" applyFont="1" applyFill="1" applyBorder="1" applyAlignment="1">
      <alignment horizontal="center" vertical="center" wrapText="1"/>
    </xf>
    <xf numFmtId="0" fontId="14" fillId="0" borderId="38" xfId="1" applyNumberFormat="1" applyFont="1" applyFill="1" applyBorder="1" applyAlignment="1">
      <alignment horizontal="center" vertical="center" wrapText="1"/>
    </xf>
    <xf numFmtId="0" fontId="6" fillId="0" borderId="7" xfId="1" applyNumberFormat="1" applyFont="1" applyFill="1" applyBorder="1" applyAlignment="1">
      <alignment horizontal="center" vertical="center" wrapText="1"/>
    </xf>
    <xf numFmtId="0" fontId="17" fillId="0" borderId="7" xfId="1" applyNumberFormat="1" applyFont="1" applyFill="1" applyBorder="1" applyAlignment="1">
      <alignment horizontal="center" vertical="center" wrapText="1"/>
    </xf>
    <xf numFmtId="0" fontId="17" fillId="0" borderId="7" xfId="1" applyNumberFormat="1" applyFont="1" applyFill="1" applyBorder="1" applyAlignment="1">
      <alignment horizontal="center" vertical="top" wrapText="1"/>
    </xf>
    <xf numFmtId="0" fontId="14" fillId="0" borderId="20" xfId="1" applyNumberFormat="1" applyFont="1" applyFill="1" applyBorder="1" applyAlignment="1">
      <alignment horizontal="center" vertical="center" wrapText="1"/>
    </xf>
    <xf numFmtId="0" fontId="21" fillId="7" borderId="8" xfId="0" applyFont="1" applyFill="1" applyBorder="1" applyAlignment="1">
      <alignment horizontal="center" vertical="center" wrapText="1"/>
    </xf>
    <xf numFmtId="0" fontId="21" fillId="7" borderId="16" xfId="0" applyFont="1" applyFill="1" applyBorder="1" applyAlignment="1">
      <alignment horizontal="center" vertical="center" wrapText="1"/>
    </xf>
    <xf numFmtId="0" fontId="21" fillId="7" borderId="17" xfId="0" applyFont="1" applyFill="1" applyBorder="1" applyAlignment="1">
      <alignment horizontal="center" vertical="center" wrapText="1"/>
    </xf>
    <xf numFmtId="0" fontId="2" fillId="0" borderId="61" xfId="1" applyNumberFormat="1" applyFont="1" applyFill="1" applyBorder="1" applyAlignment="1">
      <alignment horizontal="left" vertical="top" wrapText="1"/>
    </xf>
    <xf numFmtId="0" fontId="2" fillId="0" borderId="79" xfId="1" applyNumberFormat="1" applyFont="1" applyFill="1" applyBorder="1" applyAlignment="1">
      <alignment horizontal="left" vertical="top" wrapText="1"/>
    </xf>
    <xf numFmtId="0" fontId="2" fillId="0" borderId="26" xfId="1" applyNumberFormat="1" applyFont="1" applyFill="1" applyBorder="1" applyAlignment="1">
      <alignment horizontal="left" vertical="top"/>
    </xf>
    <xf numFmtId="0" fontId="2" fillId="0" borderId="23" xfId="1" applyNumberFormat="1" applyFont="1" applyFill="1" applyBorder="1" applyAlignment="1">
      <alignment horizontal="left" vertical="top"/>
    </xf>
    <xf numFmtId="0" fontId="2" fillId="0" borderId="51" xfId="1" applyNumberFormat="1" applyFont="1" applyFill="1" applyBorder="1" applyAlignment="1">
      <alignment horizontal="left" vertical="top"/>
    </xf>
    <xf numFmtId="0" fontId="2" fillId="0" borderId="80" xfId="1" applyNumberFormat="1" applyFont="1" applyFill="1" applyBorder="1" applyAlignment="1">
      <alignment horizontal="left" vertical="top"/>
    </xf>
    <xf numFmtId="0" fontId="2" fillId="0" borderId="30" xfId="1" applyNumberFormat="1" applyFont="1" applyFill="1" applyBorder="1" applyAlignment="1">
      <alignment horizontal="left" vertical="top"/>
    </xf>
    <xf numFmtId="0" fontId="25" fillId="0" borderId="0" xfId="0" applyFont="1" applyAlignment="1">
      <alignment horizontal="center" vertical="center" wrapText="1"/>
    </xf>
    <xf numFmtId="0" fontId="2" fillId="0" borderId="8" xfId="1" applyNumberFormat="1" applyFont="1" applyFill="1" applyBorder="1" applyAlignment="1">
      <alignment horizontal="center" vertical="center"/>
    </xf>
    <xf numFmtId="0" fontId="2" fillId="0" borderId="16" xfId="1" applyNumberFormat="1" applyFont="1" applyFill="1" applyBorder="1" applyAlignment="1">
      <alignment horizontal="center" vertical="center"/>
    </xf>
    <xf numFmtId="0" fontId="2" fillId="0" borderId="17" xfId="1" applyNumberFormat="1" applyFont="1" applyFill="1" applyBorder="1" applyAlignment="1">
      <alignment horizontal="center" vertical="center"/>
    </xf>
    <xf numFmtId="0" fontId="18" fillId="6" borderId="8" xfId="0" applyFont="1" applyFill="1" applyBorder="1" applyAlignment="1">
      <alignment horizontal="center" vertical="center" wrapText="1"/>
    </xf>
    <xf numFmtId="0" fontId="18" fillId="6" borderId="16" xfId="0" applyFont="1" applyFill="1" applyBorder="1" applyAlignment="1">
      <alignment horizontal="center" vertical="center" wrapText="1"/>
    </xf>
    <xf numFmtId="0" fontId="18" fillId="6" borderId="17" xfId="0" applyFont="1" applyFill="1" applyBorder="1" applyAlignment="1">
      <alignment horizontal="center" vertical="center" wrapText="1"/>
    </xf>
    <xf numFmtId="0" fontId="14" fillId="0" borderId="7" xfId="1" applyNumberFormat="1" applyFont="1" applyFill="1" applyBorder="1" applyAlignment="1">
      <alignment horizontal="left" vertical="top" wrapText="1"/>
    </xf>
    <xf numFmtId="0" fontId="6" fillId="0" borderId="2" xfId="1" applyNumberFormat="1" applyFont="1" applyFill="1" applyBorder="1" applyAlignment="1">
      <alignment horizontal="center" vertical="center" wrapText="1"/>
    </xf>
    <xf numFmtId="0" fontId="14" fillId="0" borderId="13" xfId="1" applyNumberFormat="1" applyFont="1" applyFill="1" applyBorder="1" applyAlignment="1">
      <alignment horizontal="center" vertical="center" wrapText="1"/>
    </xf>
    <xf numFmtId="0" fontId="14" fillId="0" borderId="2" xfId="1" applyNumberFormat="1" applyFont="1" applyFill="1" applyBorder="1" applyAlignment="1">
      <alignment horizontal="center" vertical="center" wrapText="1"/>
    </xf>
    <xf numFmtId="0" fontId="14" fillId="0" borderId="13" xfId="1" applyNumberFormat="1" applyFont="1" applyFill="1" applyBorder="1" applyAlignment="1">
      <alignment horizontal="center" vertical="top" wrapText="1"/>
    </xf>
    <xf numFmtId="0" fontId="9" fillId="0" borderId="32" xfId="2" applyFont="1" applyBorder="1" applyAlignment="1">
      <alignment horizontal="center" vertical="center"/>
    </xf>
    <xf numFmtId="0" fontId="9" fillId="0" borderId="27" xfId="2" applyFont="1" applyBorder="1" applyAlignment="1">
      <alignment horizontal="center" vertical="center"/>
    </xf>
    <xf numFmtId="0" fontId="9" fillId="0" borderId="26" xfId="2" applyFont="1" applyBorder="1" applyAlignment="1">
      <alignment horizontal="center" vertical="center"/>
    </xf>
    <xf numFmtId="0" fontId="9" fillId="0" borderId="33" xfId="2" applyFont="1" applyBorder="1" applyAlignment="1">
      <alignment horizontal="center" vertical="center"/>
    </xf>
    <xf numFmtId="0" fontId="9" fillId="0" borderId="29" xfId="2" applyFont="1" applyBorder="1" applyAlignment="1">
      <alignment horizontal="center" vertical="center"/>
    </xf>
    <xf numFmtId="0" fontId="9" fillId="0" borderId="30" xfId="2" applyFont="1" applyBorder="1" applyAlignment="1">
      <alignment horizontal="center" vertical="center"/>
    </xf>
    <xf numFmtId="0" fontId="11" fillId="0" borderId="32" xfId="2" applyFont="1" applyBorder="1" applyAlignment="1">
      <alignment horizontal="center" vertical="center" wrapText="1"/>
    </xf>
    <xf numFmtId="0" fontId="11" fillId="0" borderId="27" xfId="2" applyFont="1" applyBorder="1" applyAlignment="1">
      <alignment horizontal="center" vertical="center" wrapText="1"/>
    </xf>
    <xf numFmtId="0" fontId="11" fillId="0" borderId="26" xfId="2" applyFont="1" applyBorder="1" applyAlignment="1">
      <alignment horizontal="center" vertical="center" wrapText="1"/>
    </xf>
    <xf numFmtId="0" fontId="11" fillId="0" borderId="33" xfId="2" applyFont="1" applyBorder="1" applyAlignment="1">
      <alignment horizontal="center" vertical="center" wrapText="1"/>
    </xf>
    <xf numFmtId="0" fontId="11" fillId="0" borderId="29" xfId="2" applyFont="1" applyBorder="1" applyAlignment="1">
      <alignment horizontal="center" vertical="center" wrapText="1"/>
    </xf>
    <xf numFmtId="0" fontId="11" fillId="0" borderId="30" xfId="2" applyFont="1" applyBorder="1" applyAlignment="1">
      <alignment horizontal="center" vertical="center" wrapText="1"/>
    </xf>
    <xf numFmtId="0" fontId="6" fillId="0" borderId="0" xfId="1" applyNumberFormat="1" applyFont="1" applyFill="1" applyBorder="1" applyAlignment="1">
      <alignment horizontal="center" vertical="center" textRotation="255" wrapText="1"/>
    </xf>
    <xf numFmtId="0" fontId="6" fillId="0" borderId="35" xfId="1" applyNumberFormat="1" applyFont="1" applyFill="1" applyBorder="1" applyAlignment="1">
      <alignment horizontal="center" vertical="center" textRotation="255" wrapText="1"/>
    </xf>
    <xf numFmtId="0" fontId="6" fillId="0" borderId="14" xfId="1" applyNumberFormat="1" applyFont="1" applyFill="1" applyBorder="1" applyAlignment="1">
      <alignment horizontal="center" vertical="center" wrapText="1"/>
    </xf>
    <xf numFmtId="0" fontId="14" fillId="0" borderId="10" xfId="1" applyNumberFormat="1" applyFont="1" applyFill="1" applyBorder="1" applyAlignment="1">
      <alignment horizontal="center" vertical="center" wrapText="1"/>
    </xf>
    <xf numFmtId="0" fontId="6" fillId="0" borderId="12" xfId="1" applyNumberFormat="1" applyFont="1" applyFill="1" applyBorder="1" applyAlignment="1">
      <alignment horizontal="center" vertical="center" wrapText="1"/>
    </xf>
    <xf numFmtId="0" fontId="6" fillId="0" borderId="5" xfId="1" applyNumberFormat="1" applyFont="1" applyFill="1" applyBorder="1" applyAlignment="1">
      <alignment horizontal="center" vertical="center" wrapText="1"/>
    </xf>
    <xf numFmtId="0" fontId="6" fillId="0" borderId="9" xfId="1" applyNumberFormat="1" applyFont="1" applyFill="1" applyBorder="1" applyAlignment="1">
      <alignment horizontal="center" vertical="center" wrapText="1"/>
    </xf>
    <xf numFmtId="0" fontId="25" fillId="0" borderId="0" xfId="0" applyFont="1" applyAlignment="1">
      <alignment horizontal="center" wrapText="1"/>
    </xf>
    <xf numFmtId="0" fontId="10" fillId="0" borderId="27" xfId="2" applyFont="1" applyBorder="1" applyAlignment="1">
      <alignment horizontal="center" vertical="center" wrapText="1"/>
    </xf>
    <xf numFmtId="0" fontId="10" fillId="0" borderId="29" xfId="2" applyFont="1" applyBorder="1" applyAlignment="1">
      <alignment horizontal="center" vertical="center" wrapText="1"/>
    </xf>
    <xf numFmtId="0" fontId="10" fillId="0" borderId="0" xfId="2" applyFont="1" applyBorder="1" applyAlignment="1">
      <alignment horizontal="center" vertical="center" wrapText="1"/>
    </xf>
    <xf numFmtId="0" fontId="9" fillId="0" borderId="7" xfId="2" applyFont="1" applyBorder="1" applyAlignment="1">
      <alignment horizontal="center" vertical="center" wrapText="1"/>
    </xf>
    <xf numFmtId="0" fontId="11" fillId="0" borderId="7" xfId="2" applyFont="1" applyBorder="1" applyAlignment="1">
      <alignment horizontal="center" vertical="center" wrapText="1"/>
    </xf>
    <xf numFmtId="0" fontId="11" fillId="0" borderId="8" xfId="2" applyFont="1" applyBorder="1" applyAlignment="1">
      <alignment horizontal="center" vertical="center" wrapText="1"/>
    </xf>
    <xf numFmtId="0" fontId="5" fillId="0" borderId="14" xfId="1" applyFont="1" applyFill="1" applyBorder="1" applyAlignment="1">
      <alignment horizontal="center" vertical="center" textRotation="90" wrapText="1"/>
    </xf>
    <xf numFmtId="0" fontId="5" fillId="0" borderId="2" xfId="1" applyFont="1" applyFill="1" applyBorder="1" applyAlignment="1">
      <alignment horizontal="center" vertical="center" textRotation="90" wrapText="1"/>
    </xf>
    <xf numFmtId="0" fontId="5" fillId="0" borderId="13" xfId="1" applyFont="1" applyFill="1" applyBorder="1" applyAlignment="1">
      <alignment horizontal="center" vertical="center" wrapText="1"/>
    </xf>
    <xf numFmtId="0" fontId="5" fillId="0" borderId="10" xfId="1" applyFont="1" applyFill="1" applyBorder="1" applyAlignment="1">
      <alignment horizontal="center" vertical="center" wrapText="1"/>
    </xf>
    <xf numFmtId="0" fontId="6" fillId="2" borderId="25" xfId="1" applyFont="1" applyFill="1" applyBorder="1" applyAlignment="1">
      <alignment horizontal="center" vertical="center" wrapText="1"/>
    </xf>
    <xf numFmtId="0" fontId="6" fillId="2" borderId="7" xfId="1" applyFont="1" applyFill="1" applyBorder="1" applyAlignment="1">
      <alignment horizontal="center" vertical="center" wrapText="1"/>
    </xf>
    <xf numFmtId="0" fontId="28" fillId="0" borderId="64" xfId="1" applyNumberFormat="1" applyFont="1" applyFill="1" applyBorder="1" applyAlignment="1">
      <alignment horizontal="center" vertical="center"/>
    </xf>
    <xf numFmtId="0" fontId="28" fillId="0" borderId="62" xfId="1" applyNumberFormat="1" applyFont="1" applyFill="1" applyBorder="1" applyAlignment="1">
      <alignment horizontal="center" vertical="center"/>
    </xf>
    <xf numFmtId="0" fontId="29" fillId="0" borderId="29" xfId="1" applyNumberFormat="1" applyFont="1" applyFill="1" applyBorder="1" applyAlignment="1">
      <alignment horizontal="left" vertical="top" wrapText="1"/>
    </xf>
    <xf numFmtId="0" fontId="29" fillId="0" borderId="30" xfId="1" applyNumberFormat="1" applyFont="1" applyFill="1" applyBorder="1" applyAlignment="1">
      <alignment horizontal="left" vertical="top" wrapText="1"/>
    </xf>
    <xf numFmtId="0" fontId="5" fillId="0" borderId="49" xfId="0" applyFont="1" applyBorder="1" applyAlignment="1">
      <alignment horizontal="center" vertical="center" wrapText="1"/>
    </xf>
    <xf numFmtId="0" fontId="5" fillId="0" borderId="47" xfId="0" applyFont="1" applyBorder="1" applyAlignment="1">
      <alignment horizontal="center" vertical="center" wrapText="1"/>
    </xf>
    <xf numFmtId="0" fontId="6" fillId="2" borderId="48" xfId="1" applyFont="1" applyFill="1" applyBorder="1" applyAlignment="1">
      <alignment horizontal="center" vertical="center" wrapText="1"/>
    </xf>
    <xf numFmtId="0" fontId="6" fillId="2" borderId="24" xfId="1" applyFont="1" applyFill="1" applyBorder="1" applyAlignment="1">
      <alignment horizontal="center" vertical="center" wrapText="1"/>
    </xf>
    <xf numFmtId="0" fontId="6" fillId="2" borderId="47" xfId="1" applyFont="1" applyFill="1" applyBorder="1" applyAlignment="1">
      <alignment horizontal="center" vertical="center" wrapText="1"/>
    </xf>
    <xf numFmtId="0" fontId="6" fillId="2" borderId="17" xfId="1" applyFont="1" applyFill="1" applyBorder="1" applyAlignment="1">
      <alignment horizontal="center" vertical="center" textRotation="255" wrapText="1"/>
    </xf>
    <xf numFmtId="0" fontId="6" fillId="2" borderId="7" xfId="1" applyFont="1" applyFill="1" applyBorder="1" applyAlignment="1">
      <alignment horizontal="center" vertical="center" textRotation="255" wrapText="1"/>
    </xf>
    <xf numFmtId="0" fontId="17" fillId="2" borderId="7" xfId="1" applyFont="1" applyFill="1" applyBorder="1" applyAlignment="1">
      <alignment horizontal="center" vertical="center" wrapText="1"/>
    </xf>
    <xf numFmtId="0" fontId="6" fillId="2" borderId="20" xfId="1" applyFont="1" applyFill="1" applyBorder="1" applyAlignment="1">
      <alignment horizontal="center" vertical="center" wrapText="1"/>
    </xf>
    <xf numFmtId="0" fontId="6" fillId="2" borderId="8" xfId="1" applyFont="1" applyFill="1" applyBorder="1" applyAlignment="1">
      <alignment horizontal="center" vertical="center" wrapText="1"/>
    </xf>
    <xf numFmtId="0" fontId="6" fillId="2" borderId="17" xfId="1" applyFont="1" applyFill="1" applyBorder="1" applyAlignment="1">
      <alignment horizontal="center" vertical="center" wrapText="1"/>
    </xf>
    <xf numFmtId="0" fontId="31" fillId="10" borderId="18" xfId="0" applyFont="1" applyFill="1" applyBorder="1" applyAlignment="1">
      <alignment horizontal="center"/>
    </xf>
    <xf numFmtId="0" fontId="31" fillId="10" borderId="12" xfId="0" applyFont="1" applyFill="1" applyBorder="1" applyAlignment="1">
      <alignment horizontal="center"/>
    </xf>
    <xf numFmtId="0" fontId="0" fillId="14" borderId="7" xfId="0" applyFill="1" applyBorder="1" applyAlignment="1">
      <alignment horizontal="center" vertical="center" wrapText="1"/>
    </xf>
    <xf numFmtId="0" fontId="0" fillId="0" borderId="7" xfId="0" applyFill="1" applyBorder="1" applyAlignment="1">
      <alignment horizontal="center" vertical="center" wrapText="1"/>
    </xf>
    <xf numFmtId="0" fontId="0" fillId="15" borderId="7" xfId="0" applyFill="1" applyBorder="1" applyAlignment="1">
      <alignment horizontal="center" vertical="center" wrapText="1"/>
    </xf>
    <xf numFmtId="0" fontId="0" fillId="13" borderId="8" xfId="0" applyFill="1" applyBorder="1" applyAlignment="1">
      <alignment horizontal="center" vertical="center" wrapText="1"/>
    </xf>
    <xf numFmtId="0" fontId="0" fillId="13" borderId="16" xfId="0" applyFill="1" applyBorder="1" applyAlignment="1">
      <alignment horizontal="center" vertical="center" wrapText="1"/>
    </xf>
    <xf numFmtId="0" fontId="0" fillId="13" borderId="17" xfId="0" applyFill="1" applyBorder="1" applyAlignment="1">
      <alignment horizontal="center" vertical="center" wrapText="1"/>
    </xf>
    <xf numFmtId="0" fontId="0" fillId="12" borderId="8" xfId="0" applyFill="1" applyBorder="1" applyAlignment="1">
      <alignment horizontal="center" vertical="center" wrapText="1"/>
    </xf>
    <xf numFmtId="0" fontId="0" fillId="12" borderId="16" xfId="0" applyFill="1" applyBorder="1" applyAlignment="1">
      <alignment horizontal="center" vertical="center" wrapText="1"/>
    </xf>
    <xf numFmtId="0" fontId="0" fillId="12" borderId="17" xfId="0" applyFill="1" applyBorder="1" applyAlignment="1">
      <alignment horizontal="center" vertical="center" wrapText="1"/>
    </xf>
  </cellXfs>
  <cellStyles count="6">
    <cellStyle name="Estilo 1" xfId="5"/>
    <cellStyle name="Excel Built-in Normal" xfId="1"/>
    <cellStyle name="Normal" xfId="0" builtinId="0"/>
    <cellStyle name="Normal 2" xfId="2"/>
    <cellStyle name="Normal 2 2" xfId="3"/>
    <cellStyle name="Porcentaje" xfId="4" builtinId="5"/>
  </cellStyles>
  <dxfs count="431">
    <dxf>
      <fill>
        <patternFill>
          <bgColor indexed="13"/>
        </patternFill>
      </fill>
    </dxf>
    <dxf>
      <fill>
        <patternFill patternType="solid">
          <bgColor rgb="FFFF0000"/>
        </patternFill>
      </fill>
    </dxf>
    <dxf>
      <font>
        <color rgb="FF006100"/>
      </font>
      <fill>
        <patternFill>
          <bgColor rgb="FF006600"/>
        </patternFill>
      </fill>
    </dxf>
    <dxf>
      <fill>
        <patternFill>
          <bgColor rgb="FF0070C0"/>
        </patternFill>
      </fill>
    </dxf>
    <dxf>
      <fill>
        <patternFill>
          <bgColor indexed="13"/>
        </patternFill>
      </fill>
    </dxf>
    <dxf>
      <fill>
        <patternFill patternType="solid">
          <bgColor rgb="FFFF0000"/>
        </patternFill>
      </fill>
    </dxf>
    <dxf>
      <font>
        <color rgb="FF006100"/>
      </font>
      <fill>
        <patternFill>
          <bgColor rgb="FF006600"/>
        </patternFill>
      </fill>
    </dxf>
    <dxf>
      <fill>
        <patternFill>
          <bgColor rgb="FF0070C0"/>
        </patternFill>
      </fill>
    </dxf>
    <dxf>
      <fill>
        <patternFill>
          <bgColor indexed="13"/>
        </patternFill>
      </fill>
    </dxf>
    <dxf>
      <fill>
        <patternFill patternType="solid">
          <bgColor rgb="FFFF0000"/>
        </patternFill>
      </fill>
    </dxf>
    <dxf>
      <font>
        <color rgb="FF006100"/>
      </font>
      <fill>
        <patternFill>
          <bgColor rgb="FF006600"/>
        </patternFill>
      </fill>
    </dxf>
    <dxf>
      <fill>
        <patternFill>
          <bgColor rgb="FF0070C0"/>
        </patternFill>
      </fill>
    </dxf>
    <dxf>
      <fill>
        <patternFill>
          <bgColor indexed="17"/>
        </patternFill>
      </fill>
    </dxf>
    <dxf>
      <fill>
        <patternFill>
          <bgColor indexed="13"/>
        </patternFill>
      </fill>
    </dxf>
    <dxf>
      <fill>
        <patternFill>
          <bgColor indexed="10"/>
        </patternFill>
      </fill>
    </dxf>
    <dxf>
      <fill>
        <patternFill>
          <bgColor indexed="17"/>
        </patternFill>
      </fill>
    </dxf>
    <dxf>
      <fill>
        <patternFill>
          <bgColor indexed="13"/>
        </patternFill>
      </fill>
    </dxf>
    <dxf>
      <fill>
        <patternFill>
          <bgColor indexed="10"/>
        </patternFill>
      </fill>
    </dxf>
    <dxf>
      <fill>
        <patternFill>
          <bgColor indexed="17"/>
        </patternFill>
      </fill>
    </dxf>
    <dxf>
      <fill>
        <patternFill>
          <bgColor indexed="13"/>
        </patternFill>
      </fill>
    </dxf>
    <dxf>
      <fill>
        <patternFill>
          <bgColor indexed="10"/>
        </patternFill>
      </fill>
    </dxf>
    <dxf>
      <fill>
        <patternFill>
          <bgColor indexed="17"/>
        </patternFill>
      </fill>
    </dxf>
    <dxf>
      <fill>
        <patternFill>
          <bgColor indexed="13"/>
        </patternFill>
      </fill>
    </dxf>
    <dxf>
      <fill>
        <patternFill>
          <bgColor indexed="10"/>
        </patternFill>
      </fill>
    </dxf>
    <dxf>
      <font>
        <color rgb="FF006100"/>
      </font>
      <fill>
        <patternFill>
          <bgColor rgb="FFC6EFCE"/>
        </patternFill>
      </fill>
    </dxf>
    <dxf>
      <fill>
        <patternFill>
          <bgColor indexed="17"/>
        </patternFill>
      </fill>
    </dxf>
    <dxf>
      <fill>
        <patternFill>
          <bgColor indexed="13"/>
        </patternFill>
      </fill>
    </dxf>
    <dxf>
      <fill>
        <patternFill>
          <bgColor indexed="10"/>
        </patternFill>
      </fill>
    </dxf>
    <dxf>
      <font>
        <color rgb="FF006100"/>
      </font>
      <fill>
        <patternFill>
          <bgColor rgb="FFC6EFCE"/>
        </patternFill>
      </fill>
    </dxf>
    <dxf>
      <fill>
        <patternFill>
          <bgColor indexed="17"/>
        </patternFill>
      </fill>
    </dxf>
    <dxf>
      <fill>
        <patternFill>
          <bgColor indexed="13"/>
        </patternFill>
      </fill>
    </dxf>
    <dxf>
      <fill>
        <patternFill>
          <bgColor indexed="10"/>
        </patternFill>
      </fill>
    </dxf>
    <dxf>
      <fill>
        <patternFill>
          <bgColor indexed="17"/>
        </patternFill>
      </fill>
    </dxf>
    <dxf>
      <fill>
        <patternFill>
          <bgColor indexed="13"/>
        </patternFill>
      </fill>
    </dxf>
    <dxf>
      <fill>
        <patternFill>
          <bgColor indexed="10"/>
        </patternFill>
      </fill>
    </dxf>
    <dxf>
      <fill>
        <patternFill>
          <bgColor indexed="13"/>
        </patternFill>
      </fill>
    </dxf>
    <dxf>
      <fill>
        <patternFill patternType="solid">
          <bgColor rgb="FFFF0000"/>
        </patternFill>
      </fill>
    </dxf>
    <dxf>
      <font>
        <color rgb="FF006100"/>
      </font>
      <fill>
        <patternFill>
          <bgColor rgb="FF006600"/>
        </patternFill>
      </fill>
    </dxf>
    <dxf>
      <fill>
        <patternFill>
          <bgColor rgb="FF0070C0"/>
        </patternFill>
      </fill>
    </dxf>
    <dxf>
      <font>
        <color rgb="FF006100"/>
      </font>
      <fill>
        <patternFill>
          <bgColor rgb="FFC6EFCE"/>
        </patternFill>
      </fill>
    </dxf>
    <dxf>
      <fill>
        <patternFill>
          <bgColor indexed="17"/>
        </patternFill>
      </fill>
    </dxf>
    <dxf>
      <fill>
        <patternFill>
          <bgColor indexed="13"/>
        </patternFill>
      </fill>
    </dxf>
    <dxf>
      <fill>
        <patternFill>
          <bgColor indexed="10"/>
        </patternFill>
      </fill>
    </dxf>
    <dxf>
      <fill>
        <patternFill>
          <bgColor indexed="13"/>
        </patternFill>
      </fill>
    </dxf>
    <dxf>
      <fill>
        <patternFill patternType="solid">
          <bgColor rgb="FFFF0000"/>
        </patternFill>
      </fill>
    </dxf>
    <dxf>
      <font>
        <color rgb="FF006100"/>
      </font>
      <fill>
        <patternFill>
          <bgColor rgb="FF006600"/>
        </patternFill>
      </fill>
    </dxf>
    <dxf>
      <fill>
        <patternFill>
          <bgColor rgb="FF0070C0"/>
        </patternFill>
      </fill>
    </dxf>
    <dxf>
      <fill>
        <patternFill>
          <bgColor indexed="13"/>
        </patternFill>
      </fill>
    </dxf>
    <dxf>
      <fill>
        <patternFill patternType="solid">
          <bgColor rgb="FFFF0000"/>
        </patternFill>
      </fill>
    </dxf>
    <dxf>
      <font>
        <color rgb="FF006100"/>
      </font>
      <fill>
        <patternFill>
          <bgColor rgb="FF006600"/>
        </patternFill>
      </fill>
    </dxf>
    <dxf>
      <fill>
        <patternFill>
          <bgColor rgb="FF0070C0"/>
        </patternFill>
      </fill>
    </dxf>
    <dxf>
      <fill>
        <patternFill>
          <bgColor indexed="13"/>
        </patternFill>
      </fill>
    </dxf>
    <dxf>
      <fill>
        <patternFill patternType="solid">
          <bgColor rgb="FFFF0000"/>
        </patternFill>
      </fill>
    </dxf>
    <dxf>
      <font>
        <color rgb="FF006100"/>
      </font>
      <fill>
        <patternFill>
          <bgColor rgb="FF006600"/>
        </patternFill>
      </fill>
    </dxf>
    <dxf>
      <fill>
        <patternFill>
          <bgColor rgb="FF0070C0"/>
        </patternFill>
      </fill>
    </dxf>
    <dxf>
      <fill>
        <patternFill>
          <bgColor indexed="13"/>
        </patternFill>
      </fill>
    </dxf>
    <dxf>
      <fill>
        <patternFill patternType="solid">
          <bgColor rgb="FFFF0000"/>
        </patternFill>
      </fill>
    </dxf>
    <dxf>
      <font>
        <color rgb="FF006100"/>
      </font>
      <fill>
        <patternFill>
          <bgColor rgb="FF006600"/>
        </patternFill>
      </fill>
    </dxf>
    <dxf>
      <fill>
        <patternFill>
          <bgColor rgb="FF0070C0"/>
        </patternFill>
      </fill>
    </dxf>
    <dxf>
      <fill>
        <patternFill>
          <bgColor indexed="17"/>
        </patternFill>
      </fill>
    </dxf>
    <dxf>
      <fill>
        <patternFill>
          <bgColor indexed="13"/>
        </patternFill>
      </fill>
    </dxf>
    <dxf>
      <fill>
        <patternFill>
          <bgColor indexed="10"/>
        </patternFill>
      </fill>
    </dxf>
    <dxf>
      <fill>
        <patternFill>
          <bgColor indexed="17"/>
        </patternFill>
      </fill>
    </dxf>
    <dxf>
      <fill>
        <patternFill>
          <bgColor indexed="13"/>
        </patternFill>
      </fill>
    </dxf>
    <dxf>
      <fill>
        <patternFill>
          <bgColor indexed="10"/>
        </patternFill>
      </fill>
    </dxf>
    <dxf>
      <fill>
        <patternFill>
          <bgColor indexed="17"/>
        </patternFill>
      </fill>
    </dxf>
    <dxf>
      <fill>
        <patternFill>
          <bgColor indexed="13"/>
        </patternFill>
      </fill>
    </dxf>
    <dxf>
      <fill>
        <patternFill>
          <bgColor indexed="10"/>
        </patternFill>
      </fill>
    </dxf>
    <dxf>
      <fill>
        <patternFill>
          <bgColor indexed="17"/>
        </patternFill>
      </fill>
    </dxf>
    <dxf>
      <fill>
        <patternFill>
          <bgColor indexed="13"/>
        </patternFill>
      </fill>
    </dxf>
    <dxf>
      <fill>
        <patternFill>
          <bgColor indexed="10"/>
        </patternFill>
      </fill>
    </dxf>
    <dxf>
      <fill>
        <patternFill>
          <bgColor indexed="17"/>
        </patternFill>
      </fill>
    </dxf>
    <dxf>
      <fill>
        <patternFill>
          <bgColor indexed="13"/>
        </patternFill>
      </fill>
    </dxf>
    <dxf>
      <fill>
        <patternFill>
          <bgColor indexed="10"/>
        </patternFill>
      </fill>
    </dxf>
    <dxf>
      <font>
        <color rgb="FF006100"/>
      </font>
      <fill>
        <patternFill>
          <bgColor rgb="FFC6EFCE"/>
        </patternFill>
      </fill>
    </dxf>
    <dxf>
      <fill>
        <patternFill>
          <bgColor indexed="17"/>
        </patternFill>
      </fill>
    </dxf>
    <dxf>
      <fill>
        <patternFill>
          <bgColor indexed="13"/>
        </patternFill>
      </fill>
    </dxf>
    <dxf>
      <fill>
        <patternFill>
          <bgColor indexed="10"/>
        </patternFill>
      </fill>
    </dxf>
    <dxf>
      <font>
        <color rgb="FF006100"/>
      </font>
      <fill>
        <patternFill>
          <bgColor rgb="FFC6EFCE"/>
        </patternFill>
      </fill>
    </dxf>
    <dxf>
      <fill>
        <patternFill>
          <bgColor indexed="17"/>
        </patternFill>
      </fill>
    </dxf>
    <dxf>
      <fill>
        <patternFill>
          <bgColor indexed="13"/>
        </patternFill>
      </fill>
    </dxf>
    <dxf>
      <fill>
        <patternFill>
          <bgColor indexed="10"/>
        </patternFill>
      </fill>
    </dxf>
    <dxf>
      <font>
        <color rgb="FF006100"/>
      </font>
      <fill>
        <patternFill>
          <bgColor rgb="FFC6EFCE"/>
        </patternFill>
      </fill>
    </dxf>
    <dxf>
      <fill>
        <patternFill>
          <bgColor indexed="17"/>
        </patternFill>
      </fill>
    </dxf>
    <dxf>
      <fill>
        <patternFill>
          <bgColor indexed="13"/>
        </patternFill>
      </fill>
    </dxf>
    <dxf>
      <fill>
        <patternFill>
          <bgColor indexed="10"/>
        </patternFill>
      </fill>
    </dxf>
    <dxf>
      <fill>
        <patternFill>
          <bgColor indexed="13"/>
        </patternFill>
      </fill>
    </dxf>
    <dxf>
      <fill>
        <patternFill patternType="solid">
          <bgColor rgb="FFFF0000"/>
        </patternFill>
      </fill>
    </dxf>
    <dxf>
      <font>
        <color rgb="FF006100"/>
      </font>
      <fill>
        <patternFill>
          <bgColor rgb="FF006600"/>
        </patternFill>
      </fill>
    </dxf>
    <dxf>
      <fill>
        <patternFill>
          <bgColor rgb="FF0070C0"/>
        </patternFill>
      </fill>
    </dxf>
    <dxf>
      <fill>
        <patternFill>
          <bgColor indexed="17"/>
        </patternFill>
      </fill>
    </dxf>
    <dxf>
      <fill>
        <patternFill>
          <bgColor indexed="13"/>
        </patternFill>
      </fill>
    </dxf>
    <dxf>
      <fill>
        <patternFill>
          <bgColor indexed="10"/>
        </patternFill>
      </fill>
    </dxf>
    <dxf>
      <fill>
        <patternFill>
          <bgColor indexed="13"/>
        </patternFill>
      </fill>
    </dxf>
    <dxf>
      <fill>
        <patternFill patternType="solid">
          <bgColor rgb="FFFF0000"/>
        </patternFill>
      </fill>
    </dxf>
    <dxf>
      <font>
        <color rgb="FF006100"/>
      </font>
      <fill>
        <patternFill>
          <bgColor rgb="FF006600"/>
        </patternFill>
      </fill>
    </dxf>
    <dxf>
      <fill>
        <patternFill>
          <bgColor rgb="FF0070C0"/>
        </patternFill>
      </fill>
    </dxf>
    <dxf>
      <fill>
        <patternFill>
          <bgColor indexed="13"/>
        </patternFill>
      </fill>
    </dxf>
    <dxf>
      <fill>
        <patternFill patternType="solid">
          <bgColor rgb="FFFF0000"/>
        </patternFill>
      </fill>
    </dxf>
    <dxf>
      <font>
        <color rgb="FF006100"/>
      </font>
      <fill>
        <patternFill>
          <bgColor rgb="FF006600"/>
        </patternFill>
      </fill>
    </dxf>
    <dxf>
      <fill>
        <patternFill>
          <bgColor rgb="FF0070C0"/>
        </patternFill>
      </fill>
    </dxf>
    <dxf>
      <fill>
        <patternFill>
          <bgColor indexed="13"/>
        </patternFill>
      </fill>
    </dxf>
    <dxf>
      <fill>
        <patternFill patternType="solid">
          <bgColor rgb="FFFF0000"/>
        </patternFill>
      </fill>
    </dxf>
    <dxf>
      <font>
        <color rgb="FF006100"/>
      </font>
      <fill>
        <patternFill>
          <bgColor rgb="FF006600"/>
        </patternFill>
      </fill>
    </dxf>
    <dxf>
      <fill>
        <patternFill>
          <bgColor rgb="FF0070C0"/>
        </patternFill>
      </fill>
    </dxf>
    <dxf>
      <fill>
        <patternFill>
          <bgColor indexed="13"/>
        </patternFill>
      </fill>
    </dxf>
    <dxf>
      <fill>
        <patternFill patternType="solid">
          <bgColor rgb="FFFF0000"/>
        </patternFill>
      </fill>
    </dxf>
    <dxf>
      <font>
        <color rgb="FF006100"/>
      </font>
      <fill>
        <patternFill>
          <bgColor rgb="FF006600"/>
        </patternFill>
      </fill>
    </dxf>
    <dxf>
      <fill>
        <patternFill>
          <bgColor rgb="FF0070C0"/>
        </patternFill>
      </fill>
    </dxf>
    <dxf>
      <fill>
        <patternFill>
          <bgColor indexed="13"/>
        </patternFill>
      </fill>
    </dxf>
    <dxf>
      <fill>
        <patternFill patternType="solid">
          <bgColor rgb="FFFF0000"/>
        </patternFill>
      </fill>
    </dxf>
    <dxf>
      <font>
        <color rgb="FF006100"/>
      </font>
      <fill>
        <patternFill>
          <bgColor rgb="FF006600"/>
        </patternFill>
      </fill>
    </dxf>
    <dxf>
      <fill>
        <patternFill>
          <bgColor rgb="FF0070C0"/>
        </patternFill>
      </fill>
    </dxf>
    <dxf>
      <fill>
        <patternFill>
          <bgColor indexed="13"/>
        </patternFill>
      </fill>
    </dxf>
    <dxf>
      <fill>
        <patternFill patternType="solid">
          <bgColor rgb="FFFF0000"/>
        </patternFill>
      </fill>
    </dxf>
    <dxf>
      <font>
        <color rgb="FF006100"/>
      </font>
      <fill>
        <patternFill>
          <bgColor rgb="FF006600"/>
        </patternFill>
      </fill>
    </dxf>
    <dxf>
      <fill>
        <patternFill>
          <bgColor rgb="FF0070C0"/>
        </patternFill>
      </fill>
    </dxf>
    <dxf>
      <fill>
        <patternFill>
          <bgColor indexed="17"/>
        </patternFill>
      </fill>
    </dxf>
    <dxf>
      <fill>
        <patternFill>
          <bgColor indexed="13"/>
        </patternFill>
      </fill>
    </dxf>
    <dxf>
      <fill>
        <patternFill>
          <bgColor indexed="10"/>
        </patternFill>
      </fill>
    </dxf>
    <dxf>
      <fill>
        <patternFill>
          <bgColor indexed="13"/>
        </patternFill>
      </fill>
    </dxf>
    <dxf>
      <fill>
        <patternFill patternType="solid">
          <bgColor rgb="FFFF0000"/>
        </patternFill>
      </fill>
    </dxf>
    <dxf>
      <font>
        <color rgb="FF006100"/>
      </font>
      <fill>
        <patternFill>
          <bgColor rgb="FF006600"/>
        </patternFill>
      </fill>
    </dxf>
    <dxf>
      <fill>
        <patternFill>
          <bgColor rgb="FF0070C0"/>
        </patternFill>
      </fill>
    </dxf>
    <dxf>
      <fill>
        <patternFill>
          <bgColor indexed="17"/>
        </patternFill>
      </fill>
    </dxf>
    <dxf>
      <fill>
        <patternFill>
          <bgColor indexed="13"/>
        </patternFill>
      </fill>
    </dxf>
    <dxf>
      <fill>
        <patternFill>
          <bgColor indexed="10"/>
        </patternFill>
      </fill>
    </dxf>
    <dxf>
      <fill>
        <patternFill>
          <bgColor indexed="17"/>
        </patternFill>
      </fill>
    </dxf>
    <dxf>
      <fill>
        <patternFill>
          <bgColor indexed="13"/>
        </patternFill>
      </fill>
    </dxf>
    <dxf>
      <fill>
        <patternFill>
          <bgColor indexed="10"/>
        </patternFill>
      </fill>
    </dxf>
    <dxf>
      <fill>
        <patternFill>
          <bgColor indexed="17"/>
        </patternFill>
      </fill>
    </dxf>
    <dxf>
      <fill>
        <patternFill>
          <bgColor indexed="13"/>
        </patternFill>
      </fill>
    </dxf>
    <dxf>
      <fill>
        <patternFill>
          <bgColor indexed="10"/>
        </patternFill>
      </fill>
    </dxf>
    <dxf>
      <fill>
        <patternFill>
          <bgColor indexed="17"/>
        </patternFill>
      </fill>
    </dxf>
    <dxf>
      <fill>
        <patternFill>
          <bgColor indexed="13"/>
        </patternFill>
      </fill>
    </dxf>
    <dxf>
      <fill>
        <patternFill>
          <bgColor indexed="10"/>
        </patternFill>
      </fill>
    </dxf>
    <dxf>
      <fill>
        <patternFill>
          <bgColor indexed="17"/>
        </patternFill>
      </fill>
    </dxf>
    <dxf>
      <fill>
        <patternFill>
          <bgColor indexed="13"/>
        </patternFill>
      </fill>
    </dxf>
    <dxf>
      <fill>
        <patternFill>
          <bgColor indexed="10"/>
        </patternFill>
      </fill>
    </dxf>
    <dxf>
      <fill>
        <patternFill>
          <bgColor indexed="17"/>
        </patternFill>
      </fill>
    </dxf>
    <dxf>
      <fill>
        <patternFill>
          <bgColor indexed="13"/>
        </patternFill>
      </fill>
    </dxf>
    <dxf>
      <fill>
        <patternFill>
          <bgColor indexed="10"/>
        </patternFill>
      </fill>
    </dxf>
    <dxf>
      <fill>
        <patternFill>
          <bgColor indexed="17"/>
        </patternFill>
      </fill>
    </dxf>
    <dxf>
      <fill>
        <patternFill>
          <bgColor indexed="13"/>
        </patternFill>
      </fill>
    </dxf>
    <dxf>
      <fill>
        <patternFill>
          <bgColor indexed="10"/>
        </patternFill>
      </fill>
    </dxf>
    <dxf>
      <fill>
        <patternFill>
          <bgColor indexed="17"/>
        </patternFill>
      </fill>
    </dxf>
    <dxf>
      <fill>
        <patternFill>
          <bgColor indexed="13"/>
        </patternFill>
      </fill>
    </dxf>
    <dxf>
      <fill>
        <patternFill>
          <bgColor indexed="10"/>
        </patternFill>
      </fill>
    </dxf>
    <dxf>
      <fill>
        <patternFill>
          <bgColor indexed="17"/>
        </patternFill>
      </fill>
    </dxf>
    <dxf>
      <fill>
        <patternFill>
          <bgColor indexed="13"/>
        </patternFill>
      </fill>
    </dxf>
    <dxf>
      <fill>
        <patternFill>
          <bgColor indexed="10"/>
        </patternFill>
      </fill>
    </dxf>
    <dxf>
      <fill>
        <patternFill>
          <bgColor indexed="13"/>
        </patternFill>
      </fill>
    </dxf>
    <dxf>
      <fill>
        <patternFill patternType="solid">
          <bgColor rgb="FFFF0000"/>
        </patternFill>
      </fill>
    </dxf>
    <dxf>
      <font>
        <color rgb="FF006100"/>
      </font>
      <fill>
        <patternFill>
          <bgColor rgb="FF006600"/>
        </patternFill>
      </fill>
    </dxf>
    <dxf>
      <fill>
        <patternFill>
          <bgColor rgb="FF0070C0"/>
        </patternFill>
      </fill>
    </dxf>
    <dxf>
      <fill>
        <patternFill>
          <bgColor indexed="13"/>
        </patternFill>
      </fill>
    </dxf>
    <dxf>
      <fill>
        <patternFill patternType="solid">
          <bgColor rgb="FFFF0000"/>
        </patternFill>
      </fill>
    </dxf>
    <dxf>
      <font>
        <color rgb="FF006100"/>
      </font>
      <fill>
        <patternFill>
          <bgColor rgb="FF006600"/>
        </patternFill>
      </fill>
    </dxf>
    <dxf>
      <fill>
        <patternFill>
          <bgColor rgb="FF0070C0"/>
        </patternFill>
      </fill>
    </dxf>
    <dxf>
      <fill>
        <patternFill>
          <bgColor indexed="17"/>
        </patternFill>
      </fill>
    </dxf>
    <dxf>
      <fill>
        <patternFill>
          <bgColor indexed="13"/>
        </patternFill>
      </fill>
    </dxf>
    <dxf>
      <fill>
        <patternFill>
          <bgColor indexed="10"/>
        </patternFill>
      </fill>
    </dxf>
    <dxf>
      <fill>
        <patternFill>
          <bgColor indexed="17"/>
        </patternFill>
      </fill>
    </dxf>
    <dxf>
      <fill>
        <patternFill>
          <bgColor indexed="13"/>
        </patternFill>
      </fill>
    </dxf>
    <dxf>
      <fill>
        <patternFill>
          <bgColor indexed="10"/>
        </patternFill>
      </fill>
    </dxf>
    <dxf>
      <fill>
        <patternFill>
          <bgColor indexed="13"/>
        </patternFill>
      </fill>
    </dxf>
    <dxf>
      <fill>
        <patternFill patternType="solid">
          <bgColor rgb="FFFF0000"/>
        </patternFill>
      </fill>
    </dxf>
    <dxf>
      <font>
        <color rgb="FF006100"/>
      </font>
      <fill>
        <patternFill>
          <bgColor rgb="FF006600"/>
        </patternFill>
      </fill>
    </dxf>
    <dxf>
      <fill>
        <patternFill>
          <bgColor rgb="FF0070C0"/>
        </patternFill>
      </fill>
    </dxf>
    <dxf>
      <fill>
        <patternFill>
          <bgColor indexed="13"/>
        </patternFill>
      </fill>
    </dxf>
    <dxf>
      <fill>
        <patternFill patternType="solid">
          <bgColor rgb="FFFF0000"/>
        </patternFill>
      </fill>
    </dxf>
    <dxf>
      <font>
        <color rgb="FF006100"/>
      </font>
      <fill>
        <patternFill>
          <bgColor rgb="FF006600"/>
        </patternFill>
      </fill>
    </dxf>
    <dxf>
      <fill>
        <patternFill>
          <bgColor rgb="FF0070C0"/>
        </patternFill>
      </fill>
    </dxf>
    <dxf>
      <fill>
        <patternFill>
          <bgColor indexed="17"/>
        </patternFill>
      </fill>
    </dxf>
    <dxf>
      <fill>
        <patternFill>
          <bgColor indexed="13"/>
        </patternFill>
      </fill>
    </dxf>
    <dxf>
      <fill>
        <patternFill>
          <bgColor indexed="10"/>
        </patternFill>
      </fill>
    </dxf>
    <dxf>
      <fill>
        <patternFill>
          <bgColor indexed="17"/>
        </patternFill>
      </fill>
    </dxf>
    <dxf>
      <fill>
        <patternFill>
          <bgColor indexed="13"/>
        </patternFill>
      </fill>
    </dxf>
    <dxf>
      <fill>
        <patternFill>
          <bgColor indexed="10"/>
        </patternFill>
      </fill>
    </dxf>
    <dxf>
      <fill>
        <patternFill>
          <bgColor indexed="17"/>
        </patternFill>
      </fill>
    </dxf>
    <dxf>
      <fill>
        <patternFill>
          <bgColor indexed="13"/>
        </patternFill>
      </fill>
    </dxf>
    <dxf>
      <fill>
        <patternFill>
          <bgColor indexed="10"/>
        </patternFill>
      </fill>
    </dxf>
    <dxf>
      <fill>
        <patternFill>
          <bgColor indexed="13"/>
        </patternFill>
      </fill>
    </dxf>
    <dxf>
      <fill>
        <patternFill patternType="solid">
          <bgColor rgb="FFFF0000"/>
        </patternFill>
      </fill>
    </dxf>
    <dxf>
      <font>
        <color rgb="FF006100"/>
      </font>
      <fill>
        <patternFill>
          <bgColor rgb="FF006600"/>
        </patternFill>
      </fill>
    </dxf>
    <dxf>
      <fill>
        <patternFill>
          <bgColor rgb="FF0070C0"/>
        </patternFill>
      </fill>
    </dxf>
    <dxf>
      <fill>
        <patternFill>
          <bgColor indexed="13"/>
        </patternFill>
      </fill>
    </dxf>
    <dxf>
      <fill>
        <patternFill patternType="solid">
          <bgColor rgb="FFFF0000"/>
        </patternFill>
      </fill>
    </dxf>
    <dxf>
      <font>
        <color rgb="FF006100"/>
      </font>
      <fill>
        <patternFill>
          <bgColor rgb="FF006600"/>
        </patternFill>
      </fill>
    </dxf>
    <dxf>
      <fill>
        <patternFill>
          <bgColor rgb="FF0070C0"/>
        </patternFill>
      </fill>
    </dxf>
    <dxf>
      <fill>
        <patternFill>
          <bgColor indexed="17"/>
        </patternFill>
      </fill>
    </dxf>
    <dxf>
      <fill>
        <patternFill>
          <bgColor indexed="13"/>
        </patternFill>
      </fill>
    </dxf>
    <dxf>
      <fill>
        <patternFill>
          <bgColor indexed="10"/>
        </patternFill>
      </fill>
    </dxf>
    <dxf>
      <fill>
        <patternFill>
          <bgColor indexed="17"/>
        </patternFill>
      </fill>
    </dxf>
    <dxf>
      <fill>
        <patternFill>
          <bgColor indexed="13"/>
        </patternFill>
      </fill>
    </dxf>
    <dxf>
      <fill>
        <patternFill>
          <bgColor indexed="10"/>
        </patternFill>
      </fill>
    </dxf>
    <dxf>
      <fill>
        <patternFill>
          <bgColor indexed="13"/>
        </patternFill>
      </fill>
    </dxf>
    <dxf>
      <fill>
        <patternFill patternType="solid">
          <bgColor rgb="FFFF0000"/>
        </patternFill>
      </fill>
    </dxf>
    <dxf>
      <font>
        <color rgb="FF006100"/>
      </font>
      <fill>
        <patternFill>
          <bgColor rgb="FF006600"/>
        </patternFill>
      </fill>
    </dxf>
    <dxf>
      <fill>
        <patternFill>
          <bgColor rgb="FF0070C0"/>
        </patternFill>
      </fill>
    </dxf>
    <dxf>
      <fill>
        <patternFill>
          <bgColor indexed="17"/>
        </patternFill>
      </fill>
    </dxf>
    <dxf>
      <fill>
        <patternFill>
          <bgColor indexed="13"/>
        </patternFill>
      </fill>
    </dxf>
    <dxf>
      <fill>
        <patternFill>
          <bgColor indexed="10"/>
        </patternFill>
      </fill>
    </dxf>
    <dxf>
      <fill>
        <patternFill>
          <bgColor indexed="17"/>
        </patternFill>
      </fill>
    </dxf>
    <dxf>
      <fill>
        <patternFill>
          <bgColor indexed="13"/>
        </patternFill>
      </fill>
    </dxf>
    <dxf>
      <fill>
        <patternFill>
          <bgColor indexed="10"/>
        </patternFill>
      </fill>
    </dxf>
    <dxf>
      <fill>
        <patternFill>
          <bgColor indexed="13"/>
        </patternFill>
      </fill>
    </dxf>
    <dxf>
      <fill>
        <patternFill patternType="solid">
          <bgColor rgb="FFFF0000"/>
        </patternFill>
      </fill>
    </dxf>
    <dxf>
      <font>
        <color rgb="FF006100"/>
      </font>
      <fill>
        <patternFill>
          <bgColor rgb="FF006600"/>
        </patternFill>
      </fill>
    </dxf>
    <dxf>
      <fill>
        <patternFill>
          <bgColor rgb="FF0070C0"/>
        </patternFill>
      </fill>
    </dxf>
    <dxf>
      <fill>
        <patternFill>
          <bgColor indexed="13"/>
        </patternFill>
      </fill>
    </dxf>
    <dxf>
      <fill>
        <patternFill patternType="solid">
          <bgColor rgb="FFFF0000"/>
        </patternFill>
      </fill>
    </dxf>
    <dxf>
      <font>
        <color rgb="FF006100"/>
      </font>
      <fill>
        <patternFill>
          <bgColor rgb="FF006600"/>
        </patternFill>
      </fill>
    </dxf>
    <dxf>
      <fill>
        <patternFill>
          <bgColor rgb="FF0070C0"/>
        </patternFill>
      </fill>
    </dxf>
    <dxf>
      <fill>
        <patternFill>
          <bgColor indexed="17"/>
        </patternFill>
      </fill>
    </dxf>
    <dxf>
      <fill>
        <patternFill>
          <bgColor indexed="13"/>
        </patternFill>
      </fill>
    </dxf>
    <dxf>
      <fill>
        <patternFill>
          <bgColor indexed="10"/>
        </patternFill>
      </fill>
    </dxf>
    <dxf>
      <fill>
        <patternFill>
          <bgColor indexed="17"/>
        </patternFill>
      </fill>
    </dxf>
    <dxf>
      <fill>
        <patternFill>
          <bgColor indexed="13"/>
        </patternFill>
      </fill>
    </dxf>
    <dxf>
      <fill>
        <patternFill>
          <bgColor indexed="10"/>
        </patternFill>
      </fill>
    </dxf>
    <dxf>
      <fill>
        <patternFill>
          <bgColor indexed="17"/>
        </patternFill>
      </fill>
    </dxf>
    <dxf>
      <fill>
        <patternFill>
          <bgColor indexed="13"/>
        </patternFill>
      </fill>
    </dxf>
    <dxf>
      <fill>
        <patternFill>
          <bgColor indexed="10"/>
        </patternFill>
      </fill>
    </dxf>
    <dxf>
      <fill>
        <patternFill>
          <bgColor indexed="17"/>
        </patternFill>
      </fill>
    </dxf>
    <dxf>
      <fill>
        <patternFill>
          <bgColor indexed="13"/>
        </patternFill>
      </fill>
    </dxf>
    <dxf>
      <fill>
        <patternFill>
          <bgColor indexed="10"/>
        </patternFill>
      </fill>
    </dxf>
    <dxf>
      <fill>
        <patternFill>
          <bgColor indexed="13"/>
        </patternFill>
      </fill>
    </dxf>
    <dxf>
      <fill>
        <patternFill patternType="solid">
          <bgColor rgb="FFFF0000"/>
        </patternFill>
      </fill>
    </dxf>
    <dxf>
      <font>
        <color rgb="FF006100"/>
      </font>
      <fill>
        <patternFill>
          <bgColor rgb="FF006600"/>
        </patternFill>
      </fill>
    </dxf>
    <dxf>
      <fill>
        <patternFill>
          <bgColor rgb="FF0070C0"/>
        </patternFill>
      </fill>
    </dxf>
    <dxf>
      <fill>
        <patternFill>
          <bgColor indexed="17"/>
        </patternFill>
      </fill>
    </dxf>
    <dxf>
      <fill>
        <patternFill>
          <bgColor indexed="13"/>
        </patternFill>
      </fill>
    </dxf>
    <dxf>
      <fill>
        <patternFill>
          <bgColor indexed="10"/>
        </patternFill>
      </fill>
    </dxf>
    <dxf>
      <fill>
        <patternFill>
          <bgColor indexed="17"/>
        </patternFill>
      </fill>
    </dxf>
    <dxf>
      <fill>
        <patternFill>
          <bgColor indexed="13"/>
        </patternFill>
      </fill>
    </dxf>
    <dxf>
      <fill>
        <patternFill>
          <bgColor indexed="10"/>
        </patternFill>
      </fill>
    </dxf>
    <dxf>
      <fill>
        <patternFill>
          <bgColor indexed="13"/>
        </patternFill>
      </fill>
    </dxf>
    <dxf>
      <fill>
        <patternFill patternType="solid">
          <bgColor rgb="FFFF0000"/>
        </patternFill>
      </fill>
    </dxf>
    <dxf>
      <font>
        <color rgb="FF006100"/>
      </font>
      <fill>
        <patternFill>
          <bgColor rgb="FF006600"/>
        </patternFill>
      </fill>
    </dxf>
    <dxf>
      <fill>
        <patternFill>
          <bgColor rgb="FF0070C0"/>
        </patternFill>
      </fill>
    </dxf>
    <dxf>
      <fill>
        <patternFill>
          <bgColor indexed="13"/>
        </patternFill>
      </fill>
    </dxf>
    <dxf>
      <fill>
        <patternFill patternType="solid">
          <bgColor rgb="FFFF0000"/>
        </patternFill>
      </fill>
    </dxf>
    <dxf>
      <font>
        <color rgb="FF006100"/>
      </font>
      <fill>
        <patternFill>
          <bgColor rgb="FF006600"/>
        </patternFill>
      </fill>
    </dxf>
    <dxf>
      <fill>
        <patternFill>
          <bgColor rgb="FF0070C0"/>
        </patternFill>
      </fill>
    </dxf>
    <dxf>
      <fill>
        <patternFill>
          <bgColor indexed="17"/>
        </patternFill>
      </fill>
    </dxf>
    <dxf>
      <fill>
        <patternFill>
          <bgColor indexed="13"/>
        </patternFill>
      </fill>
    </dxf>
    <dxf>
      <fill>
        <patternFill>
          <bgColor indexed="10"/>
        </patternFill>
      </fill>
    </dxf>
    <dxf>
      <fill>
        <patternFill>
          <bgColor indexed="13"/>
        </patternFill>
      </fill>
    </dxf>
    <dxf>
      <fill>
        <patternFill patternType="solid">
          <bgColor rgb="FFFF0000"/>
        </patternFill>
      </fill>
    </dxf>
    <dxf>
      <font>
        <color rgb="FF006100"/>
      </font>
      <fill>
        <patternFill>
          <bgColor rgb="FF006600"/>
        </patternFill>
      </fill>
    </dxf>
    <dxf>
      <fill>
        <patternFill>
          <bgColor rgb="FF0070C0"/>
        </patternFill>
      </fill>
    </dxf>
    <dxf>
      <fill>
        <patternFill>
          <bgColor indexed="17"/>
        </patternFill>
      </fill>
    </dxf>
    <dxf>
      <fill>
        <patternFill>
          <bgColor indexed="13"/>
        </patternFill>
      </fill>
    </dxf>
    <dxf>
      <fill>
        <patternFill>
          <bgColor indexed="10"/>
        </patternFill>
      </fill>
    </dxf>
    <dxf>
      <fill>
        <patternFill>
          <bgColor indexed="17"/>
        </patternFill>
      </fill>
    </dxf>
    <dxf>
      <fill>
        <patternFill>
          <bgColor indexed="13"/>
        </patternFill>
      </fill>
    </dxf>
    <dxf>
      <fill>
        <patternFill>
          <bgColor indexed="10"/>
        </patternFill>
      </fill>
    </dxf>
    <dxf>
      <fill>
        <patternFill>
          <bgColor indexed="17"/>
        </patternFill>
      </fill>
    </dxf>
    <dxf>
      <fill>
        <patternFill>
          <bgColor indexed="13"/>
        </patternFill>
      </fill>
    </dxf>
    <dxf>
      <fill>
        <patternFill>
          <bgColor indexed="10"/>
        </patternFill>
      </fill>
    </dxf>
    <dxf>
      <fill>
        <patternFill>
          <bgColor indexed="17"/>
        </patternFill>
      </fill>
    </dxf>
    <dxf>
      <fill>
        <patternFill>
          <bgColor indexed="13"/>
        </patternFill>
      </fill>
    </dxf>
    <dxf>
      <fill>
        <patternFill>
          <bgColor indexed="10"/>
        </patternFill>
      </fill>
    </dxf>
    <dxf>
      <fill>
        <patternFill>
          <bgColor indexed="17"/>
        </patternFill>
      </fill>
    </dxf>
    <dxf>
      <fill>
        <patternFill>
          <bgColor indexed="13"/>
        </patternFill>
      </fill>
    </dxf>
    <dxf>
      <fill>
        <patternFill>
          <bgColor indexed="10"/>
        </patternFill>
      </fill>
    </dxf>
    <dxf>
      <fill>
        <patternFill>
          <bgColor indexed="17"/>
        </patternFill>
      </fill>
    </dxf>
    <dxf>
      <fill>
        <patternFill>
          <bgColor indexed="13"/>
        </patternFill>
      </fill>
    </dxf>
    <dxf>
      <fill>
        <patternFill>
          <bgColor indexed="10"/>
        </patternFill>
      </fill>
    </dxf>
    <dxf>
      <fill>
        <patternFill>
          <bgColor indexed="17"/>
        </patternFill>
      </fill>
    </dxf>
    <dxf>
      <fill>
        <patternFill>
          <bgColor indexed="13"/>
        </patternFill>
      </fill>
    </dxf>
    <dxf>
      <fill>
        <patternFill>
          <bgColor indexed="10"/>
        </patternFill>
      </fill>
    </dxf>
    <dxf>
      <fill>
        <patternFill>
          <bgColor indexed="13"/>
        </patternFill>
      </fill>
    </dxf>
    <dxf>
      <fill>
        <patternFill patternType="solid">
          <bgColor rgb="FFFF0000"/>
        </patternFill>
      </fill>
    </dxf>
    <dxf>
      <font>
        <color rgb="FF006100"/>
      </font>
      <fill>
        <patternFill>
          <bgColor rgb="FF006600"/>
        </patternFill>
      </fill>
    </dxf>
    <dxf>
      <fill>
        <patternFill>
          <bgColor rgb="FF0070C0"/>
        </patternFill>
      </fill>
    </dxf>
    <dxf>
      <fill>
        <patternFill>
          <bgColor indexed="17"/>
        </patternFill>
      </fill>
    </dxf>
    <dxf>
      <fill>
        <patternFill>
          <bgColor indexed="13"/>
        </patternFill>
      </fill>
    </dxf>
    <dxf>
      <fill>
        <patternFill>
          <bgColor indexed="10"/>
        </patternFill>
      </fill>
    </dxf>
    <dxf>
      <fill>
        <patternFill>
          <bgColor indexed="17"/>
        </patternFill>
      </fill>
    </dxf>
    <dxf>
      <fill>
        <patternFill>
          <bgColor indexed="13"/>
        </patternFill>
      </fill>
    </dxf>
    <dxf>
      <fill>
        <patternFill>
          <bgColor indexed="10"/>
        </patternFill>
      </fill>
    </dxf>
    <dxf>
      <fill>
        <patternFill>
          <bgColor indexed="17"/>
        </patternFill>
      </fill>
    </dxf>
    <dxf>
      <fill>
        <patternFill>
          <bgColor indexed="13"/>
        </patternFill>
      </fill>
    </dxf>
    <dxf>
      <fill>
        <patternFill>
          <bgColor indexed="10"/>
        </patternFill>
      </fill>
    </dxf>
    <dxf>
      <fill>
        <patternFill>
          <bgColor indexed="13"/>
        </patternFill>
      </fill>
    </dxf>
    <dxf>
      <fill>
        <patternFill patternType="solid">
          <bgColor rgb="FFFF0000"/>
        </patternFill>
      </fill>
    </dxf>
    <dxf>
      <font>
        <color rgb="FF006100"/>
      </font>
      <fill>
        <patternFill>
          <bgColor rgb="FF006600"/>
        </patternFill>
      </fill>
    </dxf>
    <dxf>
      <fill>
        <patternFill>
          <bgColor rgb="FF0070C0"/>
        </patternFill>
      </fill>
    </dxf>
    <dxf>
      <fill>
        <patternFill>
          <bgColor indexed="13"/>
        </patternFill>
      </fill>
    </dxf>
    <dxf>
      <fill>
        <patternFill patternType="solid">
          <bgColor rgb="FFFF0000"/>
        </patternFill>
      </fill>
    </dxf>
    <dxf>
      <font>
        <color rgb="FF006100"/>
      </font>
      <fill>
        <patternFill>
          <bgColor rgb="FF006600"/>
        </patternFill>
      </fill>
    </dxf>
    <dxf>
      <fill>
        <patternFill>
          <bgColor rgb="FF0070C0"/>
        </patternFill>
      </fill>
    </dxf>
    <dxf>
      <fill>
        <patternFill>
          <bgColor indexed="13"/>
        </patternFill>
      </fill>
    </dxf>
    <dxf>
      <fill>
        <patternFill patternType="solid">
          <bgColor rgb="FFFF0000"/>
        </patternFill>
      </fill>
    </dxf>
    <dxf>
      <font>
        <color rgb="FF006100"/>
      </font>
      <fill>
        <patternFill>
          <bgColor rgb="FF006600"/>
        </patternFill>
      </fill>
    </dxf>
    <dxf>
      <fill>
        <patternFill>
          <bgColor rgb="FF0070C0"/>
        </patternFill>
      </fill>
    </dxf>
    <dxf>
      <fill>
        <patternFill>
          <bgColor indexed="17"/>
        </patternFill>
      </fill>
    </dxf>
    <dxf>
      <fill>
        <patternFill>
          <bgColor indexed="13"/>
        </patternFill>
      </fill>
    </dxf>
    <dxf>
      <fill>
        <patternFill>
          <bgColor indexed="10"/>
        </patternFill>
      </fill>
    </dxf>
    <dxf>
      <fill>
        <patternFill>
          <bgColor indexed="17"/>
        </patternFill>
      </fill>
    </dxf>
    <dxf>
      <fill>
        <patternFill>
          <bgColor indexed="13"/>
        </patternFill>
      </fill>
    </dxf>
    <dxf>
      <fill>
        <patternFill>
          <bgColor indexed="10"/>
        </patternFill>
      </fill>
    </dxf>
    <dxf>
      <fill>
        <patternFill>
          <bgColor indexed="17"/>
        </patternFill>
      </fill>
    </dxf>
    <dxf>
      <fill>
        <patternFill>
          <bgColor indexed="13"/>
        </patternFill>
      </fill>
    </dxf>
    <dxf>
      <fill>
        <patternFill>
          <bgColor indexed="10"/>
        </patternFill>
      </fill>
    </dxf>
    <dxf>
      <fill>
        <patternFill>
          <bgColor indexed="17"/>
        </patternFill>
      </fill>
    </dxf>
    <dxf>
      <fill>
        <patternFill>
          <bgColor indexed="13"/>
        </patternFill>
      </fill>
    </dxf>
    <dxf>
      <fill>
        <patternFill>
          <bgColor indexed="10"/>
        </patternFill>
      </fill>
    </dxf>
    <dxf>
      <fill>
        <patternFill>
          <bgColor indexed="17"/>
        </patternFill>
      </fill>
    </dxf>
    <dxf>
      <fill>
        <patternFill>
          <bgColor indexed="13"/>
        </patternFill>
      </fill>
    </dxf>
    <dxf>
      <fill>
        <patternFill>
          <bgColor indexed="10"/>
        </patternFill>
      </fill>
    </dxf>
    <dxf>
      <fill>
        <patternFill>
          <bgColor indexed="13"/>
        </patternFill>
      </fill>
    </dxf>
    <dxf>
      <fill>
        <patternFill patternType="solid">
          <bgColor rgb="FFFF0000"/>
        </patternFill>
      </fill>
    </dxf>
    <dxf>
      <font>
        <color rgb="FF006100"/>
      </font>
      <fill>
        <patternFill>
          <bgColor rgb="FF006600"/>
        </patternFill>
      </fill>
    </dxf>
    <dxf>
      <fill>
        <patternFill>
          <bgColor rgb="FF0070C0"/>
        </patternFill>
      </fill>
    </dxf>
    <dxf>
      <fill>
        <patternFill>
          <bgColor indexed="13"/>
        </patternFill>
      </fill>
    </dxf>
    <dxf>
      <fill>
        <patternFill patternType="solid">
          <bgColor rgb="FFFF0000"/>
        </patternFill>
      </fill>
    </dxf>
    <dxf>
      <font>
        <color rgb="FF006100"/>
      </font>
      <fill>
        <patternFill>
          <bgColor rgb="FF006600"/>
        </patternFill>
      </fill>
    </dxf>
    <dxf>
      <fill>
        <patternFill>
          <bgColor rgb="FF0070C0"/>
        </patternFill>
      </fill>
    </dxf>
    <dxf>
      <fill>
        <patternFill>
          <bgColor indexed="13"/>
        </patternFill>
      </fill>
    </dxf>
    <dxf>
      <fill>
        <patternFill patternType="solid">
          <bgColor rgb="FFFF0000"/>
        </patternFill>
      </fill>
    </dxf>
    <dxf>
      <font>
        <color rgb="FF006100"/>
      </font>
      <fill>
        <patternFill>
          <bgColor rgb="FF006600"/>
        </patternFill>
      </fill>
    </dxf>
    <dxf>
      <fill>
        <patternFill>
          <bgColor rgb="FF0070C0"/>
        </patternFill>
      </fill>
    </dxf>
    <dxf>
      <fill>
        <patternFill>
          <bgColor indexed="17"/>
        </patternFill>
      </fill>
    </dxf>
    <dxf>
      <fill>
        <patternFill>
          <bgColor indexed="13"/>
        </patternFill>
      </fill>
    </dxf>
    <dxf>
      <fill>
        <patternFill>
          <bgColor indexed="10"/>
        </patternFill>
      </fill>
    </dxf>
    <dxf>
      <fill>
        <patternFill>
          <bgColor indexed="17"/>
        </patternFill>
      </fill>
    </dxf>
    <dxf>
      <fill>
        <patternFill>
          <bgColor indexed="13"/>
        </patternFill>
      </fill>
    </dxf>
    <dxf>
      <fill>
        <patternFill>
          <bgColor indexed="10"/>
        </patternFill>
      </fill>
    </dxf>
    <dxf>
      <fill>
        <patternFill>
          <bgColor indexed="17"/>
        </patternFill>
      </fill>
    </dxf>
    <dxf>
      <fill>
        <patternFill>
          <bgColor indexed="13"/>
        </patternFill>
      </fill>
    </dxf>
    <dxf>
      <fill>
        <patternFill>
          <bgColor indexed="10"/>
        </patternFill>
      </fill>
    </dxf>
    <dxf>
      <fill>
        <patternFill>
          <bgColor indexed="13"/>
        </patternFill>
      </fill>
    </dxf>
    <dxf>
      <fill>
        <patternFill patternType="solid">
          <bgColor rgb="FFFF0000"/>
        </patternFill>
      </fill>
    </dxf>
    <dxf>
      <font>
        <color rgb="FF006100"/>
      </font>
      <fill>
        <patternFill>
          <bgColor rgb="FF006600"/>
        </patternFill>
      </fill>
    </dxf>
    <dxf>
      <fill>
        <patternFill>
          <bgColor rgb="FF0070C0"/>
        </patternFill>
      </fill>
    </dxf>
    <dxf>
      <fill>
        <patternFill>
          <bgColor indexed="13"/>
        </patternFill>
      </fill>
    </dxf>
    <dxf>
      <fill>
        <patternFill patternType="solid">
          <bgColor rgb="FFFF0000"/>
        </patternFill>
      </fill>
    </dxf>
    <dxf>
      <font>
        <color rgb="FF006100"/>
      </font>
      <fill>
        <patternFill>
          <bgColor rgb="FF006600"/>
        </patternFill>
      </fill>
    </dxf>
    <dxf>
      <fill>
        <patternFill>
          <bgColor rgb="FF0070C0"/>
        </patternFill>
      </fill>
    </dxf>
    <dxf>
      <fill>
        <patternFill>
          <bgColor indexed="17"/>
        </patternFill>
      </fill>
    </dxf>
    <dxf>
      <fill>
        <patternFill>
          <bgColor indexed="13"/>
        </patternFill>
      </fill>
    </dxf>
    <dxf>
      <fill>
        <patternFill>
          <bgColor indexed="10"/>
        </patternFill>
      </fill>
    </dxf>
    <dxf>
      <fill>
        <patternFill>
          <bgColor indexed="17"/>
        </patternFill>
      </fill>
    </dxf>
    <dxf>
      <fill>
        <patternFill>
          <bgColor indexed="13"/>
        </patternFill>
      </fill>
    </dxf>
    <dxf>
      <fill>
        <patternFill>
          <bgColor indexed="10"/>
        </patternFill>
      </fill>
    </dxf>
    <dxf>
      <fill>
        <patternFill>
          <bgColor indexed="17"/>
        </patternFill>
      </fill>
    </dxf>
    <dxf>
      <fill>
        <patternFill>
          <bgColor indexed="13"/>
        </patternFill>
      </fill>
    </dxf>
    <dxf>
      <fill>
        <patternFill>
          <bgColor indexed="10"/>
        </patternFill>
      </fill>
    </dxf>
    <dxf>
      <fill>
        <patternFill>
          <bgColor indexed="17"/>
        </patternFill>
      </fill>
    </dxf>
    <dxf>
      <fill>
        <patternFill>
          <bgColor indexed="13"/>
        </patternFill>
      </fill>
    </dxf>
    <dxf>
      <fill>
        <patternFill>
          <bgColor indexed="10"/>
        </patternFill>
      </fill>
    </dxf>
    <dxf>
      <fill>
        <patternFill>
          <bgColor indexed="17"/>
        </patternFill>
      </fill>
    </dxf>
    <dxf>
      <fill>
        <patternFill>
          <bgColor indexed="13"/>
        </patternFill>
      </fill>
    </dxf>
    <dxf>
      <fill>
        <patternFill>
          <bgColor indexed="10"/>
        </patternFill>
      </fill>
    </dxf>
    <dxf>
      <fill>
        <patternFill>
          <bgColor indexed="13"/>
        </patternFill>
      </fill>
    </dxf>
    <dxf>
      <fill>
        <patternFill patternType="solid">
          <bgColor rgb="FFFF0000"/>
        </patternFill>
      </fill>
    </dxf>
    <dxf>
      <font>
        <color rgb="FF006100"/>
      </font>
      <fill>
        <patternFill>
          <bgColor rgb="FF006600"/>
        </patternFill>
      </fill>
    </dxf>
    <dxf>
      <fill>
        <patternFill>
          <bgColor rgb="FF0070C0"/>
        </patternFill>
      </fill>
    </dxf>
    <dxf>
      <fill>
        <patternFill>
          <bgColor indexed="13"/>
        </patternFill>
      </fill>
    </dxf>
    <dxf>
      <fill>
        <patternFill patternType="solid">
          <bgColor rgb="FFFF0000"/>
        </patternFill>
      </fill>
    </dxf>
    <dxf>
      <font>
        <color rgb="FF006100"/>
      </font>
      <fill>
        <patternFill>
          <bgColor rgb="FF006600"/>
        </patternFill>
      </fill>
    </dxf>
    <dxf>
      <fill>
        <patternFill>
          <bgColor rgb="FF0070C0"/>
        </patternFill>
      </fill>
    </dxf>
    <dxf>
      <fill>
        <patternFill>
          <bgColor indexed="13"/>
        </patternFill>
      </fill>
    </dxf>
    <dxf>
      <fill>
        <patternFill patternType="solid">
          <bgColor rgb="FFFF0000"/>
        </patternFill>
      </fill>
    </dxf>
    <dxf>
      <font>
        <color rgb="FF006100"/>
      </font>
      <fill>
        <patternFill>
          <bgColor rgb="FF006600"/>
        </patternFill>
      </fill>
    </dxf>
    <dxf>
      <fill>
        <patternFill>
          <bgColor rgb="FF0070C0"/>
        </patternFill>
      </fill>
    </dxf>
    <dxf>
      <fill>
        <patternFill>
          <bgColor indexed="13"/>
        </patternFill>
      </fill>
    </dxf>
    <dxf>
      <fill>
        <patternFill patternType="solid">
          <bgColor rgb="FFFF0000"/>
        </patternFill>
      </fill>
    </dxf>
    <dxf>
      <font>
        <color rgb="FF006100"/>
      </font>
      <fill>
        <patternFill>
          <bgColor rgb="FF006600"/>
        </patternFill>
      </fill>
    </dxf>
    <dxf>
      <fill>
        <patternFill>
          <bgColor rgb="FF0070C0"/>
        </patternFill>
      </fill>
    </dxf>
    <dxf>
      <fill>
        <patternFill>
          <bgColor indexed="13"/>
        </patternFill>
      </fill>
    </dxf>
    <dxf>
      <fill>
        <patternFill patternType="solid">
          <bgColor rgb="FFFF0000"/>
        </patternFill>
      </fill>
    </dxf>
    <dxf>
      <font>
        <color rgb="FF006100"/>
      </font>
      <fill>
        <patternFill>
          <bgColor rgb="FF006600"/>
        </patternFill>
      </fill>
    </dxf>
    <dxf>
      <fill>
        <patternFill>
          <bgColor rgb="FF0070C0"/>
        </patternFill>
      </fill>
    </dxf>
    <dxf>
      <fill>
        <patternFill>
          <bgColor indexed="17"/>
        </patternFill>
      </fill>
    </dxf>
    <dxf>
      <fill>
        <patternFill>
          <bgColor indexed="13"/>
        </patternFill>
      </fill>
    </dxf>
    <dxf>
      <fill>
        <patternFill>
          <bgColor indexed="10"/>
        </patternFill>
      </fill>
    </dxf>
    <dxf>
      <fill>
        <patternFill>
          <bgColor indexed="17"/>
        </patternFill>
      </fill>
    </dxf>
    <dxf>
      <fill>
        <patternFill>
          <bgColor indexed="13"/>
        </patternFill>
      </fill>
    </dxf>
    <dxf>
      <fill>
        <patternFill>
          <bgColor indexed="10"/>
        </patternFill>
      </fill>
    </dxf>
    <dxf>
      <fill>
        <patternFill>
          <bgColor indexed="17"/>
        </patternFill>
      </fill>
    </dxf>
    <dxf>
      <fill>
        <patternFill>
          <bgColor indexed="13"/>
        </patternFill>
      </fill>
    </dxf>
    <dxf>
      <fill>
        <patternFill>
          <bgColor indexed="10"/>
        </patternFill>
      </fill>
    </dxf>
    <dxf>
      <fill>
        <patternFill>
          <bgColor indexed="17"/>
        </patternFill>
      </fill>
    </dxf>
    <dxf>
      <fill>
        <patternFill>
          <bgColor indexed="13"/>
        </patternFill>
      </fill>
    </dxf>
    <dxf>
      <fill>
        <patternFill>
          <bgColor indexed="10"/>
        </patternFill>
      </fill>
    </dxf>
    <dxf>
      <fill>
        <patternFill>
          <bgColor indexed="17"/>
        </patternFill>
      </fill>
    </dxf>
    <dxf>
      <fill>
        <patternFill>
          <bgColor indexed="13"/>
        </patternFill>
      </fill>
    </dxf>
    <dxf>
      <fill>
        <patternFill>
          <bgColor indexed="10"/>
        </patternFill>
      </fill>
    </dxf>
    <dxf>
      <fill>
        <patternFill>
          <bgColor indexed="17"/>
        </patternFill>
      </fill>
    </dxf>
    <dxf>
      <fill>
        <patternFill>
          <bgColor indexed="13"/>
        </patternFill>
      </fill>
    </dxf>
    <dxf>
      <fill>
        <patternFill>
          <bgColor indexed="10"/>
        </patternFill>
      </fill>
    </dxf>
    <dxf>
      <fill>
        <patternFill>
          <bgColor indexed="17"/>
        </patternFill>
      </fill>
    </dxf>
    <dxf>
      <fill>
        <patternFill>
          <bgColor indexed="13"/>
        </patternFill>
      </fill>
    </dxf>
    <dxf>
      <fill>
        <patternFill>
          <bgColor indexed="10"/>
        </patternFill>
      </fill>
    </dxf>
    <dxf>
      <fill>
        <patternFill>
          <bgColor indexed="17"/>
        </patternFill>
      </fill>
    </dxf>
    <dxf>
      <fill>
        <patternFill>
          <bgColor indexed="13"/>
        </patternFill>
      </fill>
    </dxf>
    <dxf>
      <fill>
        <patternFill>
          <bgColor indexed="10"/>
        </patternFill>
      </fill>
    </dxf>
    <dxf>
      <fill>
        <patternFill>
          <bgColor indexed="17"/>
        </patternFill>
      </fill>
    </dxf>
    <dxf>
      <fill>
        <patternFill>
          <bgColor indexed="13"/>
        </patternFill>
      </fill>
    </dxf>
    <dxf>
      <fill>
        <patternFill>
          <bgColor indexed="10"/>
        </patternFill>
      </fill>
    </dxf>
    <dxf>
      <fill>
        <patternFill>
          <bgColor indexed="17"/>
        </patternFill>
      </fill>
    </dxf>
    <dxf>
      <fill>
        <patternFill>
          <bgColor indexed="13"/>
        </patternFill>
      </fill>
    </dxf>
    <dxf>
      <fill>
        <patternFill>
          <bgColor indexed="10"/>
        </patternFill>
      </fill>
    </dxf>
    <dxf>
      <fill>
        <patternFill>
          <bgColor indexed="17"/>
        </patternFill>
      </fill>
    </dxf>
    <dxf>
      <fill>
        <patternFill>
          <bgColor indexed="13"/>
        </patternFill>
      </fill>
    </dxf>
    <dxf>
      <fill>
        <patternFill>
          <bgColor indexed="10"/>
        </patternFill>
      </fill>
    </dxf>
    <dxf>
      <fill>
        <patternFill>
          <bgColor indexed="17"/>
        </patternFill>
      </fill>
    </dxf>
    <dxf>
      <fill>
        <patternFill>
          <bgColor indexed="13"/>
        </patternFill>
      </fill>
    </dxf>
    <dxf>
      <fill>
        <patternFill>
          <bgColor indexed="10"/>
        </patternFill>
      </fill>
    </dxf>
    <dxf>
      <fill>
        <patternFill>
          <bgColor indexed="13"/>
        </patternFill>
      </fill>
    </dxf>
    <dxf>
      <fill>
        <patternFill patternType="solid">
          <bgColor rgb="FFFF0000"/>
        </patternFill>
      </fill>
    </dxf>
    <dxf>
      <font>
        <color rgb="FF006100"/>
      </font>
      <fill>
        <patternFill>
          <bgColor rgb="FF006600"/>
        </patternFill>
      </fill>
    </dxf>
    <dxf>
      <fill>
        <patternFill>
          <bgColor rgb="FF0070C0"/>
        </patternFill>
      </fill>
    </dxf>
    <dxf>
      <fill>
        <patternFill>
          <bgColor indexed="13"/>
        </patternFill>
      </fill>
    </dxf>
    <dxf>
      <fill>
        <patternFill patternType="solid">
          <bgColor rgb="FFFF0000"/>
        </patternFill>
      </fill>
    </dxf>
    <dxf>
      <font>
        <color rgb="FF006100"/>
      </font>
      <fill>
        <patternFill>
          <bgColor rgb="FF006600"/>
        </patternFill>
      </fill>
    </dxf>
    <dxf>
      <fill>
        <patternFill>
          <bgColor rgb="FF0070C0"/>
        </patternFill>
      </fill>
    </dxf>
    <dxf>
      <fill>
        <patternFill>
          <bgColor indexed="17"/>
        </patternFill>
      </fill>
    </dxf>
    <dxf>
      <fill>
        <patternFill>
          <bgColor indexed="13"/>
        </patternFill>
      </fill>
    </dxf>
    <dxf>
      <fill>
        <patternFill>
          <bgColor indexed="10"/>
        </patternFill>
      </fill>
    </dxf>
    <dxf>
      <fill>
        <patternFill>
          <bgColor indexed="13"/>
        </patternFill>
      </fill>
    </dxf>
    <dxf>
      <fill>
        <patternFill patternType="solid">
          <bgColor rgb="FFFF0000"/>
        </patternFill>
      </fill>
    </dxf>
    <dxf>
      <font>
        <color rgb="FF006100"/>
      </font>
      <fill>
        <patternFill>
          <bgColor rgb="FF006600"/>
        </patternFill>
      </fill>
    </dxf>
    <dxf>
      <fill>
        <patternFill>
          <bgColor rgb="FF0070C0"/>
        </patternFill>
      </fill>
    </dxf>
    <dxf>
      <fill>
        <patternFill>
          <bgColor indexed="13"/>
        </patternFill>
      </fill>
    </dxf>
    <dxf>
      <fill>
        <patternFill patternType="solid">
          <bgColor rgb="FFFF0000"/>
        </patternFill>
      </fill>
    </dxf>
    <dxf>
      <font>
        <color rgb="FF006100"/>
      </font>
      <fill>
        <patternFill>
          <bgColor rgb="FF006600"/>
        </patternFill>
      </fill>
    </dxf>
    <dxf>
      <fill>
        <patternFill>
          <bgColor rgb="FF0070C0"/>
        </patternFill>
      </fill>
    </dxf>
  </dxfs>
  <tableStyles count="0" defaultTableStyle="TableStyleMedium2" defaultPivotStyle="PivotStyleLight16"/>
  <colors>
    <mruColors>
      <color rgb="FF3333FF"/>
      <color rgb="FF006600"/>
      <color rgb="FFFFFF00"/>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15"/>
      <c:rotY val="20"/>
      <c:rAngAx val="1"/>
    </c:view3D>
    <c:floor>
      <c:thickness val="0"/>
    </c:floor>
    <c:sideWall>
      <c:thickness val="0"/>
    </c:sideWall>
    <c:backWall>
      <c:thickness val="0"/>
    </c:backWall>
    <c:plotArea>
      <c:layout>
        <c:manualLayout>
          <c:layoutTarget val="inner"/>
          <c:xMode val="edge"/>
          <c:yMode val="edge"/>
          <c:x val="0.14611559182632536"/>
          <c:y val="0.14609009178942217"/>
          <c:w val="0.84057806539364777"/>
          <c:h val="0.64328109586527005"/>
        </c:manualLayout>
      </c:layout>
      <c:bar3DChart>
        <c:barDir val="col"/>
        <c:grouping val="clustered"/>
        <c:varyColors val="0"/>
        <c:ser>
          <c:idx val="0"/>
          <c:order val="0"/>
          <c:invertIfNegative val="0"/>
          <c:dPt>
            <c:idx val="0"/>
            <c:invertIfNegative val="0"/>
            <c:bubble3D val="0"/>
            <c:spPr>
              <a:solidFill>
                <a:srgbClr val="006600"/>
              </a:solidFill>
            </c:spPr>
          </c:dPt>
          <c:dPt>
            <c:idx val="1"/>
            <c:invertIfNegative val="0"/>
            <c:bubble3D val="0"/>
            <c:spPr>
              <a:solidFill>
                <a:srgbClr val="0000FF"/>
              </a:solidFill>
            </c:spPr>
          </c:dPt>
          <c:dPt>
            <c:idx val="2"/>
            <c:invertIfNegative val="0"/>
            <c:bubble3D val="0"/>
            <c:spPr>
              <a:solidFill>
                <a:srgbClr val="FFFF00"/>
              </a:solidFill>
            </c:spPr>
          </c:dPt>
          <c:dPt>
            <c:idx val="3"/>
            <c:invertIfNegative val="0"/>
            <c:bubble3D val="0"/>
            <c:spPr>
              <a:solidFill>
                <a:srgbClr val="FFFF00"/>
              </a:solidFill>
            </c:spPr>
          </c:dPt>
          <c:dLbls>
            <c:dLbl>
              <c:idx val="0"/>
              <c:layout>
                <c:manualLayout>
                  <c:x val="1.619433198380562E-2"/>
                  <c:y val="-4.046534509611005E-2"/>
                </c:manualLayout>
              </c:layout>
              <c:spPr>
                <a:noFill/>
                <a:ln>
                  <a:noFill/>
                </a:ln>
                <a:effectLst/>
              </c:spPr>
              <c:txPr>
                <a:bodyPr/>
                <a:lstStyle/>
                <a:p>
                  <a:pPr>
                    <a:defRPr sz="1400" b="1"/>
                  </a:pPr>
                  <a:endParaRPr lang="es-CO"/>
                </a:p>
              </c:txPr>
              <c:showLegendKey val="0"/>
              <c:showVal val="1"/>
              <c:showCatName val="0"/>
              <c:showSerName val="0"/>
              <c:showPercent val="0"/>
              <c:showBubbleSize val="0"/>
              <c:extLst>
                <c:ext xmlns:c15="http://schemas.microsoft.com/office/drawing/2012/chart" uri="{CE6537A1-D6FC-4f65-9D91-7224C49458BB}">
                  <c15:layout/>
                </c:ext>
              </c:extLst>
            </c:dLbl>
            <c:dLbl>
              <c:idx val="1"/>
              <c:layout>
                <c:manualLayout>
                  <c:x val="2.1592442645074175E-2"/>
                  <c:y val="-2.4279207057665984E-2"/>
                </c:manualLayout>
              </c:layout>
              <c:spPr>
                <a:noFill/>
                <a:ln>
                  <a:noFill/>
                </a:ln>
                <a:effectLst/>
              </c:spPr>
              <c:txPr>
                <a:bodyPr/>
                <a:lstStyle/>
                <a:p>
                  <a:pPr>
                    <a:defRPr sz="1400" b="1"/>
                  </a:pPr>
                  <a:endParaRPr lang="es-CO"/>
                </a:p>
              </c:txPr>
              <c:showLegendKey val="0"/>
              <c:showVal val="1"/>
              <c:showCatName val="0"/>
              <c:showSerName val="0"/>
              <c:showPercent val="0"/>
              <c:showBubbleSize val="0"/>
              <c:extLst>
                <c:ext xmlns:c15="http://schemas.microsoft.com/office/drawing/2012/chart" uri="{CE6537A1-D6FC-4f65-9D91-7224C49458BB}">
                  <c15:layout/>
                </c:ext>
              </c:extLst>
            </c:dLbl>
            <c:dLbl>
              <c:idx val="2"/>
              <c:layout>
                <c:manualLayout>
                  <c:x val="1.6194331983805668E-2"/>
                  <c:y val="-2.023267254805506E-2"/>
                </c:manualLayout>
              </c:layout>
              <c:spPr>
                <a:noFill/>
                <a:ln>
                  <a:noFill/>
                </a:ln>
                <a:effectLst/>
              </c:spPr>
              <c:txPr>
                <a:bodyPr/>
                <a:lstStyle/>
                <a:p>
                  <a:pPr>
                    <a:defRPr sz="1400" b="1"/>
                  </a:pPr>
                  <a:endParaRPr lang="es-CO"/>
                </a:p>
              </c:txPr>
              <c:showLegendKey val="0"/>
              <c:showVal val="1"/>
              <c:showCatName val="0"/>
              <c:showSerName val="0"/>
              <c:showPercent val="0"/>
              <c:showBubbleSize val="0"/>
              <c:extLst>
                <c:ext xmlns:c15="http://schemas.microsoft.com/office/drawing/2012/chart" uri="{CE6537A1-D6FC-4f65-9D91-7224C49458BB}">
                  <c15:layout/>
                </c:ext>
              </c:extLst>
            </c:dLbl>
            <c:dLbl>
              <c:idx val="3"/>
              <c:layout>
                <c:manualLayout>
                  <c:x val="1.6194331983805568E-2"/>
                  <c:y val="-4.046534509611005E-2"/>
                </c:manualLayout>
              </c:layout>
              <c:spPr>
                <a:noFill/>
                <a:ln>
                  <a:noFill/>
                </a:ln>
                <a:effectLst/>
              </c:spPr>
              <c:txPr>
                <a:bodyPr/>
                <a:lstStyle/>
                <a:p>
                  <a:pPr>
                    <a:defRPr sz="1400" b="1"/>
                  </a:pPr>
                  <a:endParaRPr lang="es-CO"/>
                </a:p>
              </c:txPr>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txPr>
              <a:bodyPr/>
              <a:lstStyle/>
              <a:p>
                <a:pPr>
                  <a:defRPr b="1"/>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GENERAL!$B$5:$B$8</c:f>
              <c:strCache>
                <c:ptCount val="4"/>
                <c:pt idx="0">
                  <c:v>EJE 1</c:v>
                </c:pt>
                <c:pt idx="1">
                  <c:v>EJE 2</c:v>
                </c:pt>
                <c:pt idx="2">
                  <c:v>EJE 3</c:v>
                </c:pt>
                <c:pt idx="3">
                  <c:v>EJE 4</c:v>
                </c:pt>
              </c:strCache>
            </c:strRef>
          </c:cat>
          <c:val>
            <c:numRef>
              <c:f>GENERAL!$C$5:$C$8</c:f>
              <c:numCache>
                <c:formatCode>0%</c:formatCode>
                <c:ptCount val="4"/>
                <c:pt idx="0">
                  <c:v>0.75661470311302637</c:v>
                </c:pt>
                <c:pt idx="1">
                  <c:v>1.047856169517744</c:v>
                </c:pt>
                <c:pt idx="2">
                  <c:v>0.69380952380952388</c:v>
                </c:pt>
                <c:pt idx="3">
                  <c:v>0.66</c:v>
                </c:pt>
              </c:numCache>
            </c:numRef>
          </c:val>
        </c:ser>
        <c:dLbls>
          <c:showLegendKey val="0"/>
          <c:showVal val="0"/>
          <c:showCatName val="0"/>
          <c:showSerName val="0"/>
          <c:showPercent val="0"/>
          <c:showBubbleSize val="0"/>
        </c:dLbls>
        <c:gapWidth val="150"/>
        <c:shape val="cylinder"/>
        <c:axId val="-804592304"/>
        <c:axId val="-804601552"/>
        <c:axId val="0"/>
      </c:bar3DChart>
      <c:catAx>
        <c:axId val="-804592304"/>
        <c:scaling>
          <c:orientation val="minMax"/>
        </c:scaling>
        <c:delete val="0"/>
        <c:axPos val="b"/>
        <c:title>
          <c:tx>
            <c:rich>
              <a:bodyPr/>
              <a:lstStyle/>
              <a:p>
                <a:pPr>
                  <a:defRPr/>
                </a:pPr>
                <a:r>
                  <a:rPr lang="en-US"/>
                  <a:t>Ejes</a:t>
                </a:r>
              </a:p>
            </c:rich>
          </c:tx>
          <c:layout>
            <c:manualLayout>
              <c:xMode val="edge"/>
              <c:yMode val="edge"/>
              <c:x val="0.41404465130117846"/>
              <c:y val="0.8878122204067691"/>
            </c:manualLayout>
          </c:layout>
          <c:overlay val="0"/>
        </c:title>
        <c:numFmt formatCode="General" sourceLinked="0"/>
        <c:majorTickMark val="out"/>
        <c:minorTickMark val="none"/>
        <c:tickLblPos val="nextTo"/>
        <c:crossAx val="-804601552"/>
        <c:crosses val="autoZero"/>
        <c:auto val="1"/>
        <c:lblAlgn val="ctr"/>
        <c:lblOffset val="100"/>
        <c:noMultiLvlLbl val="0"/>
      </c:catAx>
      <c:valAx>
        <c:axId val="-804601552"/>
        <c:scaling>
          <c:orientation val="minMax"/>
        </c:scaling>
        <c:delete val="0"/>
        <c:axPos val="l"/>
        <c:majorGridlines/>
        <c:title>
          <c:tx>
            <c:rich>
              <a:bodyPr rot="-5400000" vert="horz"/>
              <a:lstStyle/>
              <a:p>
                <a:pPr>
                  <a:defRPr/>
                </a:pPr>
                <a:r>
                  <a:rPr lang="en-US"/>
                  <a:t>Porcentaje</a:t>
                </a:r>
              </a:p>
            </c:rich>
          </c:tx>
          <c:layout/>
          <c:overlay val="0"/>
        </c:title>
        <c:numFmt formatCode="0%" sourceLinked="1"/>
        <c:majorTickMark val="out"/>
        <c:minorTickMark val="none"/>
        <c:tickLblPos val="nextTo"/>
        <c:crossAx val="-804592304"/>
        <c:crosses val="autoZero"/>
        <c:crossBetween val="between"/>
      </c:valAx>
    </c:plotArea>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15"/>
      <c:rotY val="20"/>
      <c:rAngAx val="1"/>
    </c:view3D>
    <c:floor>
      <c:thickness val="0"/>
    </c:floor>
    <c:sideWall>
      <c:thickness val="0"/>
    </c:sideWall>
    <c:backWall>
      <c:thickness val="0"/>
    </c:backWall>
    <c:plotArea>
      <c:layout/>
      <c:bar3DChart>
        <c:barDir val="col"/>
        <c:grouping val="clustered"/>
        <c:varyColors val="0"/>
        <c:ser>
          <c:idx val="0"/>
          <c:order val="0"/>
          <c:invertIfNegative val="0"/>
          <c:dPt>
            <c:idx val="0"/>
            <c:invertIfNegative val="0"/>
            <c:bubble3D val="0"/>
            <c:spPr>
              <a:solidFill>
                <a:srgbClr val="0000FF"/>
              </a:solidFill>
            </c:spPr>
          </c:dPt>
          <c:dPt>
            <c:idx val="1"/>
            <c:invertIfNegative val="0"/>
            <c:bubble3D val="0"/>
            <c:spPr>
              <a:solidFill>
                <a:srgbClr val="FFFF00"/>
              </a:solidFill>
            </c:spPr>
          </c:dPt>
          <c:dPt>
            <c:idx val="2"/>
            <c:invertIfNegative val="0"/>
            <c:bubble3D val="0"/>
            <c:spPr>
              <a:solidFill>
                <a:srgbClr val="FFFF00"/>
              </a:solidFill>
            </c:spPr>
          </c:dPt>
          <c:dPt>
            <c:idx val="3"/>
            <c:invertIfNegative val="0"/>
            <c:bubble3D val="0"/>
            <c:spPr>
              <a:solidFill>
                <a:srgbClr val="FFFF00"/>
              </a:solidFill>
            </c:spPr>
          </c:dPt>
          <c:dPt>
            <c:idx val="4"/>
            <c:invertIfNegative val="0"/>
            <c:bubble3D val="0"/>
            <c:spPr>
              <a:solidFill>
                <a:srgbClr val="FFFF00"/>
              </a:solidFill>
            </c:spPr>
          </c:dPt>
          <c:dPt>
            <c:idx val="5"/>
            <c:invertIfNegative val="0"/>
            <c:bubble3D val="0"/>
            <c:spPr>
              <a:solidFill>
                <a:srgbClr val="0000FF"/>
              </a:solidFill>
            </c:spPr>
          </c:dPt>
          <c:dPt>
            <c:idx val="6"/>
            <c:invertIfNegative val="0"/>
            <c:bubble3D val="0"/>
            <c:spPr>
              <a:solidFill>
                <a:srgbClr val="3333FF"/>
              </a:solidFill>
            </c:spPr>
          </c:dPt>
          <c:dPt>
            <c:idx val="7"/>
            <c:invertIfNegative val="0"/>
            <c:bubble3D val="0"/>
            <c:spPr>
              <a:solidFill>
                <a:srgbClr val="0000FF"/>
              </a:solidFill>
            </c:spPr>
          </c:dPt>
          <c:dLbls>
            <c:dLbl>
              <c:idx val="0"/>
              <c:layout>
                <c:manualLayout>
                  <c:x val="1.098039232639173E-2"/>
                  <c:y val="-3.4440340298097741E-2"/>
                </c:manualLayout>
              </c:layout>
              <c:showLegendKey val="0"/>
              <c:showVal val="1"/>
              <c:showCatName val="0"/>
              <c:showSerName val="0"/>
              <c:showPercent val="0"/>
              <c:showBubbleSize val="0"/>
              <c:extLst>
                <c:ext xmlns:c15="http://schemas.microsoft.com/office/drawing/2012/chart" uri="{CE6537A1-D6FC-4f65-9D91-7224C49458BB}"/>
              </c:extLst>
            </c:dLbl>
            <c:dLbl>
              <c:idx val="1"/>
              <c:layout>
                <c:manualLayout>
                  <c:x val="1.3725490407989663E-2"/>
                  <c:y val="-2.9141826406082694E-2"/>
                </c:manualLayout>
              </c:layout>
              <c:showLegendKey val="0"/>
              <c:showVal val="1"/>
              <c:showCatName val="0"/>
              <c:showSerName val="0"/>
              <c:showPercent val="0"/>
              <c:showBubbleSize val="0"/>
              <c:extLst>
                <c:ext xmlns:c15="http://schemas.microsoft.com/office/drawing/2012/chart" uri="{CE6537A1-D6FC-4f65-9D91-7224C49458BB}"/>
              </c:extLst>
            </c:dLbl>
            <c:dLbl>
              <c:idx val="2"/>
              <c:layout>
                <c:manualLayout>
                  <c:x val="1.3725490407989612E-2"/>
                  <c:y val="-2.6492569460075274E-2"/>
                </c:manualLayout>
              </c:layout>
              <c:showLegendKey val="0"/>
              <c:showVal val="1"/>
              <c:showCatName val="0"/>
              <c:showSerName val="0"/>
              <c:showPercent val="0"/>
              <c:showBubbleSize val="0"/>
              <c:extLst>
                <c:ext xmlns:c15="http://schemas.microsoft.com/office/drawing/2012/chart" uri="{CE6537A1-D6FC-4f65-9D91-7224C49458BB}"/>
              </c:extLst>
            </c:dLbl>
            <c:dLbl>
              <c:idx val="3"/>
              <c:layout>
                <c:manualLayout>
                  <c:x val="9.6078432855927626E-3"/>
                  <c:y val="-1.5895541676045104E-2"/>
                </c:manualLayout>
              </c:layout>
              <c:showLegendKey val="0"/>
              <c:showVal val="1"/>
              <c:showCatName val="0"/>
              <c:showSerName val="0"/>
              <c:showPercent val="0"/>
              <c:showBubbleSize val="0"/>
              <c:extLst>
                <c:ext xmlns:c15="http://schemas.microsoft.com/office/drawing/2012/chart" uri="{CE6537A1-D6FC-4f65-9D91-7224C49458BB}"/>
              </c:extLst>
            </c:dLbl>
            <c:dLbl>
              <c:idx val="4"/>
              <c:layout>
                <c:manualLayout>
                  <c:x val="9.6078432855927626E-3"/>
                  <c:y val="-3.4440340298097727E-2"/>
                </c:manualLayout>
              </c:layout>
              <c:showLegendKey val="0"/>
              <c:showVal val="1"/>
              <c:showCatName val="0"/>
              <c:showSerName val="0"/>
              <c:showPercent val="0"/>
              <c:showBubbleSize val="0"/>
              <c:extLst>
                <c:ext xmlns:c15="http://schemas.microsoft.com/office/drawing/2012/chart" uri="{CE6537A1-D6FC-4f65-9D91-7224C49458BB}"/>
              </c:extLst>
            </c:dLbl>
            <c:dLbl>
              <c:idx val="5"/>
              <c:layout>
                <c:manualLayout>
                  <c:x val="4.1176471223967979E-3"/>
                  <c:y val="-2.6492569460075176E-2"/>
                </c:manualLayout>
              </c:layout>
              <c:showLegendKey val="0"/>
              <c:showVal val="1"/>
              <c:showCatName val="0"/>
              <c:showSerName val="0"/>
              <c:showPercent val="0"/>
              <c:showBubbleSize val="0"/>
              <c:extLst>
                <c:ext xmlns:c15="http://schemas.microsoft.com/office/drawing/2012/chart" uri="{CE6537A1-D6FC-4f65-9D91-7224C49458BB}"/>
              </c:extLst>
            </c:dLbl>
            <c:dLbl>
              <c:idx val="6"/>
              <c:layout>
                <c:manualLayout>
                  <c:x val="8.4848478100016615E-3"/>
                  <c:y val="-2.6492563933649269E-2"/>
                </c:manualLayout>
              </c:layout>
              <c:showLegendKey val="0"/>
              <c:showVal val="1"/>
              <c:showCatName val="0"/>
              <c:showSerName val="0"/>
              <c:showPercent val="0"/>
              <c:showBubbleSize val="0"/>
              <c:extLst>
                <c:ext xmlns:c15="http://schemas.microsoft.com/office/drawing/2012/chart" uri="{CE6537A1-D6FC-4f65-9D91-7224C49458BB}"/>
              </c:extLst>
            </c:dLbl>
            <c:dLbl>
              <c:idx val="7"/>
              <c:layout>
                <c:manualLayout>
                  <c:x val="9.607843285592662E-3"/>
                  <c:y val="-2.3843312514067658E-2"/>
                </c:manualLayout>
              </c:layout>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a:lstStyle/>
              <a:p>
                <a:pPr>
                  <a:defRPr sz="1200" b="1"/>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PROG_EJE1!$N$6:$N$13</c:f>
              <c:strCache>
                <c:ptCount val="8"/>
                <c:pt idx="0">
                  <c:v>PG1</c:v>
                </c:pt>
                <c:pt idx="1">
                  <c:v>PG2</c:v>
                </c:pt>
                <c:pt idx="2">
                  <c:v>PG3</c:v>
                </c:pt>
                <c:pt idx="3">
                  <c:v>PG4</c:v>
                </c:pt>
                <c:pt idx="4">
                  <c:v>PG5</c:v>
                </c:pt>
                <c:pt idx="5">
                  <c:v>PG6</c:v>
                </c:pt>
                <c:pt idx="6">
                  <c:v>PG7</c:v>
                </c:pt>
                <c:pt idx="7">
                  <c:v>PG8</c:v>
                </c:pt>
              </c:strCache>
            </c:strRef>
          </c:cat>
          <c:val>
            <c:numRef>
              <c:f>PROG_EJE1!$O$6:$O$13</c:f>
              <c:numCache>
                <c:formatCode>0%</c:formatCode>
                <c:ptCount val="8"/>
                <c:pt idx="0">
                  <c:v>0.36479797979797984</c:v>
                </c:pt>
                <c:pt idx="1">
                  <c:v>0.88914835164835171</c:v>
                </c:pt>
                <c:pt idx="2">
                  <c:v>0.70703781512605046</c:v>
                </c:pt>
                <c:pt idx="3">
                  <c:v>0.5431382007822686</c:v>
                </c:pt>
                <c:pt idx="4">
                  <c:v>0.49821212121212127</c:v>
                </c:pt>
                <c:pt idx="5">
                  <c:v>1.0378628628628628</c:v>
                </c:pt>
                <c:pt idx="6">
                  <c:v>1.1666666666666667</c:v>
                </c:pt>
                <c:pt idx="7">
                  <c:v>1.2651388888888888</c:v>
                </c:pt>
              </c:numCache>
            </c:numRef>
          </c:val>
        </c:ser>
        <c:dLbls>
          <c:showLegendKey val="0"/>
          <c:showVal val="0"/>
          <c:showCatName val="0"/>
          <c:showSerName val="0"/>
          <c:showPercent val="0"/>
          <c:showBubbleSize val="0"/>
        </c:dLbls>
        <c:gapWidth val="150"/>
        <c:shape val="box"/>
        <c:axId val="-804595024"/>
        <c:axId val="-804589584"/>
        <c:axId val="0"/>
      </c:bar3DChart>
      <c:catAx>
        <c:axId val="-804595024"/>
        <c:scaling>
          <c:orientation val="minMax"/>
        </c:scaling>
        <c:delete val="0"/>
        <c:axPos val="b"/>
        <c:title>
          <c:tx>
            <c:rich>
              <a:bodyPr/>
              <a:lstStyle/>
              <a:p>
                <a:pPr>
                  <a:defRPr sz="1200"/>
                </a:pPr>
                <a:r>
                  <a:rPr lang="en-US" sz="1200"/>
                  <a:t>Programas</a:t>
                </a:r>
              </a:p>
            </c:rich>
          </c:tx>
          <c:overlay val="0"/>
        </c:title>
        <c:numFmt formatCode="General" sourceLinked="0"/>
        <c:majorTickMark val="out"/>
        <c:minorTickMark val="none"/>
        <c:tickLblPos val="nextTo"/>
        <c:txPr>
          <a:bodyPr rot="0" vert="horz"/>
          <a:lstStyle/>
          <a:p>
            <a:pPr>
              <a:defRPr/>
            </a:pPr>
            <a:endParaRPr lang="es-CO"/>
          </a:p>
        </c:txPr>
        <c:crossAx val="-804589584"/>
        <c:crosses val="autoZero"/>
        <c:auto val="1"/>
        <c:lblAlgn val="ctr"/>
        <c:lblOffset val="100"/>
        <c:noMultiLvlLbl val="0"/>
      </c:catAx>
      <c:valAx>
        <c:axId val="-804589584"/>
        <c:scaling>
          <c:orientation val="minMax"/>
        </c:scaling>
        <c:delete val="0"/>
        <c:axPos val="l"/>
        <c:majorGridlines/>
        <c:title>
          <c:tx>
            <c:rich>
              <a:bodyPr rot="-5400000" vert="horz"/>
              <a:lstStyle/>
              <a:p>
                <a:pPr>
                  <a:defRPr sz="1200"/>
                </a:pPr>
                <a:r>
                  <a:rPr lang="en-US" sz="1200"/>
                  <a:t>Porcentaje </a:t>
                </a:r>
              </a:p>
            </c:rich>
          </c:tx>
          <c:overlay val="0"/>
        </c:title>
        <c:numFmt formatCode="0%" sourceLinked="1"/>
        <c:majorTickMark val="out"/>
        <c:minorTickMark val="none"/>
        <c:tickLblPos val="nextTo"/>
        <c:crossAx val="-804595024"/>
        <c:crosses val="autoZero"/>
        <c:crossBetween val="between"/>
      </c:valAx>
    </c:plotArea>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PROYECTOS: EJE EXCELENCIA ACADÉMICA</a:t>
            </a:r>
          </a:p>
        </c:rich>
      </c:tx>
      <c:overlay val="1"/>
    </c:title>
    <c:autoTitleDeleted val="0"/>
    <c:plotArea>
      <c:layout>
        <c:manualLayout>
          <c:layoutTarget val="inner"/>
          <c:xMode val="edge"/>
          <c:yMode val="edge"/>
          <c:x val="6.7048168599009611E-2"/>
          <c:y val="1.9440491243541923E-2"/>
          <c:w val="0.92227296133643621"/>
          <c:h val="0.86237722170363029"/>
        </c:manualLayout>
      </c:layout>
      <c:barChart>
        <c:barDir val="col"/>
        <c:grouping val="clustered"/>
        <c:varyColors val="0"/>
        <c:ser>
          <c:idx val="0"/>
          <c:order val="0"/>
          <c:invertIfNegative val="0"/>
          <c:dPt>
            <c:idx val="0"/>
            <c:invertIfNegative val="0"/>
            <c:bubble3D val="0"/>
            <c:spPr>
              <a:solidFill>
                <a:srgbClr val="FFFF00"/>
              </a:solidFill>
            </c:spPr>
          </c:dPt>
          <c:dPt>
            <c:idx val="1"/>
            <c:invertIfNegative val="0"/>
            <c:bubble3D val="0"/>
            <c:spPr>
              <a:solidFill>
                <a:srgbClr val="FFFF00"/>
              </a:solidFill>
            </c:spPr>
          </c:dPt>
          <c:dPt>
            <c:idx val="2"/>
            <c:invertIfNegative val="0"/>
            <c:bubble3D val="0"/>
            <c:spPr>
              <a:solidFill>
                <a:srgbClr val="0000FF"/>
              </a:solidFill>
            </c:spPr>
          </c:dPt>
          <c:dPt>
            <c:idx val="3"/>
            <c:invertIfNegative val="0"/>
            <c:bubble3D val="0"/>
            <c:spPr>
              <a:solidFill>
                <a:srgbClr val="FFFF00"/>
              </a:solidFill>
            </c:spPr>
          </c:dPt>
          <c:dPt>
            <c:idx val="4"/>
            <c:invertIfNegative val="0"/>
            <c:bubble3D val="0"/>
            <c:spPr>
              <a:solidFill>
                <a:srgbClr val="0000FF"/>
              </a:solidFill>
            </c:spPr>
          </c:dPt>
          <c:dPt>
            <c:idx val="5"/>
            <c:invertIfNegative val="0"/>
            <c:bubble3D val="0"/>
            <c:spPr>
              <a:solidFill>
                <a:srgbClr val="FFFF00"/>
              </a:solidFill>
            </c:spPr>
          </c:dPt>
          <c:dPt>
            <c:idx val="6"/>
            <c:invertIfNegative val="0"/>
            <c:bubble3D val="0"/>
            <c:spPr>
              <a:solidFill>
                <a:srgbClr val="FF0000"/>
              </a:solidFill>
            </c:spPr>
          </c:dPt>
          <c:dPt>
            <c:idx val="7"/>
            <c:invertIfNegative val="0"/>
            <c:bubble3D val="0"/>
            <c:spPr>
              <a:solidFill>
                <a:srgbClr val="3333FF"/>
              </a:solidFill>
            </c:spPr>
          </c:dPt>
          <c:dPt>
            <c:idx val="8"/>
            <c:invertIfNegative val="0"/>
            <c:bubble3D val="0"/>
            <c:spPr>
              <a:solidFill>
                <a:srgbClr val="3333FF"/>
              </a:solidFill>
            </c:spPr>
          </c:dPt>
          <c:dPt>
            <c:idx val="9"/>
            <c:invertIfNegative val="0"/>
            <c:bubble3D val="0"/>
            <c:spPr>
              <a:solidFill>
                <a:srgbClr val="0000FF"/>
              </a:solidFill>
            </c:spPr>
          </c:dPt>
          <c:dPt>
            <c:idx val="10"/>
            <c:invertIfNegative val="0"/>
            <c:bubble3D val="0"/>
            <c:spPr>
              <a:solidFill>
                <a:srgbClr val="FF0000"/>
              </a:solidFill>
            </c:spPr>
          </c:dPt>
          <c:dPt>
            <c:idx val="11"/>
            <c:invertIfNegative val="0"/>
            <c:bubble3D val="0"/>
            <c:spPr>
              <a:solidFill>
                <a:srgbClr val="FF0000"/>
              </a:solidFill>
            </c:spPr>
          </c:dPt>
          <c:dPt>
            <c:idx val="12"/>
            <c:invertIfNegative val="0"/>
            <c:bubble3D val="0"/>
            <c:spPr>
              <a:solidFill>
                <a:srgbClr val="3333FF"/>
              </a:solidFill>
            </c:spPr>
          </c:dPt>
          <c:dPt>
            <c:idx val="13"/>
            <c:invertIfNegative val="0"/>
            <c:bubble3D val="0"/>
            <c:spPr>
              <a:solidFill>
                <a:srgbClr val="006600"/>
              </a:solidFill>
            </c:spPr>
          </c:dPt>
          <c:dPt>
            <c:idx val="14"/>
            <c:invertIfNegative val="0"/>
            <c:bubble3D val="0"/>
            <c:spPr>
              <a:solidFill>
                <a:srgbClr val="FFFF00"/>
              </a:solidFill>
            </c:spPr>
          </c:dPt>
          <c:dPt>
            <c:idx val="15"/>
            <c:invertIfNegative val="0"/>
            <c:bubble3D val="0"/>
            <c:spPr>
              <a:solidFill>
                <a:srgbClr val="006600"/>
              </a:solidFill>
            </c:spPr>
          </c:dPt>
          <c:dPt>
            <c:idx val="16"/>
            <c:invertIfNegative val="0"/>
            <c:bubble3D val="0"/>
            <c:spPr>
              <a:solidFill>
                <a:srgbClr val="FFFF00"/>
              </a:solidFill>
            </c:spPr>
          </c:dPt>
          <c:dPt>
            <c:idx val="17"/>
            <c:invertIfNegative val="0"/>
            <c:bubble3D val="0"/>
            <c:spPr>
              <a:solidFill>
                <a:srgbClr val="FFFF00"/>
              </a:solidFill>
            </c:spPr>
          </c:dPt>
          <c:dPt>
            <c:idx val="18"/>
            <c:invertIfNegative val="0"/>
            <c:bubble3D val="0"/>
            <c:spPr>
              <a:solidFill>
                <a:srgbClr val="FF0000"/>
              </a:solidFill>
            </c:spPr>
          </c:dPt>
          <c:dPt>
            <c:idx val="19"/>
            <c:invertIfNegative val="0"/>
            <c:bubble3D val="0"/>
            <c:spPr>
              <a:solidFill>
                <a:srgbClr val="3333FF"/>
              </a:solidFill>
            </c:spPr>
          </c:dPt>
          <c:dPt>
            <c:idx val="20"/>
            <c:invertIfNegative val="0"/>
            <c:bubble3D val="0"/>
            <c:spPr>
              <a:solidFill>
                <a:srgbClr val="3333FF"/>
              </a:solidFill>
            </c:spPr>
          </c:dPt>
          <c:dPt>
            <c:idx val="21"/>
            <c:invertIfNegative val="0"/>
            <c:bubble3D val="0"/>
            <c:spPr>
              <a:solidFill>
                <a:srgbClr val="FFFF00"/>
              </a:solidFill>
            </c:spPr>
          </c:dPt>
          <c:dPt>
            <c:idx val="22"/>
            <c:invertIfNegative val="0"/>
            <c:bubble3D val="0"/>
            <c:spPr>
              <a:solidFill>
                <a:srgbClr val="FFFF00"/>
              </a:solidFill>
            </c:spPr>
          </c:dPt>
          <c:dPt>
            <c:idx val="23"/>
            <c:invertIfNegative val="0"/>
            <c:bubble3D val="0"/>
            <c:spPr>
              <a:solidFill>
                <a:srgbClr val="3333FF"/>
              </a:solidFill>
            </c:spPr>
          </c:dPt>
          <c:dPt>
            <c:idx val="24"/>
            <c:invertIfNegative val="0"/>
            <c:bubble3D val="0"/>
            <c:spPr>
              <a:solidFill>
                <a:srgbClr val="3333FF"/>
              </a:solidFill>
            </c:spPr>
          </c:dPt>
          <c:dPt>
            <c:idx val="25"/>
            <c:invertIfNegative val="0"/>
            <c:bubble3D val="0"/>
            <c:spPr>
              <a:solidFill>
                <a:srgbClr val="FFFF00"/>
              </a:solidFill>
            </c:spPr>
          </c:dPt>
          <c:dLbls>
            <c:dLbl>
              <c:idx val="7"/>
              <c:spPr>
                <a:noFill/>
              </c:spPr>
              <c:txPr>
                <a:bodyPr/>
                <a:lstStyle/>
                <a:p>
                  <a:pPr>
                    <a:defRPr/>
                  </a:pPr>
                  <a:endParaRPr lang="es-CO"/>
                </a:p>
              </c:txPr>
              <c:dLblPos val="outEnd"/>
              <c:showLegendKey val="0"/>
              <c:showVal val="1"/>
              <c:showCatName val="0"/>
              <c:showSerName val="0"/>
              <c:showPercent val="0"/>
              <c:showBubbleSize val="0"/>
            </c:dLbl>
            <c:dLbl>
              <c:idx val="8"/>
              <c:spPr>
                <a:noFill/>
              </c:spPr>
              <c:txPr>
                <a:bodyPr/>
                <a:lstStyle/>
                <a:p>
                  <a:pPr>
                    <a:defRPr/>
                  </a:pPr>
                  <a:endParaRPr lang="es-CO"/>
                </a:p>
              </c:txPr>
              <c:dLblPos val="outEnd"/>
              <c:showLegendKey val="0"/>
              <c:showVal val="1"/>
              <c:showCatName val="0"/>
              <c:showSerName val="0"/>
              <c:showPercent val="0"/>
              <c:showBubbleSize val="0"/>
            </c:dLbl>
            <c:dLbl>
              <c:idx val="18"/>
              <c:spPr>
                <a:noFill/>
              </c:spPr>
              <c:txPr>
                <a:bodyPr/>
                <a:lstStyle/>
                <a:p>
                  <a:pPr>
                    <a:defRPr/>
                  </a:pPr>
                  <a:endParaRPr lang="es-CO"/>
                </a:p>
              </c:txPr>
              <c:dLblPos val="outEnd"/>
              <c:showLegendKey val="0"/>
              <c:showVal val="1"/>
              <c:showCatName val="0"/>
              <c:showSerName val="0"/>
              <c:showPercent val="0"/>
              <c:showBubbleSize val="0"/>
            </c:dLbl>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PROY_EJE1!$M$5:$M$30</c:f>
              <c:strCache>
                <c:ptCount val="26"/>
                <c:pt idx="0">
                  <c:v>PY1</c:v>
                </c:pt>
                <c:pt idx="1">
                  <c:v>PY2</c:v>
                </c:pt>
                <c:pt idx="2">
                  <c:v>PY3</c:v>
                </c:pt>
                <c:pt idx="3">
                  <c:v>PY4</c:v>
                </c:pt>
                <c:pt idx="4">
                  <c:v>PY5</c:v>
                </c:pt>
                <c:pt idx="5">
                  <c:v>PY6</c:v>
                </c:pt>
                <c:pt idx="6">
                  <c:v>PY7</c:v>
                </c:pt>
                <c:pt idx="7">
                  <c:v>PY8</c:v>
                </c:pt>
                <c:pt idx="8">
                  <c:v>PY9</c:v>
                </c:pt>
                <c:pt idx="9">
                  <c:v>PY10</c:v>
                </c:pt>
                <c:pt idx="10">
                  <c:v>PY11</c:v>
                </c:pt>
                <c:pt idx="11">
                  <c:v>PY12</c:v>
                </c:pt>
                <c:pt idx="12">
                  <c:v>PY13</c:v>
                </c:pt>
                <c:pt idx="13">
                  <c:v>PY14</c:v>
                </c:pt>
                <c:pt idx="14">
                  <c:v>PY15</c:v>
                </c:pt>
                <c:pt idx="15">
                  <c:v>PY16</c:v>
                </c:pt>
                <c:pt idx="16">
                  <c:v>PY17</c:v>
                </c:pt>
                <c:pt idx="17">
                  <c:v>PY18</c:v>
                </c:pt>
                <c:pt idx="18">
                  <c:v>PY19</c:v>
                </c:pt>
                <c:pt idx="19">
                  <c:v>PY20</c:v>
                </c:pt>
                <c:pt idx="20">
                  <c:v>PY21</c:v>
                </c:pt>
                <c:pt idx="21">
                  <c:v>PY22</c:v>
                </c:pt>
                <c:pt idx="22">
                  <c:v>PY23</c:v>
                </c:pt>
                <c:pt idx="23">
                  <c:v>PY24</c:v>
                </c:pt>
                <c:pt idx="24">
                  <c:v>PY25</c:v>
                </c:pt>
                <c:pt idx="25">
                  <c:v>PY26</c:v>
                </c:pt>
              </c:strCache>
            </c:strRef>
          </c:cat>
          <c:val>
            <c:numRef>
              <c:f>PROY_EJE1!$N$5:$N$30</c:f>
              <c:numCache>
                <c:formatCode>0%</c:formatCode>
                <c:ptCount val="26"/>
                <c:pt idx="0">
                  <c:v>0.43</c:v>
                </c:pt>
                <c:pt idx="1">
                  <c:v>0.62272727272727268</c:v>
                </c:pt>
                <c:pt idx="2">
                  <c:v>3.5833333333333328E-2</c:v>
                </c:pt>
                <c:pt idx="3">
                  <c:v>0.69230769230769229</c:v>
                </c:pt>
                <c:pt idx="4">
                  <c:v>1.95</c:v>
                </c:pt>
                <c:pt idx="5">
                  <c:v>0.7142857142857143</c:v>
                </c:pt>
                <c:pt idx="6">
                  <c:v>0.2</c:v>
                </c:pt>
                <c:pt idx="7">
                  <c:v>1</c:v>
                </c:pt>
                <c:pt idx="8">
                  <c:v>1</c:v>
                </c:pt>
                <c:pt idx="9">
                  <c:v>0.47058823529411764</c:v>
                </c:pt>
                <c:pt idx="10">
                  <c:v>0.2857142857142857</c:v>
                </c:pt>
                <c:pt idx="11">
                  <c:v>6.6666666666666666E-2</c:v>
                </c:pt>
                <c:pt idx="12">
                  <c:v>1</c:v>
                </c:pt>
                <c:pt idx="13">
                  <c:v>0.83333333333333337</c:v>
                </c:pt>
                <c:pt idx="14">
                  <c:v>1</c:v>
                </c:pt>
                <c:pt idx="15">
                  <c:v>0</c:v>
                </c:pt>
                <c:pt idx="16">
                  <c:v>0.67892275097783572</c:v>
                </c:pt>
                <c:pt idx="17">
                  <c:v>0.63561111111111124</c:v>
                </c:pt>
                <c:pt idx="18">
                  <c:v>0.33333333333333337</c:v>
                </c:pt>
                <c:pt idx="19">
                  <c:v>1.1666666666666667</c:v>
                </c:pt>
                <c:pt idx="20">
                  <c:v>1.1401276276276275</c:v>
                </c:pt>
                <c:pt idx="21">
                  <c:v>0.5</c:v>
                </c:pt>
                <c:pt idx="22">
                  <c:v>0.58333333333333326</c:v>
                </c:pt>
                <c:pt idx="23">
                  <c:v>2.3333333333333335</c:v>
                </c:pt>
                <c:pt idx="24">
                  <c:v>1.9802777777777778</c:v>
                </c:pt>
                <c:pt idx="25">
                  <c:v>0.55000000000000004</c:v>
                </c:pt>
              </c:numCache>
            </c:numRef>
          </c:val>
        </c:ser>
        <c:dLbls>
          <c:dLblPos val="outEnd"/>
          <c:showLegendKey val="0"/>
          <c:showVal val="1"/>
          <c:showCatName val="0"/>
          <c:showSerName val="0"/>
          <c:showPercent val="0"/>
          <c:showBubbleSize val="0"/>
        </c:dLbls>
        <c:gapWidth val="150"/>
        <c:axId val="-800542032"/>
        <c:axId val="-800551280"/>
      </c:barChart>
      <c:catAx>
        <c:axId val="-800542032"/>
        <c:scaling>
          <c:orientation val="minMax"/>
        </c:scaling>
        <c:delete val="0"/>
        <c:axPos val="b"/>
        <c:title>
          <c:tx>
            <c:rich>
              <a:bodyPr/>
              <a:lstStyle/>
              <a:p>
                <a:pPr>
                  <a:defRPr/>
                </a:pPr>
                <a:r>
                  <a:rPr lang="en-US"/>
                  <a:t>Proyectos</a:t>
                </a:r>
              </a:p>
            </c:rich>
          </c:tx>
          <c:overlay val="0"/>
        </c:title>
        <c:numFmt formatCode="General" sourceLinked="0"/>
        <c:majorTickMark val="out"/>
        <c:minorTickMark val="none"/>
        <c:tickLblPos val="nextTo"/>
        <c:crossAx val="-800551280"/>
        <c:crosses val="autoZero"/>
        <c:auto val="1"/>
        <c:lblAlgn val="ctr"/>
        <c:lblOffset val="100"/>
        <c:noMultiLvlLbl val="0"/>
      </c:catAx>
      <c:valAx>
        <c:axId val="-800551280"/>
        <c:scaling>
          <c:orientation val="minMax"/>
        </c:scaling>
        <c:delete val="0"/>
        <c:axPos val="l"/>
        <c:majorGridlines/>
        <c:title>
          <c:tx>
            <c:rich>
              <a:bodyPr rot="-5400000" vert="horz"/>
              <a:lstStyle/>
              <a:p>
                <a:pPr>
                  <a:defRPr sz="1200"/>
                </a:pPr>
                <a:r>
                  <a:rPr lang="en-US" sz="1200"/>
                  <a:t>Porcentaje</a:t>
                </a:r>
              </a:p>
            </c:rich>
          </c:tx>
          <c:overlay val="0"/>
        </c:title>
        <c:numFmt formatCode="0%" sourceLinked="1"/>
        <c:majorTickMark val="out"/>
        <c:minorTickMark val="none"/>
        <c:tickLblPos val="nextTo"/>
        <c:crossAx val="-800542032"/>
        <c:crosses val="autoZero"/>
        <c:crossBetween val="between"/>
      </c:valAx>
    </c:plotArea>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PROGRAMAS: EJE COMPROMISO SOCIAL</a:t>
            </a:r>
          </a:p>
        </c:rich>
      </c:tx>
      <c:overlay val="1"/>
    </c:title>
    <c:autoTitleDeleted val="0"/>
    <c:view3D>
      <c:rotX val="15"/>
      <c:rotY val="20"/>
      <c:rAngAx val="1"/>
    </c:view3D>
    <c:floor>
      <c:thickness val="0"/>
    </c:floor>
    <c:sideWall>
      <c:thickness val="0"/>
    </c:sideWall>
    <c:backWall>
      <c:thickness val="0"/>
    </c:backWall>
    <c:plotArea>
      <c:layout>
        <c:manualLayout>
          <c:layoutTarget val="inner"/>
          <c:xMode val="edge"/>
          <c:yMode val="edge"/>
          <c:x val="0.15344953284515786"/>
          <c:y val="0.12836218396988713"/>
          <c:w val="0.79920747078518195"/>
          <c:h val="0.74340595063669512"/>
        </c:manualLayout>
      </c:layout>
      <c:bar3DChart>
        <c:barDir val="col"/>
        <c:grouping val="clustered"/>
        <c:varyColors val="0"/>
        <c:ser>
          <c:idx val="0"/>
          <c:order val="0"/>
          <c:invertIfNegative val="0"/>
          <c:dPt>
            <c:idx val="0"/>
            <c:invertIfNegative val="0"/>
            <c:bubble3D val="0"/>
            <c:spPr>
              <a:solidFill>
                <a:srgbClr val="006600"/>
              </a:solidFill>
            </c:spPr>
          </c:dPt>
          <c:dPt>
            <c:idx val="1"/>
            <c:invertIfNegative val="0"/>
            <c:bubble3D val="0"/>
            <c:spPr>
              <a:solidFill>
                <a:srgbClr val="0000FF"/>
              </a:solidFill>
            </c:spPr>
          </c:dPt>
          <c:dPt>
            <c:idx val="2"/>
            <c:invertIfNegative val="0"/>
            <c:bubble3D val="0"/>
            <c:spPr>
              <a:solidFill>
                <a:srgbClr val="3333FF"/>
              </a:solidFill>
            </c:spPr>
          </c:dPt>
          <c:dLbls>
            <c:dLbl>
              <c:idx val="0"/>
              <c:layout>
                <c:manualLayout>
                  <c:x val="1.3365657202368805E-2"/>
                  <c:y val="-7.435870876137067E-2"/>
                </c:manualLayout>
              </c:layout>
              <c:spPr/>
              <c:txPr>
                <a:bodyPr/>
                <a:lstStyle/>
                <a:p>
                  <a:pPr>
                    <a:defRPr sz="1200" b="1"/>
                  </a:pPr>
                  <a:endParaRPr lang="es-CO"/>
                </a:p>
              </c:txPr>
              <c:showLegendKey val="0"/>
              <c:showVal val="1"/>
              <c:showCatName val="0"/>
              <c:showSerName val="0"/>
              <c:showPercent val="0"/>
              <c:showBubbleSize val="0"/>
              <c:extLst>
                <c:ext xmlns:c15="http://schemas.microsoft.com/office/drawing/2012/chart" uri="{CE6537A1-D6FC-4f65-9D91-7224C49458BB}"/>
              </c:extLst>
            </c:dLbl>
            <c:dLbl>
              <c:idx val="1"/>
              <c:layout>
                <c:manualLayout>
                  <c:x val="1.2881854137744255E-2"/>
                  <c:y val="-5.383936790503957E-2"/>
                </c:manualLayout>
              </c:layout>
              <c:spPr/>
              <c:txPr>
                <a:bodyPr/>
                <a:lstStyle/>
                <a:p>
                  <a:pPr>
                    <a:defRPr sz="1200" b="1"/>
                  </a:pPr>
                  <a:endParaRPr lang="es-CO"/>
                </a:p>
              </c:txPr>
              <c:showLegendKey val="0"/>
              <c:showVal val="1"/>
              <c:showCatName val="0"/>
              <c:showSerName val="0"/>
              <c:showPercent val="0"/>
              <c:showBubbleSize val="0"/>
              <c:extLst>
                <c:ext xmlns:c15="http://schemas.microsoft.com/office/drawing/2012/chart" uri="{CE6537A1-D6FC-4f65-9D91-7224C49458BB}"/>
              </c:extLst>
            </c:dLbl>
            <c:dLbl>
              <c:idx val="2"/>
              <c:layout>
                <c:manualLayout>
                  <c:x val="1.3526540265766799E-2"/>
                  <c:y val="-4.6139289541320953E-2"/>
                </c:manualLayout>
              </c:layout>
              <c:spPr/>
              <c:txPr>
                <a:bodyPr/>
                <a:lstStyle/>
                <a:p>
                  <a:pPr>
                    <a:defRPr sz="1200" b="1"/>
                  </a:pPr>
                  <a:endParaRPr lang="es-CO"/>
                </a:p>
              </c:txPr>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a:lstStyle/>
              <a:p>
                <a:pPr>
                  <a:defRPr sz="1200"/>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PROG_EJE2!$N$5:$N$7</c:f>
              <c:strCache>
                <c:ptCount val="3"/>
                <c:pt idx="0">
                  <c:v>PG1</c:v>
                </c:pt>
                <c:pt idx="1">
                  <c:v>PG2</c:v>
                </c:pt>
                <c:pt idx="2">
                  <c:v>PG3</c:v>
                </c:pt>
              </c:strCache>
            </c:strRef>
          </c:cat>
          <c:val>
            <c:numRef>
              <c:f>PROG_EJE2!$O$5:$O$7</c:f>
              <c:numCache>
                <c:formatCode>0%</c:formatCode>
                <c:ptCount val="3"/>
                <c:pt idx="0">
                  <c:v>0.77165116271288525</c:v>
                </c:pt>
                <c:pt idx="1">
                  <c:v>1.3116583134638053</c:v>
                </c:pt>
                <c:pt idx="2">
                  <c:v>1.0933333333333333</c:v>
                </c:pt>
              </c:numCache>
            </c:numRef>
          </c:val>
        </c:ser>
        <c:dLbls>
          <c:showLegendKey val="0"/>
          <c:showVal val="1"/>
          <c:showCatName val="0"/>
          <c:showSerName val="0"/>
          <c:showPercent val="0"/>
          <c:showBubbleSize val="0"/>
        </c:dLbls>
        <c:gapWidth val="150"/>
        <c:shape val="cylinder"/>
        <c:axId val="-800552912"/>
        <c:axId val="-800539856"/>
        <c:axId val="0"/>
      </c:bar3DChart>
      <c:catAx>
        <c:axId val="-800552912"/>
        <c:scaling>
          <c:orientation val="minMax"/>
        </c:scaling>
        <c:delete val="0"/>
        <c:axPos val="b"/>
        <c:title>
          <c:tx>
            <c:rich>
              <a:bodyPr/>
              <a:lstStyle/>
              <a:p>
                <a:pPr>
                  <a:defRPr/>
                </a:pPr>
                <a:r>
                  <a:rPr lang="en-US"/>
                  <a:t>Programas</a:t>
                </a:r>
              </a:p>
            </c:rich>
          </c:tx>
          <c:overlay val="0"/>
        </c:title>
        <c:numFmt formatCode="General" sourceLinked="0"/>
        <c:majorTickMark val="out"/>
        <c:minorTickMark val="none"/>
        <c:tickLblPos val="nextTo"/>
        <c:crossAx val="-800539856"/>
        <c:crosses val="autoZero"/>
        <c:auto val="1"/>
        <c:lblAlgn val="ctr"/>
        <c:lblOffset val="100"/>
        <c:noMultiLvlLbl val="0"/>
      </c:catAx>
      <c:valAx>
        <c:axId val="-800539856"/>
        <c:scaling>
          <c:orientation val="minMax"/>
        </c:scaling>
        <c:delete val="0"/>
        <c:axPos val="l"/>
        <c:majorGridlines/>
        <c:title>
          <c:tx>
            <c:rich>
              <a:bodyPr rot="-5400000" vert="horz"/>
              <a:lstStyle/>
              <a:p>
                <a:pPr>
                  <a:defRPr/>
                </a:pPr>
                <a:r>
                  <a:rPr lang="en-US"/>
                  <a:t>Porcentaje</a:t>
                </a:r>
              </a:p>
            </c:rich>
          </c:tx>
          <c:overlay val="0"/>
        </c:title>
        <c:numFmt formatCode="0%" sourceLinked="1"/>
        <c:majorTickMark val="out"/>
        <c:minorTickMark val="none"/>
        <c:tickLblPos val="nextTo"/>
        <c:crossAx val="-800552912"/>
        <c:crosses val="autoZero"/>
        <c:crossBetween val="between"/>
      </c:valAx>
    </c:plotArea>
    <c:plotVisOnly val="1"/>
    <c:dispBlanksAs val="gap"/>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PROYECTOS: COMPROMISO SOCIAL</a:t>
            </a:r>
          </a:p>
        </c:rich>
      </c:tx>
      <c:overlay val="1"/>
    </c:title>
    <c:autoTitleDeleted val="0"/>
    <c:view3D>
      <c:rotX val="15"/>
      <c:rotY val="20"/>
      <c:rAngAx val="1"/>
    </c:view3D>
    <c:floor>
      <c:thickness val="0"/>
    </c:floor>
    <c:sideWall>
      <c:thickness val="0"/>
    </c:sideWall>
    <c:backWall>
      <c:thickness val="0"/>
    </c:backWall>
    <c:plotArea>
      <c:layout>
        <c:manualLayout>
          <c:layoutTarget val="inner"/>
          <c:xMode val="edge"/>
          <c:yMode val="edge"/>
          <c:x val="0.10224876476217901"/>
          <c:y val="0.14350230821563562"/>
          <c:w val="0.8358580309600312"/>
          <c:h val="0.71557227531240797"/>
        </c:manualLayout>
      </c:layout>
      <c:bar3DChart>
        <c:barDir val="col"/>
        <c:grouping val="clustered"/>
        <c:varyColors val="0"/>
        <c:ser>
          <c:idx val="0"/>
          <c:order val="0"/>
          <c:invertIfNegative val="0"/>
          <c:dPt>
            <c:idx val="0"/>
            <c:invertIfNegative val="0"/>
            <c:bubble3D val="0"/>
            <c:spPr>
              <a:solidFill>
                <a:srgbClr val="006600"/>
              </a:solidFill>
            </c:spPr>
          </c:dPt>
          <c:dPt>
            <c:idx val="1"/>
            <c:invertIfNegative val="0"/>
            <c:bubble3D val="0"/>
            <c:spPr>
              <a:solidFill>
                <a:srgbClr val="FFFF00"/>
              </a:solidFill>
            </c:spPr>
          </c:dPt>
          <c:dPt>
            <c:idx val="2"/>
            <c:invertIfNegative val="0"/>
            <c:bubble3D val="0"/>
            <c:spPr>
              <a:solidFill>
                <a:srgbClr val="FFFF00"/>
              </a:solidFill>
            </c:spPr>
          </c:dPt>
          <c:dPt>
            <c:idx val="3"/>
            <c:invertIfNegative val="0"/>
            <c:bubble3D val="0"/>
            <c:spPr>
              <a:solidFill>
                <a:srgbClr val="FFFF00"/>
              </a:solidFill>
            </c:spPr>
          </c:dPt>
          <c:dPt>
            <c:idx val="4"/>
            <c:invertIfNegative val="0"/>
            <c:bubble3D val="0"/>
            <c:spPr>
              <a:solidFill>
                <a:srgbClr val="FFFF00"/>
              </a:solidFill>
            </c:spPr>
          </c:dPt>
          <c:dPt>
            <c:idx val="5"/>
            <c:invertIfNegative val="0"/>
            <c:bubble3D val="0"/>
            <c:spPr>
              <a:solidFill>
                <a:srgbClr val="0000FF"/>
              </a:solidFill>
            </c:spPr>
          </c:dPt>
          <c:dPt>
            <c:idx val="6"/>
            <c:invertIfNegative val="0"/>
            <c:bubble3D val="0"/>
            <c:spPr>
              <a:solidFill>
                <a:srgbClr val="00B0F0"/>
              </a:solidFill>
            </c:spPr>
          </c:dPt>
          <c:dPt>
            <c:idx val="7"/>
            <c:invertIfNegative val="0"/>
            <c:bubble3D val="0"/>
            <c:spPr>
              <a:solidFill>
                <a:srgbClr val="3333FF"/>
              </a:solidFill>
            </c:spPr>
          </c:dPt>
          <c:dPt>
            <c:idx val="8"/>
            <c:invertIfNegative val="0"/>
            <c:bubble3D val="0"/>
            <c:spPr>
              <a:solidFill>
                <a:srgbClr val="0000FF"/>
              </a:solidFill>
            </c:spPr>
          </c:dPt>
          <c:dPt>
            <c:idx val="9"/>
            <c:invertIfNegative val="0"/>
            <c:bubble3D val="0"/>
            <c:spPr>
              <a:solidFill>
                <a:srgbClr val="00B0F0"/>
              </a:solidFill>
            </c:spPr>
          </c:dPt>
          <c:dPt>
            <c:idx val="10"/>
            <c:invertIfNegative val="0"/>
            <c:bubble3D val="0"/>
            <c:spPr>
              <a:solidFill>
                <a:srgbClr val="3333FF"/>
              </a:solidFill>
            </c:spPr>
          </c:dPt>
          <c:dPt>
            <c:idx val="11"/>
            <c:invertIfNegative val="0"/>
            <c:bubble3D val="0"/>
            <c:spPr>
              <a:solidFill>
                <a:srgbClr val="0000FF"/>
              </a:solidFill>
            </c:spPr>
          </c:dPt>
          <c:dPt>
            <c:idx val="12"/>
            <c:invertIfNegative val="0"/>
            <c:bubble3D val="0"/>
            <c:spPr>
              <a:solidFill>
                <a:srgbClr val="3333FF"/>
              </a:solidFill>
            </c:spPr>
          </c:dPt>
          <c:dPt>
            <c:idx val="13"/>
            <c:invertIfNegative val="0"/>
            <c:bubble3D val="0"/>
            <c:spPr>
              <a:solidFill>
                <a:srgbClr val="006600"/>
              </a:solidFill>
            </c:spPr>
          </c:dPt>
          <c:dPt>
            <c:idx val="14"/>
            <c:invertIfNegative val="0"/>
            <c:bubble3D val="0"/>
            <c:spPr>
              <a:solidFill>
                <a:srgbClr val="0000FF"/>
              </a:solidFill>
            </c:spPr>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PROY_EJE2!$C$5:$C$19</c:f>
              <c:strCache>
                <c:ptCount val="15"/>
                <c:pt idx="0">
                  <c:v>PY1</c:v>
                </c:pt>
                <c:pt idx="1">
                  <c:v>PY2</c:v>
                </c:pt>
                <c:pt idx="2">
                  <c:v>PY3</c:v>
                </c:pt>
                <c:pt idx="3">
                  <c:v>PY4</c:v>
                </c:pt>
                <c:pt idx="4">
                  <c:v>PY5</c:v>
                </c:pt>
                <c:pt idx="5">
                  <c:v>PY6</c:v>
                </c:pt>
                <c:pt idx="6">
                  <c:v>PY7</c:v>
                </c:pt>
                <c:pt idx="7">
                  <c:v>PY8</c:v>
                </c:pt>
                <c:pt idx="8">
                  <c:v>PY9</c:v>
                </c:pt>
                <c:pt idx="9">
                  <c:v>PY10</c:v>
                </c:pt>
                <c:pt idx="10">
                  <c:v>PY11</c:v>
                </c:pt>
                <c:pt idx="11">
                  <c:v>PY12</c:v>
                </c:pt>
                <c:pt idx="12">
                  <c:v>PY13</c:v>
                </c:pt>
                <c:pt idx="13">
                  <c:v>PY14</c:v>
                </c:pt>
                <c:pt idx="14">
                  <c:v>PY15</c:v>
                </c:pt>
              </c:strCache>
            </c:strRef>
          </c:cat>
          <c:val>
            <c:numRef>
              <c:f>PROY_EJE2!$D$5:$D$19</c:f>
              <c:numCache>
                <c:formatCode>0%</c:formatCode>
                <c:ptCount val="15"/>
                <c:pt idx="0">
                  <c:v>0.91231849378691499</c:v>
                </c:pt>
                <c:pt idx="1">
                  <c:v>0.66666666666666663</c:v>
                </c:pt>
                <c:pt idx="2">
                  <c:v>0.39360000000000001</c:v>
                </c:pt>
                <c:pt idx="3">
                  <c:v>0.52083333333333326</c:v>
                </c:pt>
                <c:pt idx="4">
                  <c:v>0.73127260458839405</c:v>
                </c:pt>
                <c:pt idx="5">
                  <c:v>1.3725000000000001</c:v>
                </c:pt>
                <c:pt idx="6">
                  <c:v>21.333333333333332</c:v>
                </c:pt>
                <c:pt idx="7">
                  <c:v>1.4</c:v>
                </c:pt>
                <c:pt idx="8">
                  <c:v>1.3312523225566704</c:v>
                </c:pt>
                <c:pt idx="9">
                  <c:v>6.4316666666666666</c:v>
                </c:pt>
                <c:pt idx="10">
                  <c:v>2.9289999999999998</c:v>
                </c:pt>
                <c:pt idx="11">
                  <c:v>1.1666666666666667</c:v>
                </c:pt>
                <c:pt idx="12">
                  <c:v>1.3333333333333333</c:v>
                </c:pt>
                <c:pt idx="13">
                  <c:v>0.92166666666666663</c:v>
                </c:pt>
                <c:pt idx="14">
                  <c:v>1.0249999999999999</c:v>
                </c:pt>
              </c:numCache>
            </c:numRef>
          </c:val>
        </c:ser>
        <c:dLbls>
          <c:showLegendKey val="0"/>
          <c:showVal val="1"/>
          <c:showCatName val="0"/>
          <c:showSerName val="0"/>
          <c:showPercent val="0"/>
          <c:showBubbleSize val="0"/>
        </c:dLbls>
        <c:gapWidth val="150"/>
        <c:shape val="box"/>
        <c:axId val="-800545296"/>
        <c:axId val="-800548560"/>
        <c:axId val="0"/>
      </c:bar3DChart>
      <c:catAx>
        <c:axId val="-800545296"/>
        <c:scaling>
          <c:orientation val="minMax"/>
        </c:scaling>
        <c:delete val="0"/>
        <c:axPos val="b"/>
        <c:title>
          <c:tx>
            <c:rich>
              <a:bodyPr/>
              <a:lstStyle/>
              <a:p>
                <a:pPr>
                  <a:defRPr/>
                </a:pPr>
                <a:r>
                  <a:rPr lang="en-US"/>
                  <a:t>Proyectos</a:t>
                </a:r>
              </a:p>
            </c:rich>
          </c:tx>
          <c:overlay val="0"/>
        </c:title>
        <c:numFmt formatCode="General" sourceLinked="0"/>
        <c:majorTickMark val="out"/>
        <c:minorTickMark val="none"/>
        <c:tickLblPos val="nextTo"/>
        <c:crossAx val="-800548560"/>
        <c:crosses val="autoZero"/>
        <c:auto val="1"/>
        <c:lblAlgn val="ctr"/>
        <c:lblOffset val="100"/>
        <c:noMultiLvlLbl val="0"/>
      </c:catAx>
      <c:valAx>
        <c:axId val="-800548560"/>
        <c:scaling>
          <c:orientation val="minMax"/>
        </c:scaling>
        <c:delete val="0"/>
        <c:axPos val="l"/>
        <c:majorGridlines/>
        <c:title>
          <c:tx>
            <c:rich>
              <a:bodyPr rot="-5400000" vert="horz"/>
              <a:lstStyle/>
              <a:p>
                <a:pPr>
                  <a:defRPr/>
                </a:pPr>
                <a:r>
                  <a:rPr lang="en-US"/>
                  <a:t>Porcentaje</a:t>
                </a:r>
              </a:p>
            </c:rich>
          </c:tx>
          <c:overlay val="0"/>
        </c:title>
        <c:numFmt formatCode="0%" sourceLinked="1"/>
        <c:majorTickMark val="out"/>
        <c:minorTickMark val="none"/>
        <c:tickLblPos val="nextTo"/>
        <c:crossAx val="-800545296"/>
        <c:crosses val="autoZero"/>
        <c:crossBetween val="between"/>
      </c:valAx>
    </c:plotArea>
    <c:plotVisOnly val="1"/>
    <c:dispBlanksAs val="gap"/>
    <c:showDLblsOverMax val="0"/>
  </c:chart>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en-US" sz="1400"/>
              <a:t>PROGRAMAS COMPROMISO AMBIENTAL</a:t>
            </a:r>
          </a:p>
        </c:rich>
      </c:tx>
      <c:layout>
        <c:manualLayout>
          <c:xMode val="edge"/>
          <c:yMode val="edge"/>
          <c:x val="0.1789854065323141"/>
          <c:y val="2.3612750885478158E-2"/>
        </c:manualLayout>
      </c:layout>
      <c:overlay val="1"/>
    </c:title>
    <c:autoTitleDeleted val="0"/>
    <c:view3D>
      <c:rotX val="15"/>
      <c:rotY val="20"/>
      <c:rAngAx val="1"/>
    </c:view3D>
    <c:floor>
      <c:thickness val="0"/>
    </c:floor>
    <c:sideWall>
      <c:thickness val="0"/>
    </c:sideWall>
    <c:backWall>
      <c:thickness val="0"/>
    </c:backWall>
    <c:plotArea>
      <c:layout>
        <c:manualLayout>
          <c:layoutTarget val="inner"/>
          <c:xMode val="edge"/>
          <c:yMode val="edge"/>
          <c:x val="0.10593285214348207"/>
          <c:y val="0.14399314668999708"/>
          <c:w val="0.84128937007874005"/>
          <c:h val="0.74002697579469234"/>
        </c:manualLayout>
      </c:layout>
      <c:bar3DChart>
        <c:barDir val="col"/>
        <c:grouping val="clustered"/>
        <c:varyColors val="0"/>
        <c:ser>
          <c:idx val="0"/>
          <c:order val="0"/>
          <c:invertIfNegative val="0"/>
          <c:dPt>
            <c:idx val="0"/>
            <c:invertIfNegative val="0"/>
            <c:bubble3D val="0"/>
            <c:spPr>
              <a:solidFill>
                <a:srgbClr val="006600"/>
              </a:solidFill>
            </c:spPr>
          </c:dPt>
          <c:dPt>
            <c:idx val="1"/>
            <c:invertIfNegative val="0"/>
            <c:bubble3D val="0"/>
            <c:spPr>
              <a:solidFill>
                <a:srgbClr val="FFFF00"/>
              </a:solidFill>
            </c:spPr>
          </c:dPt>
          <c:dLbls>
            <c:dLbl>
              <c:idx val="0"/>
              <c:layout>
                <c:manualLayout>
                  <c:x val="3.6111111111111108E-2"/>
                  <c:y val="-4.1666666666666581E-2"/>
                </c:manualLayout>
              </c:layout>
              <c:showLegendKey val="0"/>
              <c:showVal val="1"/>
              <c:showCatName val="0"/>
              <c:showSerName val="0"/>
              <c:showPercent val="0"/>
              <c:showBubbleSize val="0"/>
              <c:extLst>
                <c:ext xmlns:c15="http://schemas.microsoft.com/office/drawing/2012/chart" uri="{CE6537A1-D6FC-4f65-9D91-7224C49458BB}"/>
              </c:extLst>
            </c:dLbl>
            <c:dLbl>
              <c:idx val="1"/>
              <c:layout>
                <c:manualLayout>
                  <c:x val="3.3333333333333333E-2"/>
                  <c:y val="-2.7777777777777776E-2"/>
                </c:manualLayout>
              </c:layout>
              <c:showLegendKey val="0"/>
              <c:showVal val="1"/>
              <c:showCatName val="0"/>
              <c:showSerName val="0"/>
              <c:showPercent val="0"/>
              <c:showBubbleSize val="0"/>
              <c:extLst>
                <c:ext xmlns:c15="http://schemas.microsoft.com/office/drawing/2012/chart" uri="{CE6537A1-D6FC-4f65-9D91-7224C49458BB}"/>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PROG_EJE3!$C$6:$C$7</c:f>
              <c:strCache>
                <c:ptCount val="2"/>
                <c:pt idx="0">
                  <c:v>PG1</c:v>
                </c:pt>
                <c:pt idx="1">
                  <c:v>PG2</c:v>
                </c:pt>
              </c:strCache>
            </c:strRef>
          </c:cat>
          <c:val>
            <c:numRef>
              <c:f>PROG_EJE3!$D$6:$D$7</c:f>
              <c:numCache>
                <c:formatCode>0%</c:formatCode>
                <c:ptCount val="2"/>
                <c:pt idx="0">
                  <c:v>0.88916666666666666</c:v>
                </c:pt>
                <c:pt idx="1">
                  <c:v>0.43333333333333329</c:v>
                </c:pt>
              </c:numCache>
            </c:numRef>
          </c:val>
        </c:ser>
        <c:dLbls>
          <c:showLegendKey val="0"/>
          <c:showVal val="0"/>
          <c:showCatName val="0"/>
          <c:showSerName val="0"/>
          <c:showPercent val="0"/>
          <c:showBubbleSize val="0"/>
        </c:dLbls>
        <c:gapWidth val="150"/>
        <c:shape val="cylinder"/>
        <c:axId val="-800544752"/>
        <c:axId val="-800543664"/>
        <c:axId val="0"/>
      </c:bar3DChart>
      <c:catAx>
        <c:axId val="-800544752"/>
        <c:scaling>
          <c:orientation val="minMax"/>
        </c:scaling>
        <c:delete val="0"/>
        <c:axPos val="b"/>
        <c:title>
          <c:tx>
            <c:rich>
              <a:bodyPr/>
              <a:lstStyle/>
              <a:p>
                <a:pPr>
                  <a:defRPr/>
                </a:pPr>
                <a:r>
                  <a:rPr lang="en-US"/>
                  <a:t>Programas</a:t>
                </a:r>
              </a:p>
            </c:rich>
          </c:tx>
          <c:overlay val="0"/>
        </c:title>
        <c:numFmt formatCode="General" sourceLinked="0"/>
        <c:majorTickMark val="out"/>
        <c:minorTickMark val="none"/>
        <c:tickLblPos val="nextTo"/>
        <c:crossAx val="-800543664"/>
        <c:crosses val="autoZero"/>
        <c:auto val="1"/>
        <c:lblAlgn val="ctr"/>
        <c:lblOffset val="100"/>
        <c:noMultiLvlLbl val="0"/>
      </c:catAx>
      <c:valAx>
        <c:axId val="-800543664"/>
        <c:scaling>
          <c:orientation val="minMax"/>
        </c:scaling>
        <c:delete val="0"/>
        <c:axPos val="l"/>
        <c:majorGridlines/>
        <c:title>
          <c:tx>
            <c:rich>
              <a:bodyPr rot="-5400000" vert="horz"/>
              <a:lstStyle/>
              <a:p>
                <a:pPr>
                  <a:defRPr/>
                </a:pPr>
                <a:r>
                  <a:rPr lang="en-US"/>
                  <a:t>Porcentaje</a:t>
                </a:r>
              </a:p>
            </c:rich>
          </c:tx>
          <c:overlay val="0"/>
        </c:title>
        <c:numFmt formatCode="0%" sourceLinked="1"/>
        <c:majorTickMark val="out"/>
        <c:minorTickMark val="none"/>
        <c:tickLblPos val="nextTo"/>
        <c:crossAx val="-800544752"/>
        <c:crosses val="autoZero"/>
        <c:crossBetween val="between"/>
      </c:valAx>
    </c:plotArea>
    <c:plotVisOnly val="1"/>
    <c:dispBlanksAs val="gap"/>
    <c:showDLblsOverMax val="0"/>
  </c:chart>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en-US" sz="1400"/>
              <a:t>PROYECTOS COMPROMISO AMBIENTAL</a:t>
            </a:r>
          </a:p>
        </c:rich>
      </c:tx>
      <c:overlay val="1"/>
    </c:title>
    <c:autoTitleDeleted val="0"/>
    <c:view3D>
      <c:rotX val="15"/>
      <c:rotY val="20"/>
      <c:rAngAx val="1"/>
    </c:view3D>
    <c:floor>
      <c:thickness val="0"/>
    </c:floor>
    <c:sideWall>
      <c:thickness val="0"/>
    </c:sideWall>
    <c:backWall>
      <c:thickness val="0"/>
    </c:backWall>
    <c:plotArea>
      <c:layout>
        <c:manualLayout>
          <c:layoutTarget val="inner"/>
          <c:xMode val="edge"/>
          <c:yMode val="edge"/>
          <c:x val="0.14106796433054564"/>
          <c:y val="0.13757948267685044"/>
          <c:w val="0.8361577085473012"/>
          <c:h val="0.76135486098691463"/>
        </c:manualLayout>
      </c:layout>
      <c:bar3DChart>
        <c:barDir val="col"/>
        <c:grouping val="clustered"/>
        <c:varyColors val="0"/>
        <c:ser>
          <c:idx val="0"/>
          <c:order val="0"/>
          <c:spPr>
            <a:solidFill>
              <a:srgbClr val="FF0000"/>
            </a:solidFill>
          </c:spPr>
          <c:invertIfNegative val="0"/>
          <c:dPt>
            <c:idx val="0"/>
            <c:invertIfNegative val="0"/>
            <c:bubble3D val="0"/>
            <c:spPr>
              <a:solidFill>
                <a:srgbClr val="3333FF"/>
              </a:solidFill>
            </c:spPr>
          </c:dPt>
          <c:dPt>
            <c:idx val="1"/>
            <c:invertIfNegative val="0"/>
            <c:bubble3D val="0"/>
            <c:spPr>
              <a:solidFill>
                <a:srgbClr val="FFFF00"/>
              </a:solidFill>
            </c:spPr>
          </c:dPt>
          <c:dPt>
            <c:idx val="2"/>
            <c:invertIfNegative val="0"/>
            <c:bubble3D val="0"/>
            <c:spPr>
              <a:solidFill>
                <a:srgbClr val="FFFF00"/>
              </a:solidFill>
            </c:spPr>
          </c:dPt>
          <c:dPt>
            <c:idx val="3"/>
            <c:invertIfNegative val="0"/>
            <c:bubble3D val="0"/>
          </c:dPt>
          <c:dPt>
            <c:idx val="4"/>
            <c:invertIfNegative val="0"/>
            <c:bubble3D val="0"/>
            <c:spPr>
              <a:solidFill>
                <a:srgbClr val="FFFF00"/>
              </a:solidFill>
            </c:spPr>
          </c:dPt>
          <c:dPt>
            <c:idx val="6"/>
            <c:invertIfNegative val="0"/>
            <c:bubble3D val="0"/>
            <c:spPr>
              <a:solidFill>
                <a:srgbClr val="FFFF00"/>
              </a:solidFill>
            </c:spPr>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PROY_EJE3!$C$6:$C$12</c:f>
              <c:strCache>
                <c:ptCount val="7"/>
                <c:pt idx="0">
                  <c:v>PY1</c:v>
                </c:pt>
                <c:pt idx="1">
                  <c:v>PY2</c:v>
                </c:pt>
                <c:pt idx="2">
                  <c:v>PY3</c:v>
                </c:pt>
                <c:pt idx="3">
                  <c:v>PY4</c:v>
                </c:pt>
                <c:pt idx="4">
                  <c:v>PY5</c:v>
                </c:pt>
                <c:pt idx="5">
                  <c:v>PY6</c:v>
                </c:pt>
                <c:pt idx="6">
                  <c:v>PY7</c:v>
                </c:pt>
              </c:strCache>
            </c:strRef>
          </c:cat>
          <c:val>
            <c:numRef>
              <c:f>PROY_EJE3!$D$6:$D$12</c:f>
              <c:numCache>
                <c:formatCode>0%</c:formatCode>
                <c:ptCount val="7"/>
                <c:pt idx="0">
                  <c:v>1.95</c:v>
                </c:pt>
                <c:pt idx="1">
                  <c:v>0.74</c:v>
                </c:pt>
                <c:pt idx="2">
                  <c:v>0.6</c:v>
                </c:pt>
                <c:pt idx="3">
                  <c:v>0.26666666666666666</c:v>
                </c:pt>
                <c:pt idx="4">
                  <c:v>0.7</c:v>
                </c:pt>
                <c:pt idx="5">
                  <c:v>0.2</c:v>
                </c:pt>
                <c:pt idx="6">
                  <c:v>0.4</c:v>
                </c:pt>
              </c:numCache>
            </c:numRef>
          </c:val>
        </c:ser>
        <c:dLbls>
          <c:showLegendKey val="0"/>
          <c:showVal val="0"/>
          <c:showCatName val="0"/>
          <c:showSerName val="0"/>
          <c:showPercent val="0"/>
          <c:showBubbleSize val="0"/>
        </c:dLbls>
        <c:gapWidth val="150"/>
        <c:shape val="cylinder"/>
        <c:axId val="-800550736"/>
        <c:axId val="-800540400"/>
        <c:axId val="0"/>
      </c:bar3DChart>
      <c:catAx>
        <c:axId val="-800550736"/>
        <c:scaling>
          <c:orientation val="minMax"/>
        </c:scaling>
        <c:delete val="0"/>
        <c:axPos val="b"/>
        <c:numFmt formatCode="General" sourceLinked="0"/>
        <c:majorTickMark val="out"/>
        <c:minorTickMark val="none"/>
        <c:tickLblPos val="nextTo"/>
        <c:crossAx val="-800540400"/>
        <c:crosses val="autoZero"/>
        <c:auto val="1"/>
        <c:lblAlgn val="ctr"/>
        <c:lblOffset val="100"/>
        <c:noMultiLvlLbl val="0"/>
      </c:catAx>
      <c:valAx>
        <c:axId val="-800540400"/>
        <c:scaling>
          <c:orientation val="minMax"/>
        </c:scaling>
        <c:delete val="0"/>
        <c:axPos val="l"/>
        <c:majorGridlines/>
        <c:numFmt formatCode="0%" sourceLinked="1"/>
        <c:majorTickMark val="out"/>
        <c:minorTickMark val="none"/>
        <c:tickLblPos val="nextTo"/>
        <c:crossAx val="-800550736"/>
        <c:crosses val="autoZero"/>
        <c:crossBetween val="between"/>
      </c:valAx>
    </c:plotArea>
    <c:plotVisOnly val="1"/>
    <c:dispBlanksAs val="gap"/>
    <c:showDLblsOverMax val="0"/>
  </c:chart>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en-US" sz="1100"/>
              <a:t>PROGRAMAS: EJE EFICIENCIA Y TRANSPARENCIA ADMINISTRATIVA</a:t>
            </a:r>
          </a:p>
        </c:rich>
      </c:tx>
      <c:layout>
        <c:manualLayout>
          <c:xMode val="edge"/>
          <c:yMode val="edge"/>
          <c:x val="0.16241259076192119"/>
          <c:y val="3.0592666777084845E-2"/>
        </c:manualLayout>
      </c:layout>
      <c:overlay val="1"/>
    </c:title>
    <c:autoTitleDeleted val="0"/>
    <c:view3D>
      <c:rotX val="15"/>
      <c:rotY val="20"/>
      <c:rAngAx val="1"/>
    </c:view3D>
    <c:floor>
      <c:thickness val="0"/>
    </c:floor>
    <c:sideWall>
      <c:thickness val="0"/>
    </c:sideWall>
    <c:backWall>
      <c:thickness val="0"/>
    </c:backWall>
    <c:plotArea>
      <c:layout>
        <c:manualLayout>
          <c:layoutTarget val="inner"/>
          <c:xMode val="edge"/>
          <c:yMode val="edge"/>
          <c:x val="9.1849518810148731E-2"/>
          <c:y val="0.13936351706036745"/>
          <c:w val="0.85815048118985138"/>
          <c:h val="0.74465660542432199"/>
        </c:manualLayout>
      </c:layout>
      <c:bar3DChart>
        <c:barDir val="col"/>
        <c:grouping val="clustered"/>
        <c:varyColors val="0"/>
        <c:ser>
          <c:idx val="0"/>
          <c:order val="0"/>
          <c:spPr>
            <a:solidFill>
              <a:srgbClr val="0000FF"/>
            </a:solidFill>
          </c:spPr>
          <c:invertIfNegative val="0"/>
          <c:dPt>
            <c:idx val="0"/>
            <c:invertIfNegative val="0"/>
            <c:bubble3D val="0"/>
            <c:spPr>
              <a:solidFill>
                <a:srgbClr val="FFFF00"/>
              </a:solidFill>
            </c:spPr>
          </c:dPt>
          <c:dPt>
            <c:idx val="1"/>
            <c:invertIfNegative val="0"/>
            <c:bubble3D val="0"/>
            <c:spPr>
              <a:solidFill>
                <a:srgbClr val="006600"/>
              </a:solidFill>
            </c:spPr>
          </c:dPt>
          <c:dPt>
            <c:idx val="2"/>
            <c:invertIfNegative val="0"/>
            <c:bubble3D val="0"/>
            <c:spPr>
              <a:solidFill>
                <a:srgbClr val="FFFF00"/>
              </a:solidFill>
            </c:spPr>
          </c:dPt>
          <c:dPt>
            <c:idx val="3"/>
            <c:invertIfNegative val="0"/>
            <c:bubble3D val="0"/>
            <c:spPr>
              <a:solidFill>
                <a:srgbClr val="FF0000"/>
              </a:solidFill>
            </c:spPr>
          </c:dPt>
          <c:dPt>
            <c:idx val="4"/>
            <c:invertIfNegative val="0"/>
            <c:bubble3D val="0"/>
            <c:spPr>
              <a:solidFill>
                <a:srgbClr val="FF0000"/>
              </a:solidFill>
            </c:spPr>
          </c:dPt>
          <c:dPt>
            <c:idx val="5"/>
            <c:invertIfNegative val="0"/>
            <c:bubble3D val="0"/>
            <c:spPr>
              <a:solidFill>
                <a:srgbClr val="3333FF"/>
              </a:solidFill>
            </c:spPr>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PROG_EJE4!$C$6:$C$11</c:f>
              <c:strCache>
                <c:ptCount val="6"/>
                <c:pt idx="0">
                  <c:v>PG1</c:v>
                </c:pt>
                <c:pt idx="1">
                  <c:v>PG2</c:v>
                </c:pt>
                <c:pt idx="2">
                  <c:v>PG3</c:v>
                </c:pt>
                <c:pt idx="3">
                  <c:v>PG4</c:v>
                </c:pt>
                <c:pt idx="4">
                  <c:v>PG5</c:v>
                </c:pt>
                <c:pt idx="5">
                  <c:v>PG6</c:v>
                </c:pt>
              </c:strCache>
            </c:strRef>
          </c:cat>
          <c:val>
            <c:numRef>
              <c:f>PROG_EJE4!$D$6:$D$11</c:f>
              <c:numCache>
                <c:formatCode>0%</c:formatCode>
                <c:ptCount val="6"/>
                <c:pt idx="0">
                  <c:v>0.48424908424908431</c:v>
                </c:pt>
                <c:pt idx="1">
                  <c:v>0.89361724683100019</c:v>
                </c:pt>
                <c:pt idx="2">
                  <c:v>0.57777777777777772</c:v>
                </c:pt>
                <c:pt idx="3">
                  <c:v>0</c:v>
                </c:pt>
                <c:pt idx="4">
                  <c:v>0</c:v>
                </c:pt>
                <c:pt idx="5">
                  <c:v>1</c:v>
                </c:pt>
              </c:numCache>
            </c:numRef>
          </c:val>
        </c:ser>
        <c:dLbls>
          <c:showLegendKey val="0"/>
          <c:showVal val="1"/>
          <c:showCatName val="0"/>
          <c:showSerName val="0"/>
          <c:showPercent val="0"/>
          <c:showBubbleSize val="0"/>
        </c:dLbls>
        <c:gapWidth val="150"/>
        <c:shape val="cylinder"/>
        <c:axId val="-800549648"/>
        <c:axId val="-800553456"/>
        <c:axId val="0"/>
      </c:bar3DChart>
      <c:catAx>
        <c:axId val="-800549648"/>
        <c:scaling>
          <c:orientation val="minMax"/>
        </c:scaling>
        <c:delete val="0"/>
        <c:axPos val="b"/>
        <c:title>
          <c:tx>
            <c:rich>
              <a:bodyPr/>
              <a:lstStyle/>
              <a:p>
                <a:pPr>
                  <a:defRPr/>
                </a:pPr>
                <a:r>
                  <a:rPr lang="en-US"/>
                  <a:t>Programas</a:t>
                </a:r>
              </a:p>
            </c:rich>
          </c:tx>
          <c:overlay val="0"/>
        </c:title>
        <c:numFmt formatCode="General" sourceLinked="0"/>
        <c:majorTickMark val="out"/>
        <c:minorTickMark val="none"/>
        <c:tickLblPos val="nextTo"/>
        <c:crossAx val="-800553456"/>
        <c:crosses val="autoZero"/>
        <c:auto val="1"/>
        <c:lblAlgn val="ctr"/>
        <c:lblOffset val="100"/>
        <c:noMultiLvlLbl val="0"/>
      </c:catAx>
      <c:valAx>
        <c:axId val="-800553456"/>
        <c:scaling>
          <c:orientation val="minMax"/>
        </c:scaling>
        <c:delete val="0"/>
        <c:axPos val="l"/>
        <c:majorGridlines/>
        <c:title>
          <c:tx>
            <c:rich>
              <a:bodyPr rot="-5400000" vert="horz"/>
              <a:lstStyle/>
              <a:p>
                <a:pPr>
                  <a:defRPr/>
                </a:pPr>
                <a:r>
                  <a:rPr lang="en-US"/>
                  <a:t>Porcentaje</a:t>
                </a:r>
              </a:p>
            </c:rich>
          </c:tx>
          <c:overlay val="0"/>
        </c:title>
        <c:numFmt formatCode="0%" sourceLinked="1"/>
        <c:majorTickMark val="out"/>
        <c:minorTickMark val="none"/>
        <c:tickLblPos val="nextTo"/>
        <c:crossAx val="-800549648"/>
        <c:crosses val="autoZero"/>
        <c:crossBetween val="between"/>
      </c:valAx>
    </c:plotArea>
    <c:plotVisOnly val="1"/>
    <c:dispBlanksAs val="gap"/>
    <c:showDLblsOverMax val="0"/>
  </c:chart>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en-US" sz="1200"/>
              <a:t>PROYECTOS: EJE EFICIENCIA Y TRANSPARENCIA ADMINISTRATIVA</a:t>
            </a:r>
          </a:p>
        </c:rich>
      </c:tx>
      <c:overlay val="1"/>
    </c:title>
    <c:autoTitleDeleted val="0"/>
    <c:view3D>
      <c:rotX val="15"/>
      <c:rotY val="20"/>
      <c:rAngAx val="1"/>
    </c:view3D>
    <c:floor>
      <c:thickness val="0"/>
    </c:floor>
    <c:sideWall>
      <c:thickness val="0"/>
    </c:sideWall>
    <c:backWall>
      <c:thickness val="0"/>
    </c:backWall>
    <c:plotArea>
      <c:layout>
        <c:manualLayout>
          <c:layoutTarget val="inner"/>
          <c:xMode val="edge"/>
          <c:yMode val="edge"/>
          <c:x val="9.7386983839337748E-2"/>
          <c:y val="0.15847995675372467"/>
          <c:w val="0.83562220038540558"/>
          <c:h val="0.68807116032862936"/>
        </c:manualLayout>
      </c:layout>
      <c:bar3DChart>
        <c:barDir val="col"/>
        <c:grouping val="clustered"/>
        <c:varyColors val="0"/>
        <c:ser>
          <c:idx val="0"/>
          <c:order val="0"/>
          <c:spPr>
            <a:solidFill>
              <a:srgbClr val="FF0000"/>
            </a:solidFill>
          </c:spPr>
          <c:invertIfNegative val="0"/>
          <c:dPt>
            <c:idx val="0"/>
            <c:invertIfNegative val="0"/>
            <c:bubble3D val="0"/>
            <c:spPr>
              <a:solidFill>
                <a:srgbClr val="3333FF"/>
              </a:solidFill>
            </c:spPr>
          </c:dPt>
          <c:dPt>
            <c:idx val="1"/>
            <c:invertIfNegative val="0"/>
            <c:bubble3D val="0"/>
            <c:spPr>
              <a:solidFill>
                <a:srgbClr val="3333FF"/>
              </a:solidFill>
            </c:spPr>
          </c:dPt>
          <c:dPt>
            <c:idx val="4"/>
            <c:invertIfNegative val="0"/>
            <c:bubble3D val="0"/>
            <c:spPr>
              <a:solidFill>
                <a:srgbClr val="006600"/>
              </a:solidFill>
            </c:spPr>
          </c:dPt>
          <c:dPt>
            <c:idx val="5"/>
            <c:invertIfNegative val="0"/>
            <c:bubble3D val="0"/>
          </c:dPt>
          <c:dPt>
            <c:idx val="6"/>
            <c:invertIfNegative val="0"/>
            <c:bubble3D val="0"/>
            <c:spPr>
              <a:solidFill>
                <a:srgbClr val="006600"/>
              </a:solidFill>
            </c:spPr>
          </c:dPt>
          <c:dPt>
            <c:idx val="7"/>
            <c:invertIfNegative val="0"/>
            <c:bubble3D val="0"/>
            <c:spPr>
              <a:solidFill>
                <a:srgbClr val="006600"/>
              </a:solidFill>
            </c:spPr>
          </c:dPt>
          <c:dPt>
            <c:idx val="12"/>
            <c:invertIfNegative val="0"/>
            <c:bubble3D val="0"/>
            <c:spPr>
              <a:solidFill>
                <a:srgbClr val="3333FF"/>
              </a:solidFill>
            </c:spPr>
          </c:dPt>
          <c:dPt>
            <c:idx val="13"/>
            <c:invertIfNegative val="0"/>
            <c:bubble3D val="0"/>
            <c:spPr>
              <a:solidFill>
                <a:srgbClr val="3333FF"/>
              </a:solidFill>
            </c:spPr>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PROY_EJE4!$C$6:$C$19</c:f>
              <c:strCache>
                <c:ptCount val="14"/>
                <c:pt idx="0">
                  <c:v>PY1</c:v>
                </c:pt>
                <c:pt idx="1">
                  <c:v>PY2</c:v>
                </c:pt>
                <c:pt idx="2">
                  <c:v>PY3</c:v>
                </c:pt>
                <c:pt idx="3">
                  <c:v>PY4</c:v>
                </c:pt>
                <c:pt idx="4">
                  <c:v>PY5</c:v>
                </c:pt>
                <c:pt idx="5">
                  <c:v>PY6</c:v>
                </c:pt>
                <c:pt idx="6">
                  <c:v>PY7</c:v>
                </c:pt>
                <c:pt idx="7">
                  <c:v>PY8</c:v>
                </c:pt>
                <c:pt idx="8">
                  <c:v>PY9</c:v>
                </c:pt>
                <c:pt idx="9">
                  <c:v>PY10</c:v>
                </c:pt>
                <c:pt idx="10">
                  <c:v>PY11</c:v>
                </c:pt>
                <c:pt idx="11">
                  <c:v>PY12</c:v>
                </c:pt>
                <c:pt idx="12">
                  <c:v>PY13</c:v>
                </c:pt>
                <c:pt idx="13">
                  <c:v>PY14</c:v>
                </c:pt>
              </c:strCache>
            </c:strRef>
          </c:cat>
          <c:val>
            <c:numRef>
              <c:f>PROY_EJE4!$D$6:$D$19</c:f>
              <c:numCache>
                <c:formatCode>0%</c:formatCode>
                <c:ptCount val="14"/>
                <c:pt idx="0">
                  <c:v>1</c:v>
                </c:pt>
                <c:pt idx="1">
                  <c:v>1.1666666666666667</c:v>
                </c:pt>
                <c:pt idx="2">
                  <c:v>0</c:v>
                </c:pt>
                <c:pt idx="3">
                  <c:v>0</c:v>
                </c:pt>
                <c:pt idx="4">
                  <c:v>0.92307692307692313</c:v>
                </c:pt>
                <c:pt idx="5">
                  <c:v>0.3</c:v>
                </c:pt>
                <c:pt idx="6">
                  <c:v>0.89361724683100019</c:v>
                </c:pt>
                <c:pt idx="7">
                  <c:v>0.76666666666666661</c:v>
                </c:pt>
                <c:pt idx="8">
                  <c:v>0.2</c:v>
                </c:pt>
                <c:pt idx="9">
                  <c:v>0</c:v>
                </c:pt>
                <c:pt idx="10">
                  <c:v>0</c:v>
                </c:pt>
                <c:pt idx="11">
                  <c:v>0</c:v>
                </c:pt>
                <c:pt idx="12">
                  <c:v>1</c:v>
                </c:pt>
                <c:pt idx="13">
                  <c:v>1</c:v>
                </c:pt>
              </c:numCache>
            </c:numRef>
          </c:val>
        </c:ser>
        <c:dLbls>
          <c:showLegendKey val="0"/>
          <c:showVal val="1"/>
          <c:showCatName val="0"/>
          <c:showSerName val="0"/>
          <c:showPercent val="0"/>
          <c:showBubbleSize val="0"/>
        </c:dLbls>
        <c:gapWidth val="150"/>
        <c:shape val="cylinder"/>
        <c:axId val="-723267504"/>
        <c:axId val="-723256624"/>
        <c:axId val="0"/>
      </c:bar3DChart>
      <c:catAx>
        <c:axId val="-723267504"/>
        <c:scaling>
          <c:orientation val="minMax"/>
        </c:scaling>
        <c:delete val="0"/>
        <c:axPos val="b"/>
        <c:title>
          <c:tx>
            <c:rich>
              <a:bodyPr/>
              <a:lstStyle/>
              <a:p>
                <a:pPr>
                  <a:defRPr/>
                </a:pPr>
                <a:r>
                  <a:rPr lang="en-US"/>
                  <a:t>Proyectos</a:t>
                </a:r>
              </a:p>
            </c:rich>
          </c:tx>
          <c:overlay val="0"/>
        </c:title>
        <c:numFmt formatCode="General" sourceLinked="0"/>
        <c:majorTickMark val="out"/>
        <c:minorTickMark val="none"/>
        <c:tickLblPos val="nextTo"/>
        <c:crossAx val="-723256624"/>
        <c:crosses val="autoZero"/>
        <c:auto val="1"/>
        <c:lblAlgn val="ctr"/>
        <c:lblOffset val="100"/>
        <c:noMultiLvlLbl val="0"/>
      </c:catAx>
      <c:valAx>
        <c:axId val="-723256624"/>
        <c:scaling>
          <c:orientation val="minMax"/>
        </c:scaling>
        <c:delete val="0"/>
        <c:axPos val="l"/>
        <c:majorGridlines/>
        <c:title>
          <c:tx>
            <c:rich>
              <a:bodyPr rot="-5400000" vert="horz"/>
              <a:lstStyle/>
              <a:p>
                <a:pPr>
                  <a:defRPr/>
                </a:pPr>
                <a:r>
                  <a:rPr lang="en-US"/>
                  <a:t>Porcentaje</a:t>
                </a:r>
              </a:p>
            </c:rich>
          </c:tx>
          <c:overlay val="0"/>
        </c:title>
        <c:numFmt formatCode="0%" sourceLinked="1"/>
        <c:majorTickMark val="out"/>
        <c:minorTickMark val="none"/>
        <c:tickLblPos val="nextTo"/>
        <c:crossAx val="-723267504"/>
        <c:crosses val="autoZero"/>
        <c:crossBetween val="between"/>
      </c:valAx>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7.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8.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9.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1" Type="http://schemas.openxmlformats.org/officeDocument/2006/relationships/chart" Target="../charts/chart5.xml"/></Relationships>
</file>

<file path=xl/drawings/_rels/drawing9.xml.rels><?xml version="1.0" encoding="UTF-8" standalone="yes"?>
<Relationships xmlns="http://schemas.openxmlformats.org/package/2006/relationships"><Relationship Id="rId1" Type="http://schemas.openxmlformats.org/officeDocument/2006/relationships/chart" Target="../charts/chart6.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4.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5.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6.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7.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657225</xdr:colOff>
      <xdr:row>10</xdr:row>
      <xdr:rowOff>52387</xdr:rowOff>
    </xdr:from>
    <xdr:to>
      <xdr:col>3</xdr:col>
      <xdr:colOff>285750</xdr:colOff>
      <xdr:row>29</xdr:row>
      <xdr:rowOff>114300</xdr:rowOff>
    </xdr:to>
    <xdr:graphicFrame macro="">
      <xdr:nvGraphicFramePr>
        <xdr:cNvPr id="3" name="2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1</xdr:col>
      <xdr:colOff>114300</xdr:colOff>
      <xdr:row>15</xdr:row>
      <xdr:rowOff>23811</xdr:rowOff>
    </xdr:from>
    <xdr:to>
      <xdr:col>5</xdr:col>
      <xdr:colOff>133350</xdr:colOff>
      <xdr:row>34</xdr:row>
      <xdr:rowOff>95249</xdr:rowOff>
    </xdr:to>
    <xdr:graphicFrame macro="">
      <xdr:nvGraphicFramePr>
        <xdr:cNvPr id="2" name="1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190500</xdr:colOff>
          <xdr:row>0</xdr:row>
          <xdr:rowOff>85725</xdr:rowOff>
        </xdr:from>
        <xdr:to>
          <xdr:col>0</xdr:col>
          <xdr:colOff>962025</xdr:colOff>
          <xdr:row>4</xdr:row>
          <xdr:rowOff>0</xdr:rowOff>
        </xdr:to>
        <xdr:sp macro="" textlink="">
          <xdr:nvSpPr>
            <xdr:cNvPr id="4097" name="Object 1" hidden="1">
              <a:extLst>
                <a:ext uri="{63B3BB69-23CF-44E3-9099-C40C66FF867C}">
                  <a14:compatExt spid="_x0000_s4097"/>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drawings/drawing12.xml><?xml version="1.0" encoding="utf-8"?>
<xdr:wsDr xmlns:xdr="http://schemas.openxmlformats.org/drawingml/2006/spreadsheetDrawing" xmlns:a="http://schemas.openxmlformats.org/drawingml/2006/main">
  <xdr:twoCellAnchor>
    <xdr:from>
      <xdr:col>1</xdr:col>
      <xdr:colOff>800100</xdr:colOff>
      <xdr:row>14</xdr:row>
      <xdr:rowOff>71436</xdr:rowOff>
    </xdr:from>
    <xdr:to>
      <xdr:col>5</xdr:col>
      <xdr:colOff>57150</xdr:colOff>
      <xdr:row>32</xdr:row>
      <xdr:rowOff>133349</xdr:rowOff>
    </xdr:to>
    <xdr:graphicFrame macro="">
      <xdr:nvGraphicFramePr>
        <xdr:cNvPr id="3" name="2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xdr:from>
      <xdr:col>1</xdr:col>
      <xdr:colOff>95249</xdr:colOff>
      <xdr:row>21</xdr:row>
      <xdr:rowOff>109537</xdr:rowOff>
    </xdr:from>
    <xdr:to>
      <xdr:col>3</xdr:col>
      <xdr:colOff>323849</xdr:colOff>
      <xdr:row>38</xdr:row>
      <xdr:rowOff>9526</xdr:rowOff>
    </xdr:to>
    <xdr:graphicFrame macro="">
      <xdr:nvGraphicFramePr>
        <xdr:cNvPr id="2" name="1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190500</xdr:colOff>
          <xdr:row>0</xdr:row>
          <xdr:rowOff>85725</xdr:rowOff>
        </xdr:from>
        <xdr:to>
          <xdr:col>0</xdr:col>
          <xdr:colOff>962025</xdr:colOff>
          <xdr:row>3</xdr:row>
          <xdr:rowOff>219075</xdr:rowOff>
        </xdr:to>
        <xdr:sp macro="" textlink="">
          <xdr:nvSpPr>
            <xdr:cNvPr id="1025" name="Object 1" hidden="1">
              <a:extLst>
                <a:ext uri="{63B3BB69-23CF-44E3-9099-C40C66FF867C}">
                  <a14:compatExt spid="_x0000_s1025"/>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0</xdr:colOff>
          <xdr:row>5</xdr:row>
          <xdr:rowOff>85725</xdr:rowOff>
        </xdr:from>
        <xdr:to>
          <xdr:col>0</xdr:col>
          <xdr:colOff>0</xdr:colOff>
          <xdr:row>8</xdr:row>
          <xdr:rowOff>219075</xdr:rowOff>
        </xdr:to>
        <xdr:sp macro="" textlink="">
          <xdr:nvSpPr>
            <xdr:cNvPr id="5121" name="Object 1" hidden="1">
              <a:extLst>
                <a:ext uri="{63B3BB69-23CF-44E3-9099-C40C66FF867C}">
                  <a14:compatExt spid="_x0000_s5121"/>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xdr:from>
      <xdr:col>12</xdr:col>
      <xdr:colOff>95250</xdr:colOff>
      <xdr:row>14</xdr:row>
      <xdr:rowOff>186418</xdr:rowOff>
    </xdr:from>
    <xdr:to>
      <xdr:col>17</xdr:col>
      <xdr:colOff>557893</xdr:colOff>
      <xdr:row>32</xdr:row>
      <xdr:rowOff>81644</xdr:rowOff>
    </xdr:to>
    <xdr:graphicFrame macro="">
      <xdr:nvGraphicFramePr>
        <xdr:cNvPr id="2" name="1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0</xdr:colOff>
          <xdr:row>2</xdr:row>
          <xdr:rowOff>85725</xdr:rowOff>
        </xdr:from>
        <xdr:to>
          <xdr:col>0</xdr:col>
          <xdr:colOff>0</xdr:colOff>
          <xdr:row>4</xdr:row>
          <xdr:rowOff>0</xdr:rowOff>
        </xdr:to>
        <xdr:sp macro="" textlink="">
          <xdr:nvSpPr>
            <xdr:cNvPr id="6145" name="Object 1" hidden="1">
              <a:extLst>
                <a:ext uri="{63B3BB69-23CF-44E3-9099-C40C66FF867C}">
                  <a14:compatExt spid="_x0000_s6145"/>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xdr:from>
      <xdr:col>0</xdr:col>
      <xdr:colOff>0</xdr:colOff>
      <xdr:row>31</xdr:row>
      <xdr:rowOff>444499</xdr:rowOff>
    </xdr:from>
    <xdr:to>
      <xdr:col>17</xdr:col>
      <xdr:colOff>634999</xdr:colOff>
      <xdr:row>42</xdr:row>
      <xdr:rowOff>127000</xdr:rowOff>
    </xdr:to>
    <xdr:graphicFrame macro="">
      <xdr:nvGraphicFramePr>
        <xdr:cNvPr id="2" name="1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190500</xdr:colOff>
          <xdr:row>0</xdr:row>
          <xdr:rowOff>85725</xdr:rowOff>
        </xdr:from>
        <xdr:to>
          <xdr:col>0</xdr:col>
          <xdr:colOff>962025</xdr:colOff>
          <xdr:row>3</xdr:row>
          <xdr:rowOff>200025</xdr:rowOff>
        </xdr:to>
        <xdr:sp macro="" textlink="">
          <xdr:nvSpPr>
            <xdr:cNvPr id="2050" name="Object 2" hidden="1">
              <a:extLst>
                <a:ext uri="{63B3BB69-23CF-44E3-9099-C40C66FF867C}">
                  <a14:compatExt spid="_x0000_s205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0</xdr:colOff>
          <xdr:row>3</xdr:row>
          <xdr:rowOff>85725</xdr:rowOff>
        </xdr:from>
        <xdr:to>
          <xdr:col>0</xdr:col>
          <xdr:colOff>0</xdr:colOff>
          <xdr:row>6</xdr:row>
          <xdr:rowOff>219075</xdr:rowOff>
        </xdr:to>
        <xdr:sp macro="" textlink="">
          <xdr:nvSpPr>
            <xdr:cNvPr id="7169" name="Object 1" hidden="1">
              <a:extLst>
                <a:ext uri="{63B3BB69-23CF-44E3-9099-C40C66FF867C}">
                  <a14:compatExt spid="_x0000_s7169"/>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xdr:from>
      <xdr:col>12</xdr:col>
      <xdr:colOff>18142</xdr:colOff>
      <xdr:row>8</xdr:row>
      <xdr:rowOff>295274</xdr:rowOff>
    </xdr:from>
    <xdr:to>
      <xdr:col>16</xdr:col>
      <xdr:colOff>671285</xdr:colOff>
      <xdr:row>11</xdr:row>
      <xdr:rowOff>707571</xdr:rowOff>
    </xdr:to>
    <xdr:graphicFrame macro="">
      <xdr:nvGraphicFramePr>
        <xdr:cNvPr id="4" name="3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0</xdr:col>
      <xdr:colOff>100852</xdr:colOff>
      <xdr:row>21</xdr:row>
      <xdr:rowOff>56029</xdr:rowOff>
    </xdr:from>
    <xdr:to>
      <xdr:col>8</xdr:col>
      <xdr:colOff>190499</xdr:colOff>
      <xdr:row>47</xdr:row>
      <xdr:rowOff>145676</xdr:rowOff>
    </xdr:to>
    <xdr:graphicFrame macro="">
      <xdr:nvGraphicFramePr>
        <xdr:cNvPr id="2" name="1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190500</xdr:colOff>
          <xdr:row>0</xdr:row>
          <xdr:rowOff>85725</xdr:rowOff>
        </xdr:from>
        <xdr:to>
          <xdr:col>0</xdr:col>
          <xdr:colOff>962025</xdr:colOff>
          <xdr:row>4</xdr:row>
          <xdr:rowOff>0</xdr:rowOff>
        </xdr:to>
        <xdr:sp macro="" textlink="">
          <xdr:nvSpPr>
            <xdr:cNvPr id="3073" name="Object 1" hidden="1">
              <a:extLst>
                <a:ext uri="{63B3BB69-23CF-44E3-9099-C40C66FF867C}">
                  <a14:compatExt spid="_x0000_s3073"/>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drawings/drawing9.xml><?xml version="1.0" encoding="utf-8"?>
<xdr:wsDr xmlns:xdr="http://schemas.openxmlformats.org/drawingml/2006/spreadsheetDrawing" xmlns:a="http://schemas.openxmlformats.org/drawingml/2006/main">
  <xdr:twoCellAnchor>
    <xdr:from>
      <xdr:col>1</xdr:col>
      <xdr:colOff>107950</xdr:colOff>
      <xdr:row>11</xdr:row>
      <xdr:rowOff>68262</xdr:rowOff>
    </xdr:from>
    <xdr:to>
      <xdr:col>4</xdr:col>
      <xdr:colOff>327025</xdr:colOff>
      <xdr:row>28</xdr:row>
      <xdr:rowOff>58737</xdr:rowOff>
    </xdr:to>
    <xdr:graphicFrame macro="">
      <xdr:nvGraphicFramePr>
        <xdr:cNvPr id="3" name="2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11.xml"/><Relationship Id="rId1" Type="http://schemas.openxmlformats.org/officeDocument/2006/relationships/printerSettings" Target="../printerSettings/printerSettings11.bin"/><Relationship Id="rId5" Type="http://schemas.openxmlformats.org/officeDocument/2006/relationships/image" Target="../media/image1.emf"/><Relationship Id="rId4" Type="http://schemas.openxmlformats.org/officeDocument/2006/relationships/oleObject" Target="../embeddings/Dibujo_de_Microsoft_Visio_2003-201077777777777777777777777777777777777777777777777777777777777777777777777777777777777777777777777777777777777777777777777777777777777777777777777777777777777777777777777777777777777777777777777.vsd"/></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image" Target="../media/image1.emf"/><Relationship Id="rId4" Type="http://schemas.openxmlformats.org/officeDocument/2006/relationships/oleObject" Target="../embeddings/Dibujo_de_Microsoft_Visio_2003-201011111111111111111111111111111111111111111111111111111111111111111111111111111111111111111111111111111111111111111111111111111111111111111111111111111111111111111111111111111111111111111111111.vsd"/></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openxmlformats.org/officeDocument/2006/relationships/image" Target="../media/image1.emf"/><Relationship Id="rId4" Type="http://schemas.openxmlformats.org/officeDocument/2006/relationships/oleObject" Target="../embeddings/Dibujo_de_Microsoft_Visio_2003-201022222222222222222222222222222222222222222222222222222222222222222222222222222222222222222222222222222222222222222222222222222222222222222222222222222222222222222222222222222222222222222222222.vsd"/></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4.bin"/><Relationship Id="rId5" Type="http://schemas.openxmlformats.org/officeDocument/2006/relationships/image" Target="../media/image1.emf"/><Relationship Id="rId4" Type="http://schemas.openxmlformats.org/officeDocument/2006/relationships/oleObject" Target="../embeddings/Dibujo_de_Microsoft_Visio_2003-201033333333333333333333333333333333333333333333333333333333333333333333333333333333333333333333333333333333333333333333333333333333333333333333333333333333333333333333333333333333333333333333333.vsd"/></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5.bin"/><Relationship Id="rId5" Type="http://schemas.openxmlformats.org/officeDocument/2006/relationships/image" Target="../media/image1.emf"/><Relationship Id="rId4" Type="http://schemas.openxmlformats.org/officeDocument/2006/relationships/oleObject" Target="../embeddings/Dibujo_de_Microsoft_Visio_2003-201044444444444444444444444444444444444444444444444444444444444444444444444444444444444444444444444444444444444444444444444444444444444444444444444444444444444444444444444444444444444444444444444.vsd"/></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6.xml"/><Relationship Id="rId1" Type="http://schemas.openxmlformats.org/officeDocument/2006/relationships/printerSettings" Target="../printerSettings/printerSettings6.bin"/><Relationship Id="rId5" Type="http://schemas.openxmlformats.org/officeDocument/2006/relationships/image" Target="../media/image1.emf"/><Relationship Id="rId4" Type="http://schemas.openxmlformats.org/officeDocument/2006/relationships/oleObject" Target="../embeddings/Dibujo_de_Microsoft_Visio_2003-201055555555555555555555555555555555555555555555555555555555555555555555555555555555555555555555555555555555555555555555555555555555555555555555555555555555555555555555555555555555555555555555555.vsd"/></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8.xml"/><Relationship Id="rId1" Type="http://schemas.openxmlformats.org/officeDocument/2006/relationships/printerSettings" Target="../printerSettings/printerSettings8.bin"/><Relationship Id="rId5" Type="http://schemas.openxmlformats.org/officeDocument/2006/relationships/image" Target="../media/image1.emf"/><Relationship Id="rId4" Type="http://schemas.openxmlformats.org/officeDocument/2006/relationships/oleObject" Target="../embeddings/Dibujo_de_Microsoft_Visio_2003-201066666666666666666666666666666666666666666666666666666666666666666666666666666666666666666666666666666666666666666666666666666666666666666666666666666666666666666666666666666666666666666666666.vsd"/></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tabSelected="1" workbookViewId="0">
      <selection activeCell="G11" sqref="G11"/>
    </sheetView>
  </sheetViews>
  <sheetFormatPr baseColWidth="10" defaultRowHeight="12.75"/>
  <cols>
    <col min="1" max="1" width="45.7109375" bestFit="1" customWidth="1"/>
    <col min="2" max="2" width="15.5703125" bestFit="1" customWidth="1"/>
    <col min="3" max="3" width="14.85546875" customWidth="1"/>
    <col min="4" max="4" width="14.140625" customWidth="1"/>
    <col min="5" max="5" width="14.7109375" customWidth="1"/>
  </cols>
  <sheetData>
    <row r="1" spans="1:4">
      <c r="A1" s="303" t="s">
        <v>406</v>
      </c>
      <c r="B1" s="303"/>
      <c r="C1" s="303"/>
      <c r="D1" s="303"/>
    </row>
    <row r="2" spans="1:4">
      <c r="A2" s="303" t="s">
        <v>591</v>
      </c>
      <c r="B2" s="303"/>
      <c r="C2" s="303"/>
      <c r="D2" s="303"/>
    </row>
    <row r="3" spans="1:4" ht="13.5" thickBot="1"/>
    <row r="4" spans="1:4" ht="15.75" thickBot="1">
      <c r="A4" s="276" t="s">
        <v>400</v>
      </c>
      <c r="B4" s="277" t="s">
        <v>338</v>
      </c>
      <c r="C4" s="276" t="s">
        <v>334</v>
      </c>
      <c r="D4" s="276" t="s">
        <v>336</v>
      </c>
    </row>
    <row r="5" spans="1:4">
      <c r="A5" s="273" t="s">
        <v>397</v>
      </c>
      <c r="B5" s="274" t="s">
        <v>401</v>
      </c>
      <c r="C5" s="275">
        <f>AVERAGE('EJE1'!I6:I7,'EJE1'!I10:I51)</f>
        <v>0.75661470311302637</v>
      </c>
      <c r="D5" s="256">
        <f>IF(C5&lt;=33%,1,IF(C5&lt;76%,3,IF(C5&lt;100%,4,IF(C5=101%,5))))</f>
        <v>3</v>
      </c>
    </row>
    <row r="6" spans="1:4">
      <c r="A6" s="268" t="s">
        <v>398</v>
      </c>
      <c r="B6" s="266" t="s">
        <v>402</v>
      </c>
      <c r="C6" s="270">
        <f>AVERAGE('EJE2'!J6:J24,'EJE2'!J26:J29,'EJE2'!J31:J35)</f>
        <v>1.047856169517744</v>
      </c>
      <c r="D6" s="263">
        <f>IF(C6&lt;=33%,1,IF(C6&lt;76%,3,IF(C6&lt;100%,4,)))</f>
        <v>0</v>
      </c>
    </row>
    <row r="7" spans="1:4">
      <c r="A7" s="268" t="s">
        <v>399</v>
      </c>
      <c r="B7" s="266" t="s">
        <v>403</v>
      </c>
      <c r="C7" s="271">
        <f>AVERAGE('EJE3'!J6:J12)</f>
        <v>0.69380952380952388</v>
      </c>
      <c r="D7" s="264">
        <f>IF(C7&lt;=33%,1,IF(C7&lt;76%,3,IF(C7&lt;100%,4,IF(C7=101%,5))))</f>
        <v>3</v>
      </c>
    </row>
    <row r="8" spans="1:4" ht="13.5" thickBot="1">
      <c r="A8" s="269" t="s">
        <v>396</v>
      </c>
      <c r="B8" s="267" t="s">
        <v>404</v>
      </c>
      <c r="C8" s="272">
        <v>0.66</v>
      </c>
      <c r="D8" s="265">
        <f>IF(C8&lt;=33%,1,IF(C8&lt;76%,3,IF(C8&lt;100%,4,IF(C8=101%,5))))</f>
        <v>3</v>
      </c>
    </row>
    <row r="9" spans="1:4">
      <c r="A9" s="173" t="s">
        <v>407</v>
      </c>
      <c r="C9" s="156"/>
    </row>
  </sheetData>
  <mergeCells count="2">
    <mergeCell ref="A1:D1"/>
    <mergeCell ref="A2:D2"/>
  </mergeCells>
  <conditionalFormatting sqref="D7:D8">
    <cfRule type="cellIs" dxfId="430" priority="15" stopIfTrue="1" operator="between">
      <formula>3</formula>
      <formula>4</formula>
    </cfRule>
  </conditionalFormatting>
  <conditionalFormatting sqref="D7:D8">
    <cfRule type="cellIs" dxfId="429" priority="12" stopIfTrue="1" operator="greaterThan">
      <formula>3</formula>
    </cfRule>
    <cfRule type="cellIs" dxfId="428" priority="13" stopIfTrue="1" operator="between">
      <formula>1</formula>
      <formula>1</formula>
    </cfRule>
    <cfRule type="cellIs" dxfId="427" priority="14" stopIfTrue="1" operator="between">
      <formula>3</formula>
      <formula>3</formula>
    </cfRule>
  </conditionalFormatting>
  <conditionalFormatting sqref="D5">
    <cfRule type="cellIs" dxfId="426" priority="7" stopIfTrue="1" operator="between">
      <formula>3</formula>
      <formula>4</formula>
    </cfRule>
  </conditionalFormatting>
  <conditionalFormatting sqref="D5">
    <cfRule type="cellIs" dxfId="425" priority="4" stopIfTrue="1" operator="greaterThan">
      <formula>3</formula>
    </cfRule>
    <cfRule type="cellIs" dxfId="424" priority="5" stopIfTrue="1" operator="between">
      <formula>1</formula>
      <formula>1</formula>
    </cfRule>
    <cfRule type="cellIs" dxfId="423" priority="6" stopIfTrue="1" operator="between">
      <formula>3</formula>
      <formula>3</formula>
    </cfRule>
  </conditionalFormatting>
  <conditionalFormatting sqref="D6">
    <cfRule type="cellIs" dxfId="422" priority="1" stopIfTrue="1" operator="between">
      <formula>1</formula>
      <formula>1</formula>
    </cfRule>
    <cfRule type="cellIs" dxfId="421" priority="2" stopIfTrue="1" operator="between">
      <formula>3</formula>
      <formula>3</formula>
    </cfRule>
    <cfRule type="cellIs" dxfId="420" priority="3" stopIfTrue="1" operator="between">
      <formula>3</formula>
      <formula>4</formula>
    </cfRule>
  </conditionalFormatting>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view="pageBreakPreview" zoomScale="84" zoomScaleNormal="100" zoomScaleSheetLayoutView="84" workbookViewId="0">
      <selection activeCell="E8" sqref="E8"/>
    </sheetView>
  </sheetViews>
  <sheetFormatPr baseColWidth="10" defaultRowHeight="12.75"/>
  <cols>
    <col min="2" max="2" width="41.140625" customWidth="1"/>
    <col min="3" max="3" width="20" customWidth="1"/>
    <col min="4" max="4" width="14.5703125" customWidth="1"/>
    <col min="5" max="5" width="16" customWidth="1"/>
  </cols>
  <sheetData>
    <row r="1" spans="1:5">
      <c r="A1" s="303" t="s">
        <v>406</v>
      </c>
      <c r="B1" s="303"/>
      <c r="C1" s="303"/>
      <c r="D1" s="303"/>
      <c r="E1" s="303"/>
    </row>
    <row r="2" spans="1:5">
      <c r="A2" s="426" t="s">
        <v>581</v>
      </c>
      <c r="B2" s="426"/>
      <c r="C2" s="426"/>
      <c r="D2" s="426"/>
      <c r="E2" s="426"/>
    </row>
    <row r="5" spans="1:5" ht="15">
      <c r="B5" s="153" t="s">
        <v>353</v>
      </c>
      <c r="C5" s="153" t="s">
        <v>338</v>
      </c>
      <c r="D5" s="132" t="s">
        <v>334</v>
      </c>
      <c r="E5" s="132" t="s">
        <v>336</v>
      </c>
    </row>
    <row r="6" spans="1:5" ht="15">
      <c r="B6" s="157" t="s">
        <v>102</v>
      </c>
      <c r="C6" s="141" t="s">
        <v>362</v>
      </c>
      <c r="D6" s="145">
        <f>AVERAGE('EJE3'!I6)</f>
        <v>1.95</v>
      </c>
      <c r="E6" s="124">
        <f>IF(D6&lt;=33%,1,IF(D6&lt;76%,3,IF(D6&lt;100%,4,)))</f>
        <v>0</v>
      </c>
    </row>
    <row r="7" spans="1:5" ht="15">
      <c r="B7" s="157" t="s">
        <v>104</v>
      </c>
      <c r="C7" s="141" t="s">
        <v>363</v>
      </c>
      <c r="D7" s="145">
        <f>AVERAGE('EJE3'!I7)</f>
        <v>0.74</v>
      </c>
      <c r="E7" s="122">
        <f>IF(D7&lt;=33%,1,IF(D7&lt;76%,3,IF(D7&lt;100%,4,)))</f>
        <v>3</v>
      </c>
    </row>
    <row r="8" spans="1:5" ht="30">
      <c r="B8" s="157" t="s">
        <v>106</v>
      </c>
      <c r="C8" s="141" t="s">
        <v>364</v>
      </c>
      <c r="D8" s="145">
        <f>AVERAGE('EJE3'!I8)</f>
        <v>0.6</v>
      </c>
      <c r="E8" s="122">
        <f>IF(D8&lt;=33%,1,IF(D8&lt;76%,3,IF(D8&lt;100%,4,)))</f>
        <v>3</v>
      </c>
    </row>
    <row r="9" spans="1:5" ht="60">
      <c r="B9" s="157" t="s">
        <v>108</v>
      </c>
      <c r="C9" s="141" t="s">
        <v>365</v>
      </c>
      <c r="D9" s="145">
        <f>AVERAGE('EJE3'!I9)</f>
        <v>0.26666666666666666</v>
      </c>
      <c r="E9" s="123">
        <f t="shared" ref="E9:E12" si="0">IF(D9&lt;=33%,1,IF(D9&lt;76%,3,IF(D9&lt;100%,4,IF(D9=101%,5))))</f>
        <v>1</v>
      </c>
    </row>
    <row r="10" spans="1:5" ht="30">
      <c r="B10" s="157" t="s">
        <v>111</v>
      </c>
      <c r="C10" s="141" t="s">
        <v>366</v>
      </c>
      <c r="D10" s="145">
        <f>AVERAGE('EJE3'!I10)</f>
        <v>0.7</v>
      </c>
      <c r="E10" s="122">
        <f t="shared" si="0"/>
        <v>3</v>
      </c>
    </row>
    <row r="11" spans="1:5" ht="45">
      <c r="B11" s="157" t="s">
        <v>141</v>
      </c>
      <c r="C11" s="141" t="s">
        <v>367</v>
      </c>
      <c r="D11" s="145">
        <f>AVERAGE('EJE3'!I11)</f>
        <v>0.2</v>
      </c>
      <c r="E11" s="123">
        <f t="shared" si="0"/>
        <v>1</v>
      </c>
    </row>
    <row r="12" spans="1:5" ht="45">
      <c r="B12" s="157" t="s">
        <v>114</v>
      </c>
      <c r="C12" s="141" t="s">
        <v>368</v>
      </c>
      <c r="D12" s="145">
        <f>AVERAGE('EJE3'!I12)</f>
        <v>0.4</v>
      </c>
      <c r="E12" s="122">
        <f t="shared" si="0"/>
        <v>3</v>
      </c>
    </row>
    <row r="14" spans="1:5" ht="15">
      <c r="B14" s="5" t="s">
        <v>407</v>
      </c>
    </row>
  </sheetData>
  <mergeCells count="2">
    <mergeCell ref="A1:E1"/>
    <mergeCell ref="A2:E2"/>
  </mergeCells>
  <conditionalFormatting sqref="E11:E12 E9">
    <cfRule type="cellIs" dxfId="104" priority="36" stopIfTrue="1" operator="between">
      <formula>3</formula>
      <formula>4</formula>
    </cfRule>
  </conditionalFormatting>
  <conditionalFormatting sqref="E11:E12 E9">
    <cfRule type="cellIs" dxfId="103" priority="33" stopIfTrue="1" operator="greaterThan">
      <formula>3</formula>
    </cfRule>
    <cfRule type="cellIs" dxfId="102" priority="34" stopIfTrue="1" operator="between">
      <formula>1</formula>
      <formula>1</formula>
    </cfRule>
    <cfRule type="cellIs" dxfId="101" priority="35" stopIfTrue="1" operator="between">
      <formula>3</formula>
      <formula>3</formula>
    </cfRule>
  </conditionalFormatting>
  <conditionalFormatting sqref="E10">
    <cfRule type="cellIs" dxfId="100" priority="23" stopIfTrue="1" operator="between">
      <formula>3</formula>
      <formula>4</formula>
    </cfRule>
  </conditionalFormatting>
  <conditionalFormatting sqref="E10">
    <cfRule type="cellIs" dxfId="99" priority="20" stopIfTrue="1" operator="greaterThan">
      <formula>3</formula>
    </cfRule>
    <cfRule type="cellIs" dxfId="98" priority="21" stopIfTrue="1" operator="between">
      <formula>1</formula>
      <formula>1</formula>
    </cfRule>
    <cfRule type="cellIs" dxfId="97" priority="22" stopIfTrue="1" operator="between">
      <formula>3</formula>
      <formula>3</formula>
    </cfRule>
  </conditionalFormatting>
  <conditionalFormatting sqref="E7">
    <cfRule type="cellIs" dxfId="96" priority="19" stopIfTrue="1" operator="between">
      <formula>3</formula>
      <formula>4</formula>
    </cfRule>
  </conditionalFormatting>
  <conditionalFormatting sqref="E7">
    <cfRule type="cellIs" dxfId="95" priority="16" stopIfTrue="1" operator="greaterThan">
      <formula>3</formula>
    </cfRule>
    <cfRule type="cellIs" dxfId="94" priority="17" stopIfTrue="1" operator="between">
      <formula>1</formula>
      <formula>1</formula>
    </cfRule>
    <cfRule type="cellIs" dxfId="93" priority="18" stopIfTrue="1" operator="between">
      <formula>3</formula>
      <formula>3</formula>
    </cfRule>
  </conditionalFormatting>
  <conditionalFormatting sqref="E6">
    <cfRule type="cellIs" dxfId="92" priority="5" stopIfTrue="1" operator="between">
      <formula>1</formula>
      <formula>1</formula>
    </cfRule>
    <cfRule type="cellIs" dxfId="91" priority="6" stopIfTrue="1" operator="between">
      <formula>3</formula>
      <formula>3</formula>
    </cfRule>
    <cfRule type="cellIs" dxfId="90" priority="7" stopIfTrue="1" operator="between">
      <formula>3</formula>
      <formula>4</formula>
    </cfRule>
  </conditionalFormatting>
  <conditionalFormatting sqref="E8">
    <cfRule type="cellIs" dxfId="89" priority="4" stopIfTrue="1" operator="between">
      <formula>3</formula>
      <formula>4</formula>
    </cfRule>
  </conditionalFormatting>
  <conditionalFormatting sqref="E8">
    <cfRule type="cellIs" dxfId="88" priority="1" stopIfTrue="1" operator="greaterThan">
      <formula>3</formula>
    </cfRule>
    <cfRule type="cellIs" dxfId="87" priority="2" stopIfTrue="1" operator="between">
      <formula>1</formula>
      <formula>1</formula>
    </cfRule>
    <cfRule type="cellIs" dxfId="86" priority="3" stopIfTrue="1" operator="between">
      <formula>3</formula>
      <formula>3</formula>
    </cfRule>
  </conditionalFormatting>
  <pageMargins left="0.7" right="0.7" top="0.75" bottom="0.75" header="0.3" footer="0.3"/>
  <pageSetup paperSize="9" scale="77" orientation="portrait" r:id="rId1"/>
  <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4">
    <tabColor theme="5" tint="-0.249977111117893"/>
  </sheetPr>
  <dimension ref="A1:M25"/>
  <sheetViews>
    <sheetView view="pageBreakPreview" topLeftCell="A14" zoomScale="71" zoomScaleNormal="55" zoomScaleSheetLayoutView="71" workbookViewId="0">
      <selection activeCell="K16" sqref="K16"/>
    </sheetView>
  </sheetViews>
  <sheetFormatPr baseColWidth="10" defaultColWidth="12.140625" defaultRowHeight="14.25"/>
  <cols>
    <col min="1" max="1" width="18.7109375" style="15" customWidth="1"/>
    <col min="2" max="2" width="19" style="15" customWidth="1"/>
    <col min="3" max="4" width="22.140625" style="16" customWidth="1"/>
    <col min="5" max="5" width="22.140625" style="16" hidden="1" customWidth="1"/>
    <col min="6" max="6" width="21.7109375" style="16" customWidth="1"/>
    <col min="7" max="7" width="19.140625" style="16" customWidth="1"/>
    <col min="8" max="8" width="17.85546875" style="16" customWidth="1"/>
    <col min="9" max="9" width="46.85546875" style="15" hidden="1" customWidth="1"/>
    <col min="10" max="10" width="16" style="15" customWidth="1"/>
    <col min="11" max="11" width="15.42578125" style="15" customWidth="1"/>
    <col min="12" max="13" width="27.5703125" style="15" customWidth="1"/>
    <col min="14" max="16384" width="12.140625" style="15"/>
  </cols>
  <sheetData>
    <row r="1" spans="1:13" ht="14.25" customHeight="1">
      <c r="A1" s="174"/>
      <c r="B1" s="461" t="s">
        <v>194</v>
      </c>
      <c r="C1" s="461"/>
      <c r="D1" s="461"/>
      <c r="E1" s="461"/>
      <c r="F1" s="461"/>
      <c r="G1" s="461"/>
      <c r="H1" s="461"/>
      <c r="I1" s="461"/>
      <c r="J1" s="461"/>
      <c r="K1" s="461"/>
      <c r="L1" s="458" t="s">
        <v>195</v>
      </c>
      <c r="M1" s="309"/>
    </row>
    <row r="2" spans="1:13" ht="15" customHeight="1" thickBot="1">
      <c r="A2" s="175"/>
      <c r="B2" s="461"/>
      <c r="C2" s="461"/>
      <c r="D2" s="461"/>
      <c r="E2" s="461"/>
      <c r="F2" s="461"/>
      <c r="G2" s="461"/>
      <c r="H2" s="461"/>
      <c r="I2" s="461"/>
      <c r="J2" s="461"/>
      <c r="K2" s="461"/>
      <c r="L2" s="459"/>
      <c r="M2" s="311"/>
    </row>
    <row r="3" spans="1:13" ht="14.25" customHeight="1">
      <c r="A3" s="175"/>
      <c r="B3" s="462" t="s">
        <v>200</v>
      </c>
      <c r="C3" s="462"/>
      <c r="D3" s="462"/>
      <c r="E3" s="462"/>
      <c r="F3" s="462"/>
      <c r="G3" s="462"/>
      <c r="H3" s="462"/>
      <c r="I3" s="462"/>
      <c r="J3" s="462"/>
      <c r="K3" s="462"/>
      <c r="L3" s="458" t="s">
        <v>196</v>
      </c>
      <c r="M3" s="309"/>
    </row>
    <row r="4" spans="1:13" ht="15" customHeight="1" thickBot="1">
      <c r="A4" s="176"/>
      <c r="B4" s="462"/>
      <c r="C4" s="462"/>
      <c r="D4" s="462"/>
      <c r="E4" s="462"/>
      <c r="F4" s="462"/>
      <c r="G4" s="462"/>
      <c r="H4" s="462"/>
      <c r="I4" s="462"/>
      <c r="J4" s="462"/>
      <c r="K4" s="462"/>
      <c r="L4" s="459"/>
      <c r="M4" s="311"/>
    </row>
    <row r="5" spans="1:13" ht="30.75" customHeight="1" thickBot="1">
      <c r="A5" s="33" t="s">
        <v>0</v>
      </c>
      <c r="B5" s="177" t="s">
        <v>2</v>
      </c>
      <c r="C5" s="178" t="s">
        <v>3</v>
      </c>
      <c r="D5" s="178" t="s">
        <v>192</v>
      </c>
      <c r="E5" s="179" t="s">
        <v>332</v>
      </c>
      <c r="F5" s="201" t="s">
        <v>411</v>
      </c>
      <c r="G5" s="195" t="s">
        <v>410</v>
      </c>
      <c r="H5" s="196" t="s">
        <v>412</v>
      </c>
      <c r="I5" s="198" t="s">
        <v>409</v>
      </c>
      <c r="J5" s="201" t="s">
        <v>409</v>
      </c>
      <c r="K5" s="201" t="s">
        <v>336</v>
      </c>
      <c r="L5" s="470" t="s">
        <v>413</v>
      </c>
      <c r="M5" s="471"/>
    </row>
    <row r="6" spans="1:13" ht="135.75" customHeight="1" thickBot="1">
      <c r="A6" s="479" t="s">
        <v>116</v>
      </c>
      <c r="B6" s="478" t="s">
        <v>117</v>
      </c>
      <c r="C6" s="96" t="s">
        <v>523</v>
      </c>
      <c r="D6" s="36" t="s">
        <v>119</v>
      </c>
      <c r="E6" s="105">
        <v>80</v>
      </c>
      <c r="F6" s="189">
        <v>0</v>
      </c>
      <c r="G6" s="36">
        <v>1</v>
      </c>
      <c r="H6" s="121">
        <v>1</v>
      </c>
      <c r="I6" s="120">
        <f t="shared" ref="I6:I22" si="0">+H6/G6</f>
        <v>1</v>
      </c>
      <c r="J6" s="225">
        <f>(H6/G6)</f>
        <v>1</v>
      </c>
      <c r="K6" s="124">
        <f>IF(I6&lt;=33%,1,IF(I6&lt;76%,3,IF(I6&lt;100%,4,)))</f>
        <v>0</v>
      </c>
      <c r="L6" s="472" t="s">
        <v>524</v>
      </c>
      <c r="M6" s="473"/>
    </row>
    <row r="7" spans="1:13" ht="75.75" customHeight="1" thickBot="1">
      <c r="A7" s="480"/>
      <c r="B7" s="468"/>
      <c r="C7" s="96" t="s">
        <v>525</v>
      </c>
      <c r="D7" s="36" t="s">
        <v>121</v>
      </c>
      <c r="E7" s="105">
        <v>81</v>
      </c>
      <c r="F7" s="189">
        <v>0</v>
      </c>
      <c r="G7" s="36">
        <v>6</v>
      </c>
      <c r="H7" s="121">
        <v>7</v>
      </c>
      <c r="I7" s="120">
        <f t="shared" si="0"/>
        <v>1.1666666666666667</v>
      </c>
      <c r="J7" s="225">
        <f t="shared" ref="J7:J22" si="1">(H7/G7)</f>
        <v>1.1666666666666667</v>
      </c>
      <c r="K7" s="124">
        <f>IF(I7&lt;=33%,1,IF(I7&lt;76%,3,IF(I7&lt;100%,4,)))</f>
        <v>0</v>
      </c>
      <c r="L7" s="472" t="s">
        <v>526</v>
      </c>
      <c r="M7" s="473"/>
    </row>
    <row r="8" spans="1:13" ht="75.75" customHeight="1" thickBot="1">
      <c r="A8" s="480"/>
      <c r="B8" s="468"/>
      <c r="C8" s="483" t="s">
        <v>527</v>
      </c>
      <c r="D8" s="189" t="s">
        <v>122</v>
      </c>
      <c r="E8" s="241">
        <v>82</v>
      </c>
      <c r="F8" s="189">
        <v>0</v>
      </c>
      <c r="G8" s="37">
        <v>1</v>
      </c>
      <c r="H8" s="121">
        <v>0</v>
      </c>
      <c r="I8" s="120">
        <f>+H8/G8</f>
        <v>0</v>
      </c>
      <c r="J8" s="225">
        <f>(H8/G8)</f>
        <v>0</v>
      </c>
      <c r="K8" s="123">
        <f>IF(I8&lt;=33%,1,IF(I8&lt;76%,3,IF(I8&lt;100%,4,IF(I8=101%,))))</f>
        <v>1</v>
      </c>
      <c r="L8" s="242"/>
      <c r="M8" s="243"/>
    </row>
    <row r="9" spans="1:13" ht="66" customHeight="1" thickBot="1">
      <c r="A9" s="480"/>
      <c r="B9" s="468"/>
      <c r="C9" s="484"/>
      <c r="D9" s="36" t="s">
        <v>528</v>
      </c>
      <c r="E9" s="105">
        <v>82</v>
      </c>
      <c r="F9" s="189">
        <v>0</v>
      </c>
      <c r="G9" s="37">
        <v>1</v>
      </c>
      <c r="H9" s="121">
        <v>0</v>
      </c>
      <c r="I9" s="120">
        <f t="shared" si="0"/>
        <v>0</v>
      </c>
      <c r="J9" s="225">
        <f t="shared" si="1"/>
        <v>0</v>
      </c>
      <c r="K9" s="123">
        <f>IF(I9&lt;=33%,1,IF(I9&lt;76%,3,IF(I9&lt;100%,4,IF(I9=101%,))))</f>
        <v>1</v>
      </c>
      <c r="L9" s="419"/>
      <c r="M9" s="307"/>
    </row>
    <row r="10" spans="1:13" ht="43.5" customHeight="1" thickBot="1">
      <c r="A10" s="480"/>
      <c r="B10" s="468"/>
      <c r="C10" s="278" t="s">
        <v>529</v>
      </c>
      <c r="D10" s="36" t="s">
        <v>127</v>
      </c>
      <c r="E10" s="105">
        <v>83</v>
      </c>
      <c r="F10" s="189">
        <v>0</v>
      </c>
      <c r="G10" s="36">
        <v>1</v>
      </c>
      <c r="H10" s="121">
        <v>0</v>
      </c>
      <c r="I10" s="120">
        <f t="shared" si="0"/>
        <v>0</v>
      </c>
      <c r="J10" s="225">
        <f t="shared" si="1"/>
        <v>0</v>
      </c>
      <c r="K10" s="123">
        <f t="shared" ref="K10:K23" si="2">IF(I10&lt;=33%,1,IF(I10&lt;76%,3,IF(I10&lt;100%,4,IF(I10=101%,))))</f>
        <v>1</v>
      </c>
      <c r="L10" s="326" t="s">
        <v>530</v>
      </c>
      <c r="M10" s="327"/>
    </row>
    <row r="11" spans="1:13" ht="249" customHeight="1" thickBot="1">
      <c r="A11" s="480"/>
      <c r="B11" s="468"/>
      <c r="C11" s="96" t="s">
        <v>531</v>
      </c>
      <c r="D11" s="36" t="s">
        <v>415</v>
      </c>
      <c r="E11" s="105">
        <v>85</v>
      </c>
      <c r="F11" s="189">
        <v>62</v>
      </c>
      <c r="G11" s="152">
        <v>65</v>
      </c>
      <c r="H11" s="121">
        <v>60</v>
      </c>
      <c r="I11" s="120">
        <f t="shared" si="0"/>
        <v>0.92307692307692313</v>
      </c>
      <c r="J11" s="225">
        <f t="shared" si="1"/>
        <v>0.92307692307692313</v>
      </c>
      <c r="K11" s="122">
        <f>IF(I11&lt;=33%,1,IF(I11&lt;76%,3,IF(I11&lt;100%,4,IF(I11=101%,5))))</f>
        <v>4</v>
      </c>
      <c r="L11" s="326" t="s">
        <v>532</v>
      </c>
      <c r="M11" s="327"/>
    </row>
    <row r="12" spans="1:13" ht="249" customHeight="1" thickBot="1">
      <c r="A12" s="480"/>
      <c r="B12" s="468"/>
      <c r="C12" s="96" t="s">
        <v>533</v>
      </c>
      <c r="D12" s="36" t="s">
        <v>130</v>
      </c>
      <c r="E12" s="105">
        <v>86</v>
      </c>
      <c r="F12" s="189">
        <v>3</v>
      </c>
      <c r="G12" s="36">
        <v>10</v>
      </c>
      <c r="H12" s="121">
        <v>3</v>
      </c>
      <c r="I12" s="120">
        <f t="shared" si="0"/>
        <v>0.3</v>
      </c>
      <c r="J12" s="225">
        <f t="shared" si="1"/>
        <v>0.3</v>
      </c>
      <c r="K12" s="123">
        <f t="shared" si="2"/>
        <v>1</v>
      </c>
      <c r="L12" s="326" t="s">
        <v>534</v>
      </c>
      <c r="M12" s="327"/>
    </row>
    <row r="13" spans="1:13" ht="284.25" customHeight="1" thickBot="1">
      <c r="A13" s="480"/>
      <c r="B13" s="468" t="s">
        <v>165</v>
      </c>
      <c r="C13" s="469" t="s">
        <v>535</v>
      </c>
      <c r="D13" s="36" t="s">
        <v>124</v>
      </c>
      <c r="E13" s="105">
        <v>87</v>
      </c>
      <c r="F13" s="189" t="s">
        <v>414</v>
      </c>
      <c r="G13" s="36">
        <v>2731</v>
      </c>
      <c r="H13" s="121">
        <v>2385</v>
      </c>
      <c r="I13" s="120">
        <f t="shared" si="0"/>
        <v>0.8733064811424387</v>
      </c>
      <c r="J13" s="225">
        <f t="shared" si="1"/>
        <v>0.8733064811424387</v>
      </c>
      <c r="K13" s="122">
        <f>IF(I13&lt;=33%,1,IF(I13&lt;76%,3,IF(I13&lt;100%,4,IF(I13=101%,5))))</f>
        <v>4</v>
      </c>
      <c r="L13" s="326" t="s">
        <v>536</v>
      </c>
      <c r="M13" s="327"/>
    </row>
    <row r="14" spans="1:13" ht="100.5" thickBot="1">
      <c r="A14" s="480"/>
      <c r="B14" s="468"/>
      <c r="C14" s="469"/>
      <c r="D14" s="36" t="s">
        <v>125</v>
      </c>
      <c r="E14" s="105">
        <v>88</v>
      </c>
      <c r="F14" s="189" t="s">
        <v>414</v>
      </c>
      <c r="G14" s="36">
        <v>639</v>
      </c>
      <c r="H14" s="121">
        <v>584</v>
      </c>
      <c r="I14" s="120">
        <f t="shared" si="0"/>
        <v>0.91392801251956179</v>
      </c>
      <c r="J14" s="225">
        <f t="shared" si="1"/>
        <v>0.91392801251956179</v>
      </c>
      <c r="K14" s="122">
        <f>IF(I14&lt;=33%,1,IF(I14&lt;76%,3,IF(I14&lt;100%,4,IF(I14=101%,5))))</f>
        <v>4</v>
      </c>
      <c r="L14" s="472" t="s">
        <v>428</v>
      </c>
      <c r="M14" s="473"/>
    </row>
    <row r="15" spans="1:13" ht="276.75" customHeight="1" thickBot="1">
      <c r="A15" s="480"/>
      <c r="B15" s="482" t="s">
        <v>131</v>
      </c>
      <c r="C15" s="469" t="s">
        <v>537</v>
      </c>
      <c r="D15" s="36" t="s">
        <v>133</v>
      </c>
      <c r="E15" s="481">
        <v>89</v>
      </c>
      <c r="F15" s="189">
        <v>10</v>
      </c>
      <c r="G15" s="36">
        <v>30</v>
      </c>
      <c r="H15" s="121">
        <v>34</v>
      </c>
      <c r="I15" s="120">
        <f t="shared" si="0"/>
        <v>1.1333333333333333</v>
      </c>
      <c r="J15" s="225">
        <f t="shared" si="1"/>
        <v>1.1333333333333333</v>
      </c>
      <c r="K15" s="124">
        <f>IF(I15&lt;=33%,1,IF(I15&lt;76%,3,IF(I15&lt;100%,4,)))</f>
        <v>0</v>
      </c>
      <c r="L15" s="472" t="s">
        <v>427</v>
      </c>
      <c r="M15" s="473"/>
    </row>
    <row r="16" spans="1:13" ht="57.75" customHeight="1" thickBot="1">
      <c r="A16" s="480"/>
      <c r="B16" s="482"/>
      <c r="C16" s="469"/>
      <c r="D16" s="36" t="s">
        <v>134</v>
      </c>
      <c r="E16" s="481"/>
      <c r="F16" s="189">
        <v>59326</v>
      </c>
      <c r="G16" s="36">
        <v>15000</v>
      </c>
      <c r="H16" s="121">
        <v>6000</v>
      </c>
      <c r="I16" s="120">
        <f t="shared" si="0"/>
        <v>0.4</v>
      </c>
      <c r="J16" s="225">
        <f t="shared" si="1"/>
        <v>0.4</v>
      </c>
      <c r="K16" s="122">
        <f t="shared" si="2"/>
        <v>3</v>
      </c>
      <c r="L16" s="326" t="s">
        <v>538</v>
      </c>
      <c r="M16" s="327"/>
    </row>
    <row r="17" spans="1:13" ht="100.5" thickBot="1">
      <c r="A17" s="480"/>
      <c r="B17" s="482"/>
      <c r="C17" s="96" t="s">
        <v>539</v>
      </c>
      <c r="D17" s="36" t="s">
        <v>135</v>
      </c>
      <c r="E17" s="105">
        <v>90</v>
      </c>
      <c r="F17" s="189">
        <v>0</v>
      </c>
      <c r="G17" s="152">
        <v>5</v>
      </c>
      <c r="H17" s="121">
        <v>1</v>
      </c>
      <c r="I17" s="120">
        <f t="shared" si="0"/>
        <v>0.2</v>
      </c>
      <c r="J17" s="225">
        <f t="shared" si="1"/>
        <v>0.2</v>
      </c>
      <c r="K17" s="123">
        <f t="shared" si="2"/>
        <v>1</v>
      </c>
      <c r="L17" s="326" t="s">
        <v>418</v>
      </c>
      <c r="M17" s="327"/>
    </row>
    <row r="18" spans="1:13" ht="102.75" customHeight="1" thickBot="1">
      <c r="A18" s="480"/>
      <c r="B18" s="476" t="s">
        <v>167</v>
      </c>
      <c r="C18" s="96" t="s">
        <v>540</v>
      </c>
      <c r="D18" s="36" t="s">
        <v>137</v>
      </c>
      <c r="E18" s="105">
        <v>91</v>
      </c>
      <c r="F18" s="189">
        <v>1</v>
      </c>
      <c r="G18" s="36">
        <v>4</v>
      </c>
      <c r="H18" s="121">
        <v>0</v>
      </c>
      <c r="I18" s="120">
        <f t="shared" si="0"/>
        <v>0</v>
      </c>
      <c r="J18" s="225">
        <f t="shared" si="1"/>
        <v>0</v>
      </c>
      <c r="K18" s="123">
        <f>IF(I18&lt;=33%,1,IF(I18&lt;76%,3,IF(I18&lt;100%,4,IF(I18=101%,))))</f>
        <v>1</v>
      </c>
      <c r="L18" s="326"/>
      <c r="M18" s="327"/>
    </row>
    <row r="19" spans="1:13" ht="181.5" customHeight="1" thickBot="1">
      <c r="A19" s="480"/>
      <c r="B19" s="477"/>
      <c r="C19" s="96" t="s">
        <v>541</v>
      </c>
      <c r="D19" s="36" t="s">
        <v>139</v>
      </c>
      <c r="E19" s="105">
        <v>92</v>
      </c>
      <c r="F19" s="189">
        <v>0</v>
      </c>
      <c r="G19" s="37">
        <v>400000</v>
      </c>
      <c r="H19" s="121">
        <v>0</v>
      </c>
      <c r="I19" s="120">
        <f t="shared" si="0"/>
        <v>0</v>
      </c>
      <c r="J19" s="225">
        <f t="shared" si="1"/>
        <v>0</v>
      </c>
      <c r="K19" s="123">
        <f t="shared" si="2"/>
        <v>1</v>
      </c>
      <c r="L19" s="326" t="s">
        <v>542</v>
      </c>
      <c r="M19" s="327"/>
    </row>
    <row r="20" spans="1:13" ht="201.75" customHeight="1" thickBot="1">
      <c r="A20" s="480"/>
      <c r="B20" s="151" t="s">
        <v>168</v>
      </c>
      <c r="C20" s="39" t="s">
        <v>543</v>
      </c>
      <c r="D20" s="36" t="s">
        <v>262</v>
      </c>
      <c r="E20" s="105">
        <v>93</v>
      </c>
      <c r="F20" s="189">
        <v>0</v>
      </c>
      <c r="G20" s="35">
        <v>1</v>
      </c>
      <c r="H20" s="121">
        <v>0</v>
      </c>
      <c r="I20" s="120">
        <f t="shared" si="0"/>
        <v>0</v>
      </c>
      <c r="J20" s="225">
        <f>(H20/G20)</f>
        <v>0</v>
      </c>
      <c r="K20" s="123">
        <f t="shared" si="2"/>
        <v>1</v>
      </c>
      <c r="L20" s="326" t="s">
        <v>544</v>
      </c>
      <c r="M20" s="327"/>
    </row>
    <row r="21" spans="1:13" ht="279" customHeight="1" thickBot="1">
      <c r="A21" s="480"/>
      <c r="B21" s="474" t="s">
        <v>169</v>
      </c>
      <c r="C21" s="39" t="s">
        <v>545</v>
      </c>
      <c r="D21" s="36" t="s">
        <v>262</v>
      </c>
      <c r="E21" s="105">
        <v>94</v>
      </c>
      <c r="F21" s="189">
        <v>0</v>
      </c>
      <c r="G21" s="35">
        <v>1</v>
      </c>
      <c r="H21" s="121">
        <v>1</v>
      </c>
      <c r="I21" s="120">
        <f t="shared" si="0"/>
        <v>1</v>
      </c>
      <c r="J21" s="225">
        <f t="shared" si="1"/>
        <v>1</v>
      </c>
      <c r="K21" s="124">
        <f>IF(I21&lt;=33%,1,IF(I21&lt;76%,3,IF(I21&lt;100%,4,)))</f>
        <v>0</v>
      </c>
      <c r="L21" s="326" t="s">
        <v>547</v>
      </c>
      <c r="M21" s="327"/>
    </row>
    <row r="22" spans="1:13" ht="157.5" customHeight="1" thickBot="1">
      <c r="A22" s="480"/>
      <c r="B22" s="475"/>
      <c r="C22" s="39" t="s">
        <v>546</v>
      </c>
      <c r="D22" s="38" t="s">
        <v>190</v>
      </c>
      <c r="E22" s="106">
        <v>95</v>
      </c>
      <c r="F22" s="189">
        <v>0</v>
      </c>
      <c r="G22" s="35">
        <v>1</v>
      </c>
      <c r="H22" s="121">
        <v>1</v>
      </c>
      <c r="I22" s="120">
        <f t="shared" si="0"/>
        <v>1</v>
      </c>
      <c r="J22" s="225">
        <f t="shared" si="1"/>
        <v>1</v>
      </c>
      <c r="K22" s="124">
        <f>IF(I22&lt;=33%,1,IF(I22&lt;76%,3,IF(I22&lt;100%,4,)))</f>
        <v>0</v>
      </c>
      <c r="L22" s="326" t="s">
        <v>548</v>
      </c>
      <c r="M22" s="327"/>
    </row>
    <row r="23" spans="1:13" ht="15">
      <c r="H23" s="15"/>
      <c r="I23" s="129">
        <f>AVERAGE(I6:I22)</f>
        <v>0.52413596569052501</v>
      </c>
      <c r="J23" s="129"/>
      <c r="K23" s="123">
        <f t="shared" si="2"/>
        <v>3</v>
      </c>
    </row>
    <row r="24" spans="1:13" ht="15" thickBot="1">
      <c r="A24" s="23" t="s">
        <v>197</v>
      </c>
    </row>
    <row r="25" spans="1:13" ht="15">
      <c r="A25" s="5" t="s">
        <v>407</v>
      </c>
    </row>
  </sheetData>
  <sheetProtection selectLockedCells="1" selectUnlockedCells="1"/>
  <mergeCells count="31">
    <mergeCell ref="L19:M19"/>
    <mergeCell ref="L20:M20"/>
    <mergeCell ref="L21:M21"/>
    <mergeCell ref="L22:M22"/>
    <mergeCell ref="L14:M14"/>
    <mergeCell ref="L15:M15"/>
    <mergeCell ref="L16:M16"/>
    <mergeCell ref="L17:M17"/>
    <mergeCell ref="L18:M18"/>
    <mergeCell ref="B21:B22"/>
    <mergeCell ref="B18:B19"/>
    <mergeCell ref="B6:B12"/>
    <mergeCell ref="A6:A22"/>
    <mergeCell ref="E15:E16"/>
    <mergeCell ref="C15:C16"/>
    <mergeCell ref="B15:B17"/>
    <mergeCell ref="C8:C9"/>
    <mergeCell ref="B1:K2"/>
    <mergeCell ref="B3:K4"/>
    <mergeCell ref="L1:M2"/>
    <mergeCell ref="L3:M4"/>
    <mergeCell ref="B13:B14"/>
    <mergeCell ref="C13:C14"/>
    <mergeCell ref="L5:M5"/>
    <mergeCell ref="L6:M6"/>
    <mergeCell ref="L7:M7"/>
    <mergeCell ref="L9:M9"/>
    <mergeCell ref="L10:M10"/>
    <mergeCell ref="L11:M11"/>
    <mergeCell ref="L12:M12"/>
    <mergeCell ref="L13:M13"/>
  </mergeCells>
  <conditionalFormatting sqref="K10 K17:K20 K12">
    <cfRule type="cellIs" dxfId="85" priority="41" stopIfTrue="1" operator="between">
      <formula>1</formula>
      <formula>1</formula>
    </cfRule>
    <cfRule type="cellIs" dxfId="84" priority="42" stopIfTrue="1" operator="between">
      <formula>3</formula>
      <formula>3</formula>
    </cfRule>
    <cfRule type="cellIs" dxfId="83" priority="43" stopIfTrue="1" operator="between">
      <formula>3</formula>
      <formula>4</formula>
    </cfRule>
  </conditionalFormatting>
  <conditionalFormatting sqref="K10 K17:K20 K12">
    <cfRule type="cellIs" dxfId="82" priority="40" stopIfTrue="1" operator="greaterThan">
      <formula>3</formula>
    </cfRule>
  </conditionalFormatting>
  <conditionalFormatting sqref="K23">
    <cfRule type="cellIs" dxfId="81" priority="37" stopIfTrue="1" operator="between">
      <formula>1</formula>
      <formula>1</formula>
    </cfRule>
    <cfRule type="cellIs" dxfId="80" priority="38" stopIfTrue="1" operator="between">
      <formula>3</formula>
      <formula>3</formula>
    </cfRule>
    <cfRule type="cellIs" dxfId="79" priority="39" stopIfTrue="1" operator="between">
      <formula>3</formula>
      <formula>4</formula>
    </cfRule>
  </conditionalFormatting>
  <conditionalFormatting sqref="K23">
    <cfRule type="cellIs" dxfId="78" priority="36" stopIfTrue="1" operator="greaterThan">
      <formula>3</formula>
    </cfRule>
  </conditionalFormatting>
  <conditionalFormatting sqref="K8:K9">
    <cfRule type="cellIs" dxfId="77" priority="33" stopIfTrue="1" operator="between">
      <formula>1</formula>
      <formula>1</formula>
    </cfRule>
    <cfRule type="cellIs" dxfId="76" priority="34" stopIfTrue="1" operator="between">
      <formula>3</formula>
      <formula>3</formula>
    </cfRule>
    <cfRule type="cellIs" dxfId="75" priority="35" stopIfTrue="1" operator="between">
      <formula>3</formula>
      <formula>4</formula>
    </cfRule>
  </conditionalFormatting>
  <conditionalFormatting sqref="K8:K9">
    <cfRule type="cellIs" dxfId="74" priority="32" stopIfTrue="1" operator="greaterThan">
      <formula>3</formula>
    </cfRule>
  </conditionalFormatting>
  <conditionalFormatting sqref="K22">
    <cfRule type="cellIs" dxfId="73" priority="29" stopIfTrue="1" operator="between">
      <formula>1</formula>
      <formula>1</formula>
    </cfRule>
    <cfRule type="cellIs" dxfId="72" priority="30" stopIfTrue="1" operator="between">
      <formula>3</formula>
      <formula>3</formula>
    </cfRule>
    <cfRule type="cellIs" dxfId="71" priority="31" stopIfTrue="1" operator="between">
      <formula>3</formula>
      <formula>4</formula>
    </cfRule>
  </conditionalFormatting>
  <conditionalFormatting sqref="K21">
    <cfRule type="cellIs" dxfId="70" priority="26" stopIfTrue="1" operator="between">
      <formula>1</formula>
      <formula>1</formula>
    </cfRule>
    <cfRule type="cellIs" dxfId="69" priority="27" stopIfTrue="1" operator="between">
      <formula>3</formula>
      <formula>3</formula>
    </cfRule>
    <cfRule type="cellIs" dxfId="68" priority="28" stopIfTrue="1" operator="between">
      <formula>3</formula>
      <formula>4</formula>
    </cfRule>
  </conditionalFormatting>
  <conditionalFormatting sqref="K6">
    <cfRule type="cellIs" dxfId="67" priority="23" stopIfTrue="1" operator="between">
      <formula>1</formula>
      <formula>1</formula>
    </cfRule>
    <cfRule type="cellIs" dxfId="66" priority="24" stopIfTrue="1" operator="between">
      <formula>3</formula>
      <formula>3</formula>
    </cfRule>
    <cfRule type="cellIs" dxfId="65" priority="25" stopIfTrue="1" operator="between">
      <formula>3</formula>
      <formula>4</formula>
    </cfRule>
  </conditionalFormatting>
  <conditionalFormatting sqref="K7">
    <cfRule type="cellIs" dxfId="64" priority="20" stopIfTrue="1" operator="between">
      <formula>1</formula>
      <formula>1</formula>
    </cfRule>
    <cfRule type="cellIs" dxfId="63" priority="21" stopIfTrue="1" operator="between">
      <formula>3</formula>
      <formula>3</formula>
    </cfRule>
    <cfRule type="cellIs" dxfId="62" priority="22" stopIfTrue="1" operator="between">
      <formula>3</formula>
      <formula>4</formula>
    </cfRule>
  </conditionalFormatting>
  <conditionalFormatting sqref="K15">
    <cfRule type="cellIs" dxfId="61" priority="17" stopIfTrue="1" operator="between">
      <formula>1</formula>
      <formula>1</formula>
    </cfRule>
    <cfRule type="cellIs" dxfId="60" priority="18" stopIfTrue="1" operator="between">
      <formula>3</formula>
      <formula>3</formula>
    </cfRule>
    <cfRule type="cellIs" dxfId="59" priority="19" stopIfTrue="1" operator="between">
      <formula>3</formula>
      <formula>4</formula>
    </cfRule>
  </conditionalFormatting>
  <conditionalFormatting sqref="K11">
    <cfRule type="cellIs" dxfId="58" priority="16" stopIfTrue="1" operator="between">
      <formula>3</formula>
      <formula>4</formula>
    </cfRule>
  </conditionalFormatting>
  <conditionalFormatting sqref="K11">
    <cfRule type="cellIs" dxfId="57" priority="13" stopIfTrue="1" operator="greaterThan">
      <formula>3</formula>
    </cfRule>
    <cfRule type="cellIs" dxfId="56" priority="14" stopIfTrue="1" operator="between">
      <formula>1</formula>
      <formula>1</formula>
    </cfRule>
    <cfRule type="cellIs" dxfId="55" priority="15" stopIfTrue="1" operator="between">
      <formula>3</formula>
      <formula>3</formula>
    </cfRule>
  </conditionalFormatting>
  <conditionalFormatting sqref="K13">
    <cfRule type="cellIs" dxfId="54" priority="12" stopIfTrue="1" operator="between">
      <formula>3</formula>
      <formula>4</formula>
    </cfRule>
  </conditionalFormatting>
  <conditionalFormatting sqref="K13">
    <cfRule type="cellIs" dxfId="53" priority="9" stopIfTrue="1" operator="greaterThan">
      <formula>3</formula>
    </cfRule>
    <cfRule type="cellIs" dxfId="52" priority="10" stopIfTrue="1" operator="between">
      <formula>1</formula>
      <formula>1</formula>
    </cfRule>
    <cfRule type="cellIs" dxfId="51" priority="11" stopIfTrue="1" operator="between">
      <formula>3</formula>
      <formula>3</formula>
    </cfRule>
  </conditionalFormatting>
  <conditionalFormatting sqref="K14">
    <cfRule type="cellIs" dxfId="50" priority="8" stopIfTrue="1" operator="between">
      <formula>3</formula>
      <formula>4</formula>
    </cfRule>
  </conditionalFormatting>
  <conditionalFormatting sqref="K14">
    <cfRule type="cellIs" dxfId="49" priority="5" stopIfTrue="1" operator="greaterThan">
      <formula>3</formula>
    </cfRule>
    <cfRule type="cellIs" dxfId="48" priority="6" stopIfTrue="1" operator="between">
      <formula>1</formula>
      <formula>1</formula>
    </cfRule>
    <cfRule type="cellIs" dxfId="47" priority="7" stopIfTrue="1" operator="between">
      <formula>3</formula>
      <formula>3</formula>
    </cfRule>
  </conditionalFormatting>
  <conditionalFormatting sqref="K16">
    <cfRule type="cellIs" dxfId="46" priority="4" stopIfTrue="1" operator="between">
      <formula>3</formula>
      <formula>4</formula>
    </cfRule>
  </conditionalFormatting>
  <conditionalFormatting sqref="K16">
    <cfRule type="cellIs" dxfId="45" priority="1" stopIfTrue="1" operator="greaterThan">
      <formula>3</formula>
    </cfRule>
    <cfRule type="cellIs" dxfId="44" priority="2" stopIfTrue="1" operator="between">
      <formula>1</formula>
      <formula>1</formula>
    </cfRule>
    <cfRule type="cellIs" dxfId="43" priority="3" stopIfTrue="1" operator="between">
      <formula>3</formula>
      <formula>3</formula>
    </cfRule>
  </conditionalFormatting>
  <pageMargins left="0.70866141732283472" right="0.70866141732283472" top="0.74803149606299213" bottom="0.74803149606299213" header="0.51181102362204722" footer="0.51181102362204722"/>
  <pageSetup scale="48" firstPageNumber="0" orientation="portrait" r:id="rId1"/>
  <headerFooter alignWithMargins="0"/>
  <drawing r:id="rId2"/>
  <legacyDrawing r:id="rId3"/>
  <oleObjects>
    <mc:AlternateContent xmlns:mc="http://schemas.openxmlformats.org/markup-compatibility/2006">
      <mc:Choice Requires="x14">
        <oleObject progId="Visio.Drawing.11" shapeId="4097" r:id="rId4">
          <objectPr defaultSize="0" autoPict="0" r:id="rId5">
            <anchor moveWithCells="1" sizeWithCells="1">
              <from>
                <xdr:col>0</xdr:col>
                <xdr:colOff>190500</xdr:colOff>
                <xdr:row>0</xdr:row>
                <xdr:rowOff>85725</xdr:rowOff>
              </from>
              <to>
                <xdr:col>0</xdr:col>
                <xdr:colOff>962025</xdr:colOff>
                <xdr:row>4</xdr:row>
                <xdr:rowOff>0</xdr:rowOff>
              </to>
            </anchor>
          </objectPr>
        </oleObject>
      </mc:Choice>
      <mc:Fallback>
        <oleObject progId="Visio.Drawing.11" shapeId="4097" r:id="rId4"/>
      </mc:Fallback>
    </mc:AlternateContent>
  </oleObjec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13"/>
  <sheetViews>
    <sheetView view="pageBreakPreview" zoomScale="89" zoomScaleNormal="100" zoomScaleSheetLayoutView="89" workbookViewId="0">
      <selection activeCell="E6" sqref="E6"/>
    </sheetView>
  </sheetViews>
  <sheetFormatPr baseColWidth="10" defaultRowHeight="12.75"/>
  <cols>
    <col min="2" max="2" width="62.140625" customWidth="1"/>
    <col min="3" max="3" width="15.5703125" bestFit="1" customWidth="1"/>
    <col min="4" max="4" width="12.85546875" customWidth="1"/>
    <col min="5" max="5" width="13.28515625" bestFit="1" customWidth="1"/>
  </cols>
  <sheetData>
    <row r="1" spans="2:6">
      <c r="B1" s="303" t="s">
        <v>406</v>
      </c>
      <c r="C1" s="303"/>
      <c r="D1" s="303"/>
      <c r="E1" s="303"/>
      <c r="F1" s="303"/>
    </row>
    <row r="2" spans="2:6">
      <c r="B2" s="426" t="s">
        <v>579</v>
      </c>
      <c r="C2" s="426"/>
      <c r="D2" s="426"/>
      <c r="E2" s="426"/>
      <c r="F2" s="426"/>
    </row>
    <row r="5" spans="2:6" ht="15">
      <c r="B5" s="153" t="s">
        <v>337</v>
      </c>
      <c r="C5" s="153" t="s">
        <v>338</v>
      </c>
      <c r="D5" s="132" t="s">
        <v>334</v>
      </c>
      <c r="E5" s="132" t="s">
        <v>336</v>
      </c>
    </row>
    <row r="6" spans="2:6" ht="15">
      <c r="B6" s="138" t="s">
        <v>117</v>
      </c>
      <c r="C6" s="109" t="s">
        <v>354</v>
      </c>
      <c r="D6" s="145">
        <f>AVERAGE('EJE4'!I6:I12)</f>
        <v>0.48424908424908431</v>
      </c>
      <c r="E6" s="122">
        <f>IF(D6&lt;=33%,1,IF(D6&lt;76%,3,IF(D6&lt;100%,4,IF(D6=101%,))))</f>
        <v>3</v>
      </c>
    </row>
    <row r="7" spans="2:6" ht="15">
      <c r="B7" s="138" t="s">
        <v>165</v>
      </c>
      <c r="C7" s="109" t="s">
        <v>355</v>
      </c>
      <c r="D7" s="145">
        <f>AVERAGE('EJE4'!I13:I14)</f>
        <v>0.89361724683100019</v>
      </c>
      <c r="E7" s="123">
        <f>IF(D7&lt;=33%,1,IF(D7&lt;76%,3,IF(D7&lt;100%,4,IF(D7=101%,5))))</f>
        <v>4</v>
      </c>
    </row>
    <row r="8" spans="2:6" ht="15">
      <c r="B8" s="138" t="s">
        <v>131</v>
      </c>
      <c r="C8" s="109" t="s">
        <v>356</v>
      </c>
      <c r="D8" s="145">
        <f>AVERAGE('EJE4'!I15:I17)</f>
        <v>0.57777777777777772</v>
      </c>
      <c r="E8" s="122">
        <f>IF(D8&lt;=33%,1,IF(D8&lt;76%,3,IF(D8&lt;100%,4,IF(D8=101%,))))</f>
        <v>3</v>
      </c>
    </row>
    <row r="9" spans="2:6" ht="15">
      <c r="B9" s="138" t="s">
        <v>72</v>
      </c>
      <c r="C9" s="154" t="s">
        <v>357</v>
      </c>
      <c r="D9" s="145">
        <f>AVERAGE('EJE4'!I18:I19)</f>
        <v>0</v>
      </c>
      <c r="E9" s="123">
        <f>IF(D9&lt;=33%,1,IF(D9&lt;76%,3,IF(D9&lt;100%,4,IF(D9=101%,))))</f>
        <v>1</v>
      </c>
    </row>
    <row r="10" spans="2:6" ht="15">
      <c r="B10" s="138" t="s">
        <v>168</v>
      </c>
      <c r="C10" s="154" t="s">
        <v>358</v>
      </c>
      <c r="D10" s="145">
        <f>AVERAGE('EJE4'!I20)</f>
        <v>0</v>
      </c>
      <c r="E10" s="123">
        <f>IF(D10&lt;=33%,1,IF(D10&lt;76%,3,IF(D10&lt;100%,4,IF(D10=101%,))))</f>
        <v>1</v>
      </c>
    </row>
    <row r="11" spans="2:6" ht="15">
      <c r="B11" s="138" t="s">
        <v>392</v>
      </c>
      <c r="C11" s="154" t="s">
        <v>359</v>
      </c>
      <c r="D11" s="145">
        <f>AVERAGE('EJE4'!I21:I22)</f>
        <v>1</v>
      </c>
      <c r="E11" s="124">
        <f>IF(D11&lt;=33%,1,IF(D11&lt;76%,3,IF(D11&lt;100%,4,)))</f>
        <v>0</v>
      </c>
    </row>
    <row r="13" spans="2:6" ht="15">
      <c r="B13" s="5" t="s">
        <v>407</v>
      </c>
    </row>
  </sheetData>
  <mergeCells count="2">
    <mergeCell ref="B1:F1"/>
    <mergeCell ref="B2:F2"/>
  </mergeCells>
  <conditionalFormatting sqref="E8:E10">
    <cfRule type="cellIs" dxfId="42" priority="13" stopIfTrue="1" operator="between">
      <formula>1</formula>
      <formula>1</formula>
    </cfRule>
    <cfRule type="cellIs" dxfId="41" priority="14" stopIfTrue="1" operator="between">
      <formula>3</formula>
      <formula>3</formula>
    </cfRule>
    <cfRule type="cellIs" dxfId="40" priority="15" stopIfTrue="1" operator="between">
      <formula>3</formula>
      <formula>4</formula>
    </cfRule>
  </conditionalFormatting>
  <conditionalFormatting sqref="E8:E10">
    <cfRule type="cellIs" dxfId="39" priority="12" operator="greaterThan">
      <formula>3</formula>
    </cfRule>
  </conditionalFormatting>
  <conditionalFormatting sqref="E7">
    <cfRule type="cellIs" dxfId="38" priority="11" stopIfTrue="1" operator="between">
      <formula>3</formula>
      <formula>4</formula>
    </cfRule>
  </conditionalFormatting>
  <conditionalFormatting sqref="E7">
    <cfRule type="cellIs" dxfId="37" priority="8" stopIfTrue="1" operator="greaterThan">
      <formula>3</formula>
    </cfRule>
    <cfRule type="cellIs" dxfId="36" priority="9" stopIfTrue="1" operator="between">
      <formula>1</formula>
      <formula>1</formula>
    </cfRule>
    <cfRule type="cellIs" dxfId="35" priority="10" stopIfTrue="1" operator="between">
      <formula>3</formula>
      <formula>3</formula>
    </cfRule>
  </conditionalFormatting>
  <conditionalFormatting sqref="E11">
    <cfRule type="cellIs" dxfId="34" priority="5" stopIfTrue="1" operator="between">
      <formula>1</formula>
      <formula>1</formula>
    </cfRule>
    <cfRule type="cellIs" dxfId="33" priority="6" stopIfTrue="1" operator="between">
      <formula>3</formula>
      <formula>3</formula>
    </cfRule>
    <cfRule type="cellIs" dxfId="32" priority="7" stopIfTrue="1" operator="between">
      <formula>3</formula>
      <formula>4</formula>
    </cfRule>
  </conditionalFormatting>
  <conditionalFormatting sqref="E6">
    <cfRule type="cellIs" dxfId="31" priority="2" stopIfTrue="1" operator="between">
      <formula>1</formula>
      <formula>1</formula>
    </cfRule>
    <cfRule type="cellIs" dxfId="30" priority="3" stopIfTrue="1" operator="between">
      <formula>3</formula>
      <formula>3</formula>
    </cfRule>
    <cfRule type="cellIs" dxfId="29" priority="4" stopIfTrue="1" operator="between">
      <formula>3</formula>
      <formula>4</formula>
    </cfRule>
  </conditionalFormatting>
  <conditionalFormatting sqref="E6">
    <cfRule type="cellIs" dxfId="28" priority="1" operator="greaterThan">
      <formula>3</formula>
    </cfRule>
  </conditionalFormatting>
  <pageMargins left="0.7" right="0.7" top="0.75" bottom="0.75" header="0.3" footer="0.3"/>
  <pageSetup paperSize="9" scale="7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21"/>
  <sheetViews>
    <sheetView view="pageBreakPreview" zoomScale="60" zoomScaleNormal="100" workbookViewId="0">
      <selection activeCell="G26" sqref="G26"/>
    </sheetView>
  </sheetViews>
  <sheetFormatPr baseColWidth="10" defaultRowHeight="12.75"/>
  <cols>
    <col min="2" max="2" width="67.7109375" bestFit="1" customWidth="1"/>
    <col min="3" max="3" width="17" customWidth="1"/>
    <col min="4" max="4" width="14" customWidth="1"/>
    <col min="5" max="5" width="13.7109375" customWidth="1"/>
  </cols>
  <sheetData>
    <row r="1" spans="2:6">
      <c r="B1" s="303" t="s">
        <v>406</v>
      </c>
      <c r="C1" s="303"/>
      <c r="D1" s="303"/>
      <c r="E1" s="303"/>
      <c r="F1" s="180"/>
    </row>
    <row r="2" spans="2:6">
      <c r="B2" s="426" t="s">
        <v>408</v>
      </c>
      <c r="C2" s="426"/>
      <c r="D2" s="426"/>
      <c r="E2" s="426"/>
      <c r="F2" s="181"/>
    </row>
    <row r="5" spans="2:6" ht="15">
      <c r="B5" s="153" t="s">
        <v>353</v>
      </c>
      <c r="C5" s="153" t="s">
        <v>338</v>
      </c>
      <c r="D5" s="132" t="s">
        <v>334</v>
      </c>
      <c r="E5" s="132" t="s">
        <v>336</v>
      </c>
    </row>
    <row r="6" spans="2:6" ht="15">
      <c r="B6" s="138" t="s">
        <v>118</v>
      </c>
      <c r="C6" s="141" t="s">
        <v>362</v>
      </c>
      <c r="D6" s="145">
        <f>AVERAGE('EJE4'!I6)</f>
        <v>1</v>
      </c>
      <c r="E6" s="124">
        <f>IF(D6&lt;=33%,1,IF(D6&lt;76%,3,IF(D6&lt;100%,4,)))</f>
        <v>0</v>
      </c>
    </row>
    <row r="7" spans="2:6" ht="15">
      <c r="B7" s="138" t="s">
        <v>120</v>
      </c>
      <c r="C7" s="141" t="s">
        <v>363</v>
      </c>
      <c r="D7" s="145">
        <f>AVERAGE('EJE4'!I7)</f>
        <v>1.1666666666666667</v>
      </c>
      <c r="E7" s="124">
        <f>IF(D7&lt;=33%,1,IF(D7&lt;76%,3,IF(D7&lt;100%,4,)))</f>
        <v>0</v>
      </c>
    </row>
    <row r="8" spans="2:6" ht="15">
      <c r="B8" s="138" t="s">
        <v>140</v>
      </c>
      <c r="C8" s="141" t="s">
        <v>364</v>
      </c>
      <c r="D8" s="145">
        <f>AVERAGE('EJE4'!I9)</f>
        <v>0</v>
      </c>
      <c r="E8" s="123">
        <f t="shared" ref="E8:E17" si="0">IF(D8&lt;=33%,1,IF(D8&lt;76%,3,IF(D8&lt;100%,4,IF(D8=101%,))))</f>
        <v>1</v>
      </c>
    </row>
    <row r="9" spans="2:6" ht="15">
      <c r="B9" s="138" t="s">
        <v>126</v>
      </c>
      <c r="C9" s="141" t="s">
        <v>365</v>
      </c>
      <c r="D9" s="145">
        <f>AVERAGE('EJE4'!I10:I10)</f>
        <v>0</v>
      </c>
      <c r="E9" s="123">
        <f t="shared" si="0"/>
        <v>1</v>
      </c>
    </row>
    <row r="10" spans="2:6" ht="15">
      <c r="B10" s="138" t="s">
        <v>128</v>
      </c>
      <c r="C10" s="141" t="s">
        <v>366</v>
      </c>
      <c r="D10" s="145">
        <f>AVERAGE('EJE4'!I11)</f>
        <v>0.92307692307692313</v>
      </c>
      <c r="E10" s="123">
        <f>IF(D10&lt;=33%,1,IF(D10&lt;76%,3,IF(D10&lt;100%,4,IF(D10=101%,5))))</f>
        <v>4</v>
      </c>
    </row>
    <row r="11" spans="2:6" ht="15">
      <c r="B11" s="138" t="s">
        <v>129</v>
      </c>
      <c r="C11" s="141" t="s">
        <v>367</v>
      </c>
      <c r="D11" s="145">
        <f>AVERAGE('EJE4'!I12)</f>
        <v>0.3</v>
      </c>
      <c r="E11" s="161"/>
    </row>
    <row r="12" spans="2:6" ht="15">
      <c r="B12" s="138" t="s">
        <v>123</v>
      </c>
      <c r="C12" s="141" t="s">
        <v>368</v>
      </c>
      <c r="D12" s="145">
        <f>AVERAGE('EJE4'!I13:I14)</f>
        <v>0.89361724683100019</v>
      </c>
      <c r="E12" s="123">
        <f>IF(D12&lt;=33%,1,IF(D12&lt;76%,3,IF(D12&lt;100%,4,IF(D12=101%,5))))</f>
        <v>4</v>
      </c>
    </row>
    <row r="13" spans="2:6" ht="15">
      <c r="B13" s="138" t="s">
        <v>132</v>
      </c>
      <c r="C13" s="141" t="s">
        <v>369</v>
      </c>
      <c r="D13" s="145">
        <f>AVERAGE('EJE4'!I15:I16)</f>
        <v>0.76666666666666661</v>
      </c>
      <c r="E13" s="123">
        <f>IF(D13&lt;=33%,1,IF(D13&lt;76%,3,IF(D13&lt;100%,4,IF(D13=101%,5))))</f>
        <v>4</v>
      </c>
    </row>
    <row r="14" spans="2:6" ht="15">
      <c r="B14" s="138" t="s">
        <v>166</v>
      </c>
      <c r="C14" s="141" t="s">
        <v>370</v>
      </c>
      <c r="D14" s="145">
        <f>AVERAGE('EJE4'!I17)</f>
        <v>0.2</v>
      </c>
      <c r="E14" s="123">
        <f t="shared" si="0"/>
        <v>1</v>
      </c>
    </row>
    <row r="15" spans="2:6" ht="15">
      <c r="B15" s="138" t="s">
        <v>136</v>
      </c>
      <c r="C15" s="141" t="s">
        <v>371</v>
      </c>
      <c r="D15" s="145">
        <f>AVERAGE('EJE4'!I18)</f>
        <v>0</v>
      </c>
      <c r="E15" s="123">
        <f t="shared" si="0"/>
        <v>1</v>
      </c>
    </row>
    <row r="16" spans="2:6" ht="15">
      <c r="B16" s="138" t="s">
        <v>138</v>
      </c>
      <c r="C16" s="141" t="s">
        <v>372</v>
      </c>
      <c r="D16" s="145">
        <f>AVERAGE('EJE4'!I19)</f>
        <v>0</v>
      </c>
      <c r="E16" s="123">
        <f t="shared" si="0"/>
        <v>1</v>
      </c>
    </row>
    <row r="17" spans="2:5" ht="15">
      <c r="B17" s="138" t="s">
        <v>393</v>
      </c>
      <c r="C17" s="141" t="s">
        <v>373</v>
      </c>
      <c r="D17" s="145">
        <f>AVERAGE('EJE4'!I20)</f>
        <v>0</v>
      </c>
      <c r="E17" s="123">
        <f t="shared" si="0"/>
        <v>1</v>
      </c>
    </row>
    <row r="18" spans="2:5" ht="15">
      <c r="B18" s="138" t="s">
        <v>394</v>
      </c>
      <c r="C18" s="141" t="s">
        <v>374</v>
      </c>
      <c r="D18" s="145">
        <f>AVERAGE('EJE4'!I21)</f>
        <v>1</v>
      </c>
      <c r="E18" s="124">
        <f>IF(D18&lt;=33%,1,IF(D18&lt;76%,3,IF(D18&lt;100%,4,)))</f>
        <v>0</v>
      </c>
    </row>
    <row r="19" spans="2:5" ht="15">
      <c r="B19" s="138" t="s">
        <v>395</v>
      </c>
      <c r="C19" s="141" t="s">
        <v>375</v>
      </c>
      <c r="D19" s="145">
        <f>AVERAGE('EJE4'!I22)</f>
        <v>1</v>
      </c>
      <c r="E19" s="124">
        <f>IF(D19&lt;=33%,1,IF(D19&lt;76%,3,IF(D19&lt;100%,4,)))</f>
        <v>0</v>
      </c>
    </row>
    <row r="21" spans="2:5" ht="15">
      <c r="B21" s="5" t="s">
        <v>407</v>
      </c>
    </row>
  </sheetData>
  <mergeCells count="2">
    <mergeCell ref="B1:E1"/>
    <mergeCell ref="B2:E2"/>
  </mergeCells>
  <conditionalFormatting sqref="E14:E17 E8:E9 E11">
    <cfRule type="cellIs" dxfId="27" priority="26" stopIfTrue="1" operator="between">
      <formula>1</formula>
      <formula>1</formula>
    </cfRule>
    <cfRule type="cellIs" dxfId="26" priority="27" stopIfTrue="1" operator="between">
      <formula>3</formula>
      <formula>3</formula>
    </cfRule>
    <cfRule type="cellIs" dxfId="25" priority="28" stopIfTrue="1" operator="between">
      <formula>3</formula>
      <formula>4</formula>
    </cfRule>
  </conditionalFormatting>
  <conditionalFormatting sqref="E14:E17 E8:E9 E11">
    <cfRule type="cellIs" dxfId="24" priority="25" operator="greaterThan">
      <formula>3</formula>
    </cfRule>
  </conditionalFormatting>
  <conditionalFormatting sqref="E6">
    <cfRule type="cellIs" dxfId="23" priority="22" stopIfTrue="1" operator="between">
      <formula>1</formula>
      <formula>1</formula>
    </cfRule>
    <cfRule type="cellIs" dxfId="22" priority="23" stopIfTrue="1" operator="between">
      <formula>3</formula>
      <formula>3</formula>
    </cfRule>
    <cfRule type="cellIs" dxfId="21" priority="24" stopIfTrue="1" operator="between">
      <formula>3</formula>
      <formula>4</formula>
    </cfRule>
  </conditionalFormatting>
  <conditionalFormatting sqref="E7">
    <cfRule type="cellIs" dxfId="20" priority="19" stopIfTrue="1" operator="between">
      <formula>1</formula>
      <formula>1</formula>
    </cfRule>
    <cfRule type="cellIs" dxfId="19" priority="20" stopIfTrue="1" operator="between">
      <formula>3</formula>
      <formula>3</formula>
    </cfRule>
    <cfRule type="cellIs" dxfId="18" priority="21" stopIfTrue="1" operator="between">
      <formula>3</formula>
      <formula>4</formula>
    </cfRule>
  </conditionalFormatting>
  <conditionalFormatting sqref="E18">
    <cfRule type="cellIs" dxfId="17" priority="16" stopIfTrue="1" operator="between">
      <formula>1</formula>
      <formula>1</formula>
    </cfRule>
    <cfRule type="cellIs" dxfId="16" priority="17" stopIfTrue="1" operator="between">
      <formula>3</formula>
      <formula>3</formula>
    </cfRule>
    <cfRule type="cellIs" dxfId="15" priority="18" stopIfTrue="1" operator="between">
      <formula>3</formula>
      <formula>4</formula>
    </cfRule>
  </conditionalFormatting>
  <conditionalFormatting sqref="E19">
    <cfRule type="cellIs" dxfId="14" priority="13" stopIfTrue="1" operator="between">
      <formula>1</formula>
      <formula>1</formula>
    </cfRule>
    <cfRule type="cellIs" dxfId="13" priority="14" stopIfTrue="1" operator="between">
      <formula>3</formula>
      <formula>3</formula>
    </cfRule>
    <cfRule type="cellIs" dxfId="12" priority="15" stopIfTrue="1" operator="between">
      <formula>3</formula>
      <formula>4</formula>
    </cfRule>
  </conditionalFormatting>
  <conditionalFormatting sqref="E13">
    <cfRule type="cellIs" dxfId="11" priority="12" stopIfTrue="1" operator="between">
      <formula>3</formula>
      <formula>4</formula>
    </cfRule>
  </conditionalFormatting>
  <conditionalFormatting sqref="E13">
    <cfRule type="cellIs" dxfId="10" priority="9" stopIfTrue="1" operator="greaterThan">
      <formula>3</formula>
    </cfRule>
    <cfRule type="cellIs" dxfId="9" priority="10" stopIfTrue="1" operator="between">
      <formula>1</formula>
      <formula>1</formula>
    </cfRule>
    <cfRule type="cellIs" dxfId="8" priority="11" stopIfTrue="1" operator="between">
      <formula>3</formula>
      <formula>3</formula>
    </cfRule>
  </conditionalFormatting>
  <conditionalFormatting sqref="E10">
    <cfRule type="cellIs" dxfId="7" priority="8" stopIfTrue="1" operator="between">
      <formula>3</formula>
      <formula>4</formula>
    </cfRule>
  </conditionalFormatting>
  <conditionalFormatting sqref="E10">
    <cfRule type="cellIs" dxfId="6" priority="5" stopIfTrue="1" operator="greaterThan">
      <formula>3</formula>
    </cfRule>
    <cfRule type="cellIs" dxfId="5" priority="6" stopIfTrue="1" operator="between">
      <formula>1</formula>
      <formula>1</formula>
    </cfRule>
    <cfRule type="cellIs" dxfId="4" priority="7" stopIfTrue="1" operator="between">
      <formula>3</formula>
      <formula>3</formula>
    </cfRule>
  </conditionalFormatting>
  <conditionalFormatting sqref="E12">
    <cfRule type="cellIs" dxfId="3" priority="4" stopIfTrue="1" operator="between">
      <formula>3</formula>
      <formula>4</formula>
    </cfRule>
  </conditionalFormatting>
  <conditionalFormatting sqref="E12">
    <cfRule type="cellIs" dxfId="2" priority="1" stopIfTrue="1" operator="greaterThan">
      <formula>3</formula>
    </cfRule>
    <cfRule type="cellIs" dxfId="1" priority="2" stopIfTrue="1" operator="between">
      <formula>1</formula>
      <formula>1</formula>
    </cfRule>
    <cfRule type="cellIs" dxfId="0" priority="3" stopIfTrue="1" operator="between">
      <formula>3</formula>
      <formula>3</formula>
    </cfRule>
  </conditionalFormatting>
  <pageMargins left="0.7" right="0.7" top="0.75" bottom="0.75" header="0.3" footer="0.3"/>
  <pageSetup scale="72"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19"/>
  <sheetViews>
    <sheetView workbookViewId="0">
      <selection activeCell="J22" sqref="J22"/>
    </sheetView>
  </sheetViews>
  <sheetFormatPr baseColWidth="10" defaultRowHeight="12.75"/>
  <cols>
    <col min="2" max="2" width="20.28515625" customWidth="1"/>
    <col min="3" max="3" width="9.85546875" style="244" customWidth="1"/>
    <col min="4" max="4" width="10.28515625" style="244" customWidth="1"/>
    <col min="5" max="5" width="4.28515625" customWidth="1"/>
    <col min="6" max="6" width="14.85546875" customWidth="1"/>
  </cols>
  <sheetData>
    <row r="1" spans="2:15">
      <c r="B1" s="249" t="s">
        <v>566</v>
      </c>
      <c r="C1" s="249" t="s">
        <v>571</v>
      </c>
      <c r="D1" s="249" t="s">
        <v>572</v>
      </c>
      <c r="F1" s="249" t="s">
        <v>566</v>
      </c>
      <c r="G1" s="249" t="s">
        <v>571</v>
      </c>
      <c r="H1" s="249" t="s">
        <v>572</v>
      </c>
    </row>
    <row r="2" spans="2:15">
      <c r="B2" s="490" t="s">
        <v>565</v>
      </c>
      <c r="C2" s="245" t="s">
        <v>559</v>
      </c>
      <c r="D2" s="245">
        <v>735</v>
      </c>
      <c r="F2" s="488" t="s">
        <v>569</v>
      </c>
      <c r="G2" s="248" t="s">
        <v>559</v>
      </c>
      <c r="H2" s="248">
        <v>33</v>
      </c>
      <c r="J2" s="245" t="s">
        <v>564</v>
      </c>
      <c r="K2" s="245">
        <v>789</v>
      </c>
      <c r="L2" s="246">
        <v>545</v>
      </c>
      <c r="M2" s="247">
        <v>22</v>
      </c>
      <c r="N2" s="250">
        <v>22</v>
      </c>
      <c r="O2">
        <f>SUM(K2:N2)</f>
        <v>1378</v>
      </c>
    </row>
    <row r="3" spans="2:15">
      <c r="B3" s="491"/>
      <c r="C3" s="245" t="s">
        <v>560</v>
      </c>
      <c r="D3" s="245">
        <v>763</v>
      </c>
      <c r="F3" s="488"/>
      <c r="G3" s="248" t="s">
        <v>560</v>
      </c>
      <c r="H3" s="248">
        <v>33</v>
      </c>
      <c r="J3" s="245" t="s">
        <v>562</v>
      </c>
      <c r="K3" s="245">
        <v>798</v>
      </c>
      <c r="L3" s="246">
        <v>459</v>
      </c>
      <c r="M3" s="247">
        <v>20</v>
      </c>
      <c r="N3" s="250">
        <v>20</v>
      </c>
      <c r="O3">
        <f>SUM(K3:N3)</f>
        <v>1297</v>
      </c>
    </row>
    <row r="4" spans="2:15">
      <c r="B4" s="491"/>
      <c r="C4" s="245" t="s">
        <v>563</v>
      </c>
      <c r="D4" s="245">
        <v>778</v>
      </c>
      <c r="F4" s="488"/>
      <c r="G4" s="248" t="s">
        <v>563</v>
      </c>
      <c r="H4" s="248">
        <v>76</v>
      </c>
      <c r="O4">
        <f>SUM(O2:O3)</f>
        <v>2675</v>
      </c>
    </row>
    <row r="5" spans="2:15">
      <c r="B5" s="491"/>
      <c r="C5" s="245" t="s">
        <v>561</v>
      </c>
      <c r="D5" s="245">
        <v>781</v>
      </c>
      <c r="F5" s="488"/>
      <c r="G5" s="248" t="s">
        <v>561</v>
      </c>
      <c r="H5" s="248">
        <v>76</v>
      </c>
    </row>
    <row r="6" spans="2:15">
      <c r="B6" s="491"/>
      <c r="C6" s="245" t="s">
        <v>564</v>
      </c>
      <c r="D6" s="245">
        <v>789</v>
      </c>
      <c r="F6" s="488"/>
      <c r="G6" s="248" t="s">
        <v>564</v>
      </c>
      <c r="H6" s="248">
        <v>33</v>
      </c>
    </row>
    <row r="7" spans="2:15">
      <c r="B7" s="492"/>
      <c r="C7" s="245" t="s">
        <v>562</v>
      </c>
      <c r="D7" s="245">
        <v>798</v>
      </c>
      <c r="F7" s="488"/>
      <c r="G7" s="248" t="s">
        <v>562</v>
      </c>
      <c r="H7" s="248">
        <v>33</v>
      </c>
    </row>
    <row r="8" spans="2:15">
      <c r="B8" s="493" t="s">
        <v>567</v>
      </c>
      <c r="C8" s="246" t="s">
        <v>559</v>
      </c>
      <c r="D8" s="246">
        <v>243</v>
      </c>
      <c r="F8" s="489" t="s">
        <v>570</v>
      </c>
      <c r="G8" s="250" t="s">
        <v>559</v>
      </c>
      <c r="H8" s="250">
        <v>2</v>
      </c>
    </row>
    <row r="9" spans="2:15">
      <c r="B9" s="494"/>
      <c r="C9" s="246" t="s">
        <v>560</v>
      </c>
      <c r="D9" s="246">
        <v>250</v>
      </c>
      <c r="F9" s="489"/>
      <c r="G9" s="250" t="s">
        <v>560</v>
      </c>
      <c r="H9" s="250">
        <v>8</v>
      </c>
    </row>
    <row r="10" spans="2:15">
      <c r="B10" s="494"/>
      <c r="C10" s="246" t="s">
        <v>563</v>
      </c>
      <c r="D10" s="246">
        <v>230</v>
      </c>
      <c r="F10" s="489"/>
      <c r="G10" s="250" t="s">
        <v>563</v>
      </c>
      <c r="H10" s="250">
        <v>18</v>
      </c>
    </row>
    <row r="11" spans="2:15">
      <c r="B11" s="494"/>
      <c r="C11" s="246" t="s">
        <v>561</v>
      </c>
      <c r="D11" s="246">
        <v>221</v>
      </c>
      <c r="F11" s="489"/>
      <c r="G11" s="250" t="s">
        <v>561</v>
      </c>
      <c r="H11" s="250">
        <v>14</v>
      </c>
    </row>
    <row r="12" spans="2:15">
      <c r="B12" s="494"/>
      <c r="C12" s="246" t="s">
        <v>564</v>
      </c>
      <c r="D12" s="246">
        <v>545</v>
      </c>
      <c r="F12" s="489"/>
      <c r="G12" s="250"/>
      <c r="H12" s="250"/>
    </row>
    <row r="13" spans="2:15">
      <c r="B13" s="495"/>
      <c r="C13" s="246" t="s">
        <v>562</v>
      </c>
      <c r="D13" s="246">
        <v>459</v>
      </c>
      <c r="F13" s="489"/>
      <c r="G13" s="250"/>
      <c r="H13" s="250"/>
    </row>
    <row r="14" spans="2:15">
      <c r="B14" s="487" t="s">
        <v>568</v>
      </c>
      <c r="C14" s="247" t="s">
        <v>559</v>
      </c>
      <c r="D14" s="247">
        <v>12</v>
      </c>
      <c r="F14" s="485" t="s">
        <v>573</v>
      </c>
      <c r="G14" s="486"/>
      <c r="H14" s="249">
        <f>SUM(D2:D19,H2:H13)</f>
        <v>7025</v>
      </c>
    </row>
    <row r="15" spans="2:15">
      <c r="B15" s="487"/>
      <c r="C15" s="247" t="s">
        <v>560</v>
      </c>
      <c r="D15" s="247">
        <v>18</v>
      </c>
    </row>
    <row r="16" spans="2:15">
      <c r="B16" s="487"/>
      <c r="C16" s="247" t="s">
        <v>563</v>
      </c>
      <c r="D16" s="247">
        <v>18</v>
      </c>
    </row>
    <row r="17" spans="2:4">
      <c r="B17" s="487"/>
      <c r="C17" s="247" t="s">
        <v>561</v>
      </c>
      <c r="D17" s="247">
        <v>17</v>
      </c>
    </row>
    <row r="18" spans="2:4">
      <c r="B18" s="487"/>
      <c r="C18" s="247" t="s">
        <v>564</v>
      </c>
      <c r="D18" s="247">
        <v>22</v>
      </c>
    </row>
    <row r="19" spans="2:4">
      <c r="B19" s="487"/>
      <c r="C19" s="247" t="s">
        <v>562</v>
      </c>
      <c r="D19" s="247">
        <v>20</v>
      </c>
    </row>
  </sheetData>
  <mergeCells count="6">
    <mergeCell ref="F14:G14"/>
    <mergeCell ref="B14:B19"/>
    <mergeCell ref="F2:F7"/>
    <mergeCell ref="F8:F13"/>
    <mergeCell ref="B2:B7"/>
    <mergeCell ref="B8:B13"/>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
    <tabColor theme="9" tint="-0.249977111117893"/>
  </sheetPr>
  <dimension ref="A1:L54"/>
  <sheetViews>
    <sheetView view="pageBreakPreview" zoomScale="77" zoomScaleNormal="55" zoomScaleSheetLayoutView="77" workbookViewId="0">
      <selection activeCell="K8" sqref="K8:L9"/>
    </sheetView>
  </sheetViews>
  <sheetFormatPr baseColWidth="10" defaultColWidth="11.28515625" defaultRowHeight="20.100000000000001" customHeight="1"/>
  <cols>
    <col min="1" max="1" width="19.140625" style="1" bestFit="1" customWidth="1"/>
    <col min="2" max="2" width="27.42578125" style="1" customWidth="1"/>
    <col min="3" max="3" width="22" style="3" customWidth="1"/>
    <col min="4" max="4" width="19.42578125" style="2" customWidth="1"/>
    <col min="5" max="5" width="19.42578125" style="2" hidden="1" customWidth="1"/>
    <col min="6" max="6" width="15.140625" style="2" customWidth="1"/>
    <col min="7" max="7" width="12.42578125" style="17" customWidth="1"/>
    <col min="8" max="8" width="13.42578125" style="2" customWidth="1"/>
    <col min="9" max="9" width="10.7109375" style="1" customWidth="1"/>
    <col min="10" max="10" width="13.85546875" style="1" customWidth="1"/>
    <col min="11" max="11" width="33.140625" style="1" customWidth="1"/>
    <col min="12" max="12" width="35.140625" style="1" customWidth="1"/>
    <col min="13" max="16384" width="11.28515625" style="1"/>
  </cols>
  <sheetData>
    <row r="1" spans="1:12" ht="20.100000000000001" customHeight="1">
      <c r="A1" s="20"/>
      <c r="B1" s="315" t="s">
        <v>194</v>
      </c>
      <c r="C1" s="316"/>
      <c r="D1" s="316"/>
      <c r="E1" s="316"/>
      <c r="F1" s="316"/>
      <c r="G1" s="316"/>
      <c r="H1" s="316"/>
      <c r="I1" s="316"/>
      <c r="J1" s="317"/>
      <c r="K1" s="308" t="s">
        <v>195</v>
      </c>
      <c r="L1" s="309"/>
    </row>
    <row r="2" spans="1:12" ht="20.100000000000001" customHeight="1" thickBot="1">
      <c r="A2" s="21"/>
      <c r="B2" s="315"/>
      <c r="C2" s="316"/>
      <c r="D2" s="316"/>
      <c r="E2" s="316"/>
      <c r="F2" s="316"/>
      <c r="G2" s="316"/>
      <c r="H2" s="316"/>
      <c r="I2" s="316"/>
      <c r="J2" s="317"/>
      <c r="K2" s="310"/>
      <c r="L2" s="311"/>
    </row>
    <row r="3" spans="1:12" ht="20.100000000000001" customHeight="1">
      <c r="A3" s="21"/>
      <c r="B3" s="318" t="s">
        <v>408</v>
      </c>
      <c r="C3" s="319"/>
      <c r="D3" s="319"/>
      <c r="E3" s="319"/>
      <c r="F3" s="319"/>
      <c r="G3" s="319"/>
      <c r="H3" s="319"/>
      <c r="I3" s="319"/>
      <c r="J3" s="320"/>
      <c r="K3" s="308" t="s">
        <v>196</v>
      </c>
      <c r="L3" s="309"/>
    </row>
    <row r="4" spans="1:12" ht="20.100000000000001" customHeight="1" thickBot="1">
      <c r="A4" s="22"/>
      <c r="B4" s="321"/>
      <c r="C4" s="322"/>
      <c r="D4" s="319"/>
      <c r="E4" s="319"/>
      <c r="F4" s="319"/>
      <c r="G4" s="319"/>
      <c r="H4" s="319"/>
      <c r="I4" s="319"/>
      <c r="J4" s="320"/>
      <c r="K4" s="312"/>
      <c r="L4" s="313"/>
    </row>
    <row r="5" spans="1:12" s="5" customFormat="1" ht="48.75" customHeight="1" thickBot="1">
      <c r="A5" s="194" t="s">
        <v>0</v>
      </c>
      <c r="B5" s="195" t="s">
        <v>2</v>
      </c>
      <c r="C5" s="196" t="s">
        <v>3</v>
      </c>
      <c r="D5" s="194" t="s">
        <v>192</v>
      </c>
      <c r="E5" s="195" t="s">
        <v>332</v>
      </c>
      <c r="F5" s="195" t="s">
        <v>411</v>
      </c>
      <c r="G5" s="195" t="s">
        <v>410</v>
      </c>
      <c r="H5" s="196" t="s">
        <v>412</v>
      </c>
      <c r="I5" s="198" t="s">
        <v>409</v>
      </c>
      <c r="J5" s="201" t="s">
        <v>336</v>
      </c>
      <c r="K5" s="324" t="s">
        <v>413</v>
      </c>
      <c r="L5" s="325"/>
    </row>
    <row r="6" spans="1:12" ht="83.25" customHeight="1" thickBot="1">
      <c r="A6" s="339" t="s">
        <v>4</v>
      </c>
      <c r="B6" s="342" t="s">
        <v>5</v>
      </c>
      <c r="C6" s="251" t="s">
        <v>558</v>
      </c>
      <c r="D6" s="231" t="s">
        <v>8</v>
      </c>
      <c r="E6" s="221">
        <v>1</v>
      </c>
      <c r="F6" s="191">
        <v>22</v>
      </c>
      <c r="G6" s="40">
        <v>30</v>
      </c>
      <c r="H6" s="193">
        <v>13</v>
      </c>
      <c r="I6" s="199">
        <v>0.43</v>
      </c>
      <c r="J6" s="256">
        <f t="shared" ref="J6:J15" si="0">IF(I6&lt;=33%,1,IF(I6&lt;76%,3,IF(I6&lt;100%,4,IF(I6=101%,5))))</f>
        <v>3</v>
      </c>
      <c r="K6" s="326" t="s">
        <v>549</v>
      </c>
      <c r="L6" s="327"/>
    </row>
    <row r="7" spans="1:12" ht="99.75" customHeight="1" thickBot="1">
      <c r="A7" s="340"/>
      <c r="B7" s="343"/>
      <c r="C7" s="252" t="s">
        <v>557</v>
      </c>
      <c r="D7" s="232" t="s">
        <v>11</v>
      </c>
      <c r="E7" s="220">
        <v>2</v>
      </c>
      <c r="F7" s="192">
        <v>283</v>
      </c>
      <c r="G7" s="64">
        <v>220</v>
      </c>
      <c r="H7" s="112">
        <v>137</v>
      </c>
      <c r="I7" s="200">
        <f>+H7/G7</f>
        <v>0.62272727272727268</v>
      </c>
      <c r="J7" s="257">
        <f t="shared" si="0"/>
        <v>3</v>
      </c>
      <c r="K7" s="306" t="s">
        <v>550</v>
      </c>
      <c r="L7" s="307"/>
    </row>
    <row r="8" spans="1:12" ht="136.5" customHeight="1" thickBot="1">
      <c r="A8" s="340"/>
      <c r="B8" s="343"/>
      <c r="C8" s="314" t="s">
        <v>556</v>
      </c>
      <c r="D8" s="283" t="s">
        <v>14</v>
      </c>
      <c r="E8" s="323">
        <v>3</v>
      </c>
      <c r="F8" s="284">
        <v>0</v>
      </c>
      <c r="G8" s="285">
        <v>0</v>
      </c>
      <c r="H8" s="286">
        <v>3</v>
      </c>
      <c r="I8" s="287">
        <v>0.06</v>
      </c>
      <c r="J8" s="259">
        <f t="shared" si="0"/>
        <v>1</v>
      </c>
      <c r="K8" s="328" t="s">
        <v>584</v>
      </c>
      <c r="L8" s="329"/>
    </row>
    <row r="9" spans="1:12" ht="135" customHeight="1" thickBot="1">
      <c r="A9" s="340"/>
      <c r="B9" s="343"/>
      <c r="C9" s="314"/>
      <c r="D9" s="283" t="s">
        <v>583</v>
      </c>
      <c r="E9" s="323"/>
      <c r="F9" s="284">
        <v>0</v>
      </c>
      <c r="G9" s="288">
        <v>0</v>
      </c>
      <c r="H9" s="286">
        <v>5</v>
      </c>
      <c r="I9" s="287">
        <v>0.03</v>
      </c>
      <c r="J9" s="259">
        <f t="shared" si="0"/>
        <v>1</v>
      </c>
      <c r="K9" s="330" t="s">
        <v>585</v>
      </c>
      <c r="L9" s="331"/>
    </row>
    <row r="10" spans="1:12" ht="114.75" customHeight="1" thickBot="1">
      <c r="A10" s="340"/>
      <c r="B10" s="343"/>
      <c r="C10" s="314"/>
      <c r="D10" s="232" t="s">
        <v>16</v>
      </c>
      <c r="E10" s="220">
        <v>4</v>
      </c>
      <c r="F10" s="197">
        <v>0</v>
      </c>
      <c r="G10" s="222">
        <v>24</v>
      </c>
      <c r="H10" s="112">
        <v>1</v>
      </c>
      <c r="I10" s="200">
        <f>+H10/G10</f>
        <v>4.1666666666666664E-2</v>
      </c>
      <c r="J10" s="259">
        <f t="shared" si="0"/>
        <v>1</v>
      </c>
      <c r="K10" s="332" t="s">
        <v>576</v>
      </c>
      <c r="L10" s="333"/>
    </row>
    <row r="11" spans="1:12" ht="143.25" customHeight="1" thickBot="1">
      <c r="A11" s="340"/>
      <c r="B11" s="343" t="s">
        <v>17</v>
      </c>
      <c r="C11" s="252" t="s">
        <v>555</v>
      </c>
      <c r="D11" s="232" t="s">
        <v>20</v>
      </c>
      <c r="E11" s="220">
        <v>5</v>
      </c>
      <c r="F11" s="197">
        <v>0</v>
      </c>
      <c r="G11" s="222">
        <v>39</v>
      </c>
      <c r="H11" s="112">
        <v>27</v>
      </c>
      <c r="I11" s="200">
        <f t="shared" ref="I11:I22" si="1">+H11/G11</f>
        <v>0.69230769230769229</v>
      </c>
      <c r="J11" s="257">
        <f t="shared" si="0"/>
        <v>3</v>
      </c>
      <c r="K11" s="306" t="s">
        <v>578</v>
      </c>
      <c r="L11" s="307"/>
    </row>
    <row r="12" spans="1:12" ht="182.25" customHeight="1" thickBot="1">
      <c r="A12" s="340"/>
      <c r="B12" s="343"/>
      <c r="C12" s="279" t="s">
        <v>554</v>
      </c>
      <c r="D12" s="232" t="s">
        <v>23</v>
      </c>
      <c r="E12" s="220">
        <v>6</v>
      </c>
      <c r="F12" s="197">
        <v>0</v>
      </c>
      <c r="G12" s="222">
        <v>20</v>
      </c>
      <c r="H12" s="112">
        <v>39</v>
      </c>
      <c r="I12" s="200">
        <f t="shared" si="1"/>
        <v>1.95</v>
      </c>
      <c r="J12" s="258" t="b">
        <f t="shared" si="0"/>
        <v>0</v>
      </c>
      <c r="K12" s="304" t="s">
        <v>429</v>
      </c>
      <c r="L12" s="305"/>
    </row>
    <row r="13" spans="1:12" ht="197.25" customHeight="1" thickBot="1">
      <c r="A13" s="340"/>
      <c r="B13" s="343"/>
      <c r="C13" s="252" t="s">
        <v>553</v>
      </c>
      <c r="D13" s="232" t="s">
        <v>582</v>
      </c>
      <c r="E13" s="220">
        <v>8</v>
      </c>
      <c r="F13" s="197">
        <v>7</v>
      </c>
      <c r="G13" s="222">
        <v>14</v>
      </c>
      <c r="H13" s="112">
        <v>10</v>
      </c>
      <c r="I13" s="200">
        <f t="shared" si="1"/>
        <v>0.7142857142857143</v>
      </c>
      <c r="J13" s="257">
        <f t="shared" si="0"/>
        <v>3</v>
      </c>
      <c r="K13" s="304" t="s">
        <v>431</v>
      </c>
      <c r="L13" s="305"/>
    </row>
    <row r="14" spans="1:12" ht="165" customHeight="1" thickBot="1">
      <c r="A14" s="340"/>
      <c r="B14" s="343"/>
      <c r="C14" s="226" t="s">
        <v>551</v>
      </c>
      <c r="D14" s="232" t="s">
        <v>28</v>
      </c>
      <c r="E14" s="220">
        <v>9</v>
      </c>
      <c r="F14" s="197">
        <v>0</v>
      </c>
      <c r="G14" s="222">
        <v>300</v>
      </c>
      <c r="H14" s="112">
        <v>60</v>
      </c>
      <c r="I14" s="200">
        <f t="shared" si="1"/>
        <v>0.2</v>
      </c>
      <c r="J14" s="259">
        <f t="shared" si="0"/>
        <v>1</v>
      </c>
      <c r="K14" s="304" t="s">
        <v>432</v>
      </c>
      <c r="L14" s="307"/>
    </row>
    <row r="15" spans="1:12" ht="97.5" customHeight="1" thickBot="1">
      <c r="A15" s="340"/>
      <c r="B15" s="334" t="s">
        <v>146</v>
      </c>
      <c r="C15" s="227" t="s">
        <v>552</v>
      </c>
      <c r="D15" s="232" t="s">
        <v>181</v>
      </c>
      <c r="E15" s="220">
        <v>10</v>
      </c>
      <c r="F15" s="197">
        <v>0</v>
      </c>
      <c r="G15" s="222">
        <v>1</v>
      </c>
      <c r="H15" s="112">
        <v>1</v>
      </c>
      <c r="I15" s="200">
        <f t="shared" si="1"/>
        <v>1</v>
      </c>
      <c r="J15" s="257" t="b">
        <f t="shared" si="0"/>
        <v>0</v>
      </c>
      <c r="K15" s="304" t="s">
        <v>433</v>
      </c>
      <c r="L15" s="307"/>
    </row>
    <row r="16" spans="1:12" ht="103.5" customHeight="1" thickBot="1">
      <c r="A16" s="340"/>
      <c r="B16" s="335"/>
      <c r="C16" s="227" t="s">
        <v>434</v>
      </c>
      <c r="D16" s="232" t="s">
        <v>182</v>
      </c>
      <c r="E16" s="220">
        <v>11</v>
      </c>
      <c r="F16" s="197">
        <v>0</v>
      </c>
      <c r="G16" s="222">
        <v>1</v>
      </c>
      <c r="H16" s="112">
        <v>1</v>
      </c>
      <c r="I16" s="200">
        <f t="shared" si="1"/>
        <v>1</v>
      </c>
      <c r="J16" s="259" t="b">
        <f>K15=IF(I16&lt;=33%,1,IF(I16&lt;76%,3,IF(I16&lt;100%,4,IF(I16=101%,5))))</f>
        <v>0</v>
      </c>
      <c r="K16" s="304" t="s">
        <v>435</v>
      </c>
      <c r="L16" s="305"/>
    </row>
    <row r="17" spans="1:12" ht="159" customHeight="1" thickBot="1">
      <c r="A17" s="340"/>
      <c r="B17" s="335"/>
      <c r="C17" s="228" t="s">
        <v>436</v>
      </c>
      <c r="D17" s="232" t="s">
        <v>183</v>
      </c>
      <c r="E17" s="220">
        <v>12</v>
      </c>
      <c r="F17" s="197">
        <v>0</v>
      </c>
      <c r="G17" s="222">
        <v>17</v>
      </c>
      <c r="H17" s="112">
        <v>8</v>
      </c>
      <c r="I17" s="200">
        <f t="shared" si="1"/>
        <v>0.47058823529411764</v>
      </c>
      <c r="J17" s="257">
        <f t="shared" ref="J17:J23" si="2">IF(I17&lt;=33%,1,IF(I17&lt;76%,3,IF(I17&lt;100%,4,IF(I17=101%,5))))</f>
        <v>3</v>
      </c>
      <c r="K17" s="304" t="s">
        <v>437</v>
      </c>
      <c r="L17" s="305"/>
    </row>
    <row r="18" spans="1:12" ht="183" customHeight="1" thickBot="1">
      <c r="A18" s="340"/>
      <c r="B18" s="335"/>
      <c r="C18" s="227" t="s">
        <v>438</v>
      </c>
      <c r="D18" s="232" t="s">
        <v>177</v>
      </c>
      <c r="E18" s="220">
        <v>13</v>
      </c>
      <c r="F18" s="197">
        <v>9</v>
      </c>
      <c r="G18" s="222">
        <v>14</v>
      </c>
      <c r="H18" s="112">
        <v>4</v>
      </c>
      <c r="I18" s="200">
        <f t="shared" si="1"/>
        <v>0.2857142857142857</v>
      </c>
      <c r="J18" s="259">
        <f t="shared" si="2"/>
        <v>1</v>
      </c>
      <c r="K18" s="304" t="s">
        <v>439</v>
      </c>
      <c r="L18" s="305"/>
    </row>
    <row r="19" spans="1:12" ht="159" customHeight="1" thickBot="1">
      <c r="A19" s="340"/>
      <c r="B19" s="335"/>
      <c r="C19" s="228" t="s">
        <v>441</v>
      </c>
      <c r="D19" s="232" t="s">
        <v>405</v>
      </c>
      <c r="E19" s="220">
        <v>14</v>
      </c>
      <c r="F19" s="197">
        <v>12</v>
      </c>
      <c r="G19" s="222">
        <v>15</v>
      </c>
      <c r="H19" s="112">
        <v>1</v>
      </c>
      <c r="I19" s="200">
        <f t="shared" si="1"/>
        <v>6.6666666666666666E-2</v>
      </c>
      <c r="J19" s="259">
        <f t="shared" si="2"/>
        <v>1</v>
      </c>
      <c r="K19" s="306" t="s">
        <v>440</v>
      </c>
      <c r="L19" s="307"/>
    </row>
    <row r="20" spans="1:12" ht="129" customHeight="1" thickBot="1">
      <c r="A20" s="340"/>
      <c r="B20" s="335"/>
      <c r="C20" s="227" t="s">
        <v>442</v>
      </c>
      <c r="D20" s="232" t="s">
        <v>179</v>
      </c>
      <c r="E20" s="220">
        <v>15</v>
      </c>
      <c r="F20" s="197" t="s">
        <v>414</v>
      </c>
      <c r="G20" s="222">
        <v>3</v>
      </c>
      <c r="H20" s="112">
        <v>3</v>
      </c>
      <c r="I20" s="200">
        <f t="shared" si="1"/>
        <v>1</v>
      </c>
      <c r="J20" s="257" t="b">
        <f t="shared" si="2"/>
        <v>0</v>
      </c>
      <c r="K20" s="306" t="s">
        <v>443</v>
      </c>
      <c r="L20" s="307"/>
    </row>
    <row r="21" spans="1:12" ht="192.75" customHeight="1" thickBot="1">
      <c r="A21" s="340"/>
      <c r="B21" s="335"/>
      <c r="C21" s="227" t="s">
        <v>444</v>
      </c>
      <c r="D21" s="232" t="s">
        <v>184</v>
      </c>
      <c r="E21" s="220">
        <v>16</v>
      </c>
      <c r="F21" s="197">
        <v>0</v>
      </c>
      <c r="G21" s="222">
        <v>6</v>
      </c>
      <c r="H21" s="112">
        <v>5</v>
      </c>
      <c r="I21" s="200">
        <f t="shared" si="1"/>
        <v>0.83333333333333337</v>
      </c>
      <c r="J21" s="257">
        <f t="shared" si="2"/>
        <v>4</v>
      </c>
      <c r="K21" s="304" t="s">
        <v>445</v>
      </c>
      <c r="L21" s="305"/>
    </row>
    <row r="22" spans="1:12" ht="114" customHeight="1" thickBot="1">
      <c r="A22" s="340"/>
      <c r="B22" s="336"/>
      <c r="C22" s="227" t="s">
        <v>446</v>
      </c>
      <c r="D22" s="232" t="s">
        <v>185</v>
      </c>
      <c r="E22" s="220">
        <v>17</v>
      </c>
      <c r="F22" s="197">
        <v>0</v>
      </c>
      <c r="G22" s="66">
        <v>1</v>
      </c>
      <c r="H22" s="112">
        <v>1</v>
      </c>
      <c r="I22" s="200">
        <f t="shared" si="1"/>
        <v>1</v>
      </c>
      <c r="J22" s="258" t="b">
        <f t="shared" si="2"/>
        <v>0</v>
      </c>
      <c r="K22" s="304" t="s">
        <v>447</v>
      </c>
      <c r="L22" s="305"/>
    </row>
    <row r="23" spans="1:12" ht="111" customHeight="1" thickBot="1">
      <c r="A23" s="340"/>
      <c r="B23" s="334" t="s">
        <v>29</v>
      </c>
      <c r="C23" s="229" t="s">
        <v>448</v>
      </c>
      <c r="D23" s="232" t="s">
        <v>36</v>
      </c>
      <c r="E23" s="220">
        <v>18</v>
      </c>
      <c r="F23" s="197">
        <v>0</v>
      </c>
      <c r="G23" s="222">
        <v>1</v>
      </c>
      <c r="H23" s="112">
        <v>0</v>
      </c>
      <c r="I23" s="200">
        <v>0</v>
      </c>
      <c r="J23" s="259">
        <f t="shared" si="2"/>
        <v>1</v>
      </c>
      <c r="K23" s="304" t="s">
        <v>449</v>
      </c>
      <c r="L23" s="305"/>
    </row>
    <row r="24" spans="1:12" ht="81" customHeight="1" thickBot="1">
      <c r="A24" s="340"/>
      <c r="B24" s="335"/>
      <c r="C24" s="346" t="s">
        <v>450</v>
      </c>
      <c r="D24" s="232" t="s">
        <v>37</v>
      </c>
      <c r="E24" s="220">
        <v>19</v>
      </c>
      <c r="F24" s="197">
        <v>54</v>
      </c>
      <c r="G24" s="222">
        <v>16</v>
      </c>
      <c r="H24" s="112">
        <v>10</v>
      </c>
      <c r="I24" s="200">
        <f t="shared" ref="I24:I51" si="3">+H24/G24</f>
        <v>0.625</v>
      </c>
      <c r="J24" s="260">
        <f>IF(I24&lt;=33%,1,IF(I24&lt;76%,3,IF(I24&lt;100%,4,)))</f>
        <v>3</v>
      </c>
      <c r="K24" s="306" t="s">
        <v>451</v>
      </c>
      <c r="L24" s="307"/>
    </row>
    <row r="25" spans="1:12" ht="122.25" customHeight="1" thickBot="1">
      <c r="A25" s="340"/>
      <c r="B25" s="335"/>
      <c r="C25" s="346"/>
      <c r="D25" s="232" t="s">
        <v>263</v>
      </c>
      <c r="E25" s="220">
        <v>20</v>
      </c>
      <c r="F25" s="197">
        <v>143</v>
      </c>
      <c r="G25" s="222">
        <v>350</v>
      </c>
      <c r="H25" s="112">
        <v>98</v>
      </c>
      <c r="I25" s="200">
        <f t="shared" si="3"/>
        <v>0.28000000000000003</v>
      </c>
      <c r="J25" s="259">
        <f>IF(I25&lt;=33%,1,IF(I25&lt;76%,3,IF(I25&lt;100%,4,IF(I25=101%,5))))</f>
        <v>1</v>
      </c>
      <c r="K25" s="304" t="s">
        <v>452</v>
      </c>
      <c r="L25" s="305"/>
    </row>
    <row r="26" spans="1:12" ht="81" customHeight="1" thickBot="1">
      <c r="A26" s="340"/>
      <c r="B26" s="335"/>
      <c r="C26" s="346"/>
      <c r="D26" s="232" t="s">
        <v>264</v>
      </c>
      <c r="E26" s="220">
        <v>21</v>
      </c>
      <c r="F26" s="197">
        <v>49</v>
      </c>
      <c r="G26" s="222">
        <v>59</v>
      </c>
      <c r="H26" s="112">
        <v>56</v>
      </c>
      <c r="I26" s="200">
        <f t="shared" si="3"/>
        <v>0.94915254237288138</v>
      </c>
      <c r="J26" s="257">
        <f>IF(I26&lt;=33%,1,IF(I26&lt;76%,3,IF(I26&lt;100%,4,IF(I26=101%,5))))</f>
        <v>4</v>
      </c>
      <c r="K26" s="306" t="s">
        <v>453</v>
      </c>
      <c r="L26" s="307"/>
    </row>
    <row r="27" spans="1:12" ht="81" customHeight="1" thickBot="1">
      <c r="A27" s="340"/>
      <c r="B27" s="336"/>
      <c r="C27" s="346"/>
      <c r="D27" s="233" t="s">
        <v>265</v>
      </c>
      <c r="E27" s="220">
        <v>22</v>
      </c>
      <c r="F27" s="197">
        <v>1099</v>
      </c>
      <c r="G27" s="41">
        <v>1300</v>
      </c>
      <c r="H27" s="112">
        <v>1120</v>
      </c>
      <c r="I27" s="200">
        <f t="shared" si="3"/>
        <v>0.86153846153846159</v>
      </c>
      <c r="J27" s="261">
        <f>IF(I27&lt;=33%,1,IF(I27&lt;76%,3,IF(I27&lt;100%,4,)))</f>
        <v>4</v>
      </c>
      <c r="K27" s="349" t="s">
        <v>430</v>
      </c>
      <c r="L27" s="305"/>
    </row>
    <row r="28" spans="1:12" ht="57" customHeight="1" thickBot="1">
      <c r="A28" s="340"/>
      <c r="B28" s="334" t="s">
        <v>39</v>
      </c>
      <c r="C28" s="337" t="s">
        <v>454</v>
      </c>
      <c r="D28" s="232" t="s">
        <v>267</v>
      </c>
      <c r="E28" s="220">
        <v>23</v>
      </c>
      <c r="F28" s="197">
        <v>1500</v>
      </c>
      <c r="G28" s="222">
        <v>5000</v>
      </c>
      <c r="H28" s="112">
        <v>5340</v>
      </c>
      <c r="I28" s="200">
        <f t="shared" si="3"/>
        <v>1.0680000000000001</v>
      </c>
      <c r="J28" s="262"/>
      <c r="K28" s="304" t="s">
        <v>455</v>
      </c>
      <c r="L28" s="305"/>
    </row>
    <row r="29" spans="1:12" ht="105" customHeight="1" thickBot="1">
      <c r="A29" s="340"/>
      <c r="B29" s="335"/>
      <c r="C29" s="348"/>
      <c r="D29" s="232" t="s">
        <v>266</v>
      </c>
      <c r="E29" s="220">
        <v>24</v>
      </c>
      <c r="F29" s="197">
        <v>1</v>
      </c>
      <c r="G29" s="222">
        <v>2</v>
      </c>
      <c r="H29" s="112">
        <v>1</v>
      </c>
      <c r="I29" s="200">
        <f t="shared" si="3"/>
        <v>0.5</v>
      </c>
      <c r="J29" s="257">
        <f>IF(I29&lt;=33%,1,IF(I29&lt;76%,3,IF(I29&lt;100%,4,IF(I29=101%,5))))</f>
        <v>3</v>
      </c>
      <c r="K29" s="306" t="s">
        <v>456</v>
      </c>
      <c r="L29" s="305"/>
    </row>
    <row r="30" spans="1:12" ht="81" customHeight="1" thickBot="1">
      <c r="A30" s="340"/>
      <c r="B30" s="335"/>
      <c r="C30" s="348"/>
      <c r="D30" s="232" t="s">
        <v>41</v>
      </c>
      <c r="E30" s="220">
        <v>25</v>
      </c>
      <c r="F30" s="197">
        <v>0</v>
      </c>
      <c r="G30" s="70">
        <v>0.3</v>
      </c>
      <c r="H30" s="114">
        <v>0.25</v>
      </c>
      <c r="I30" s="200">
        <f t="shared" si="3"/>
        <v>0.83333333333333337</v>
      </c>
      <c r="J30" s="257">
        <f>IF(I30&lt;=33%,1,IF(I30&lt;76%,3,IF(I30&lt;100%,4,IF(I30=101%,5))))</f>
        <v>4</v>
      </c>
      <c r="K30" s="349" t="s">
        <v>457</v>
      </c>
      <c r="L30" s="305"/>
    </row>
    <row r="31" spans="1:12" ht="93.75" customHeight="1" thickBot="1">
      <c r="A31" s="340"/>
      <c r="B31" s="335"/>
      <c r="C31" s="348"/>
      <c r="D31" s="232" t="s">
        <v>268</v>
      </c>
      <c r="E31" s="220">
        <v>26</v>
      </c>
      <c r="F31" s="197">
        <v>0</v>
      </c>
      <c r="G31" s="222">
        <v>1000</v>
      </c>
      <c r="H31" s="112">
        <v>479</v>
      </c>
      <c r="I31" s="200">
        <f t="shared" si="3"/>
        <v>0.47899999999999998</v>
      </c>
      <c r="J31" s="257">
        <f>IF(I31&lt;=33%,1,IF(I31&lt;76%,3,IF(I31&lt;100%,4,IF(I31=101%,5))))</f>
        <v>3</v>
      </c>
      <c r="K31" s="304" t="s">
        <v>458</v>
      </c>
      <c r="L31" s="305"/>
    </row>
    <row r="32" spans="1:12" ht="81" customHeight="1" thickBot="1">
      <c r="A32" s="340"/>
      <c r="B32" s="335"/>
      <c r="C32" s="348"/>
      <c r="D32" s="232" t="s">
        <v>270</v>
      </c>
      <c r="E32" s="220">
        <v>27</v>
      </c>
      <c r="F32" s="197">
        <v>25</v>
      </c>
      <c r="G32" s="222">
        <v>30</v>
      </c>
      <c r="H32" s="112">
        <v>28</v>
      </c>
      <c r="I32" s="200">
        <f t="shared" si="3"/>
        <v>0.93333333333333335</v>
      </c>
      <c r="J32" s="261">
        <f>IF(I32&lt;=33%,1,IF(I32&lt;76%,3,IF(I32&lt;100%,4,)))</f>
        <v>4</v>
      </c>
      <c r="K32" s="306" t="s">
        <v>459</v>
      </c>
      <c r="L32" s="307"/>
    </row>
    <row r="33" spans="1:12" ht="81" customHeight="1" thickBot="1">
      <c r="A33" s="340"/>
      <c r="B33" s="335"/>
      <c r="C33" s="338"/>
      <c r="D33" s="232" t="s">
        <v>269</v>
      </c>
      <c r="E33" s="220">
        <v>28</v>
      </c>
      <c r="F33" s="197">
        <v>3</v>
      </c>
      <c r="G33" s="222">
        <v>3</v>
      </c>
      <c r="H33" s="112">
        <v>0</v>
      </c>
      <c r="I33" s="200">
        <f t="shared" si="3"/>
        <v>0</v>
      </c>
      <c r="J33" s="259">
        <f>IF(I33&lt;=33%,1,IF(I33&lt;76%,3,IF(I33&lt;100%,4,IF(I33=101%,5))))</f>
        <v>1</v>
      </c>
      <c r="K33" s="350"/>
      <c r="L33" s="351"/>
    </row>
    <row r="34" spans="1:12" ht="92.25" customHeight="1" thickBot="1">
      <c r="A34" s="340"/>
      <c r="B34" s="335"/>
      <c r="C34" s="337" t="s">
        <v>460</v>
      </c>
      <c r="D34" s="232" t="s">
        <v>271</v>
      </c>
      <c r="E34" s="220">
        <v>29</v>
      </c>
      <c r="F34" s="197">
        <v>2</v>
      </c>
      <c r="G34" s="222">
        <v>5</v>
      </c>
      <c r="H34" s="112">
        <v>5</v>
      </c>
      <c r="I34" s="200">
        <f t="shared" si="3"/>
        <v>1</v>
      </c>
      <c r="J34" s="262"/>
      <c r="K34" s="352" t="s">
        <v>462</v>
      </c>
      <c r="L34" s="353"/>
    </row>
    <row r="35" spans="1:12" ht="81" customHeight="1" thickBot="1">
      <c r="A35" s="340"/>
      <c r="B35" s="335"/>
      <c r="C35" s="348"/>
      <c r="D35" s="232" t="s">
        <v>272</v>
      </c>
      <c r="E35" s="220">
        <v>30</v>
      </c>
      <c r="F35" s="197">
        <v>0</v>
      </c>
      <c r="G35" s="222">
        <v>3</v>
      </c>
      <c r="H35" s="112">
        <v>0</v>
      </c>
      <c r="I35" s="200">
        <f t="shared" si="3"/>
        <v>0</v>
      </c>
      <c r="J35" s="259">
        <f>IF(I35&lt;=33%,1,IF(I35&lt;76%,3,IF(I35&lt;100%,4,IF(I35=101%,5))))</f>
        <v>1</v>
      </c>
      <c r="K35" s="350"/>
      <c r="L35" s="351"/>
    </row>
    <row r="36" spans="1:12" ht="81" customHeight="1" thickBot="1">
      <c r="A36" s="340"/>
      <c r="B36" s="335"/>
      <c r="C36" s="348"/>
      <c r="D36" s="232" t="s">
        <v>273</v>
      </c>
      <c r="E36" s="220">
        <v>31</v>
      </c>
      <c r="F36" s="197">
        <v>0</v>
      </c>
      <c r="G36" s="222">
        <v>2</v>
      </c>
      <c r="H36" s="112">
        <v>0</v>
      </c>
      <c r="I36" s="200">
        <f t="shared" si="3"/>
        <v>0</v>
      </c>
      <c r="J36" s="259">
        <f>IF(I36&lt;=33%,1,IF(I36&lt;76%,3,IF(I36&lt;100%,4,IF(I36=101%,5))))</f>
        <v>1</v>
      </c>
      <c r="K36" s="350"/>
      <c r="L36" s="351"/>
    </row>
    <row r="37" spans="1:12" ht="81" customHeight="1" thickBot="1">
      <c r="A37" s="340"/>
      <c r="B37" s="335"/>
      <c r="C37" s="348"/>
      <c r="D37" s="232" t="s">
        <v>274</v>
      </c>
      <c r="E37" s="220">
        <v>32</v>
      </c>
      <c r="F37" s="197">
        <v>1</v>
      </c>
      <c r="G37" s="222">
        <v>2</v>
      </c>
      <c r="H37" s="112">
        <v>1</v>
      </c>
      <c r="I37" s="200">
        <f t="shared" si="3"/>
        <v>0.5</v>
      </c>
      <c r="J37" s="257">
        <f>IF(I37&lt;=33%,1,IF(I37&lt;76%,3,IF(I37&lt;100%,4,IF(I37=101%,5))))</f>
        <v>3</v>
      </c>
      <c r="K37" s="352" t="s">
        <v>463</v>
      </c>
      <c r="L37" s="353"/>
    </row>
    <row r="38" spans="1:12" ht="91.5" customHeight="1" thickBot="1">
      <c r="A38" s="340"/>
      <c r="B38" s="336"/>
      <c r="C38" s="338"/>
      <c r="D38" s="232" t="s">
        <v>275</v>
      </c>
      <c r="E38" s="220">
        <v>33</v>
      </c>
      <c r="F38" s="197">
        <v>9</v>
      </c>
      <c r="G38" s="222">
        <v>12</v>
      </c>
      <c r="H38" s="112">
        <v>2</v>
      </c>
      <c r="I38" s="200">
        <f t="shared" si="3"/>
        <v>0.16666666666666666</v>
      </c>
      <c r="J38" s="259">
        <f>IF(I38&lt;=33%,1,IF(I38&lt;76%,3,IF(I38&lt;100%,4,IF(I38=101%,5))))</f>
        <v>1</v>
      </c>
      <c r="K38" s="304" t="s">
        <v>461</v>
      </c>
      <c r="L38" s="307"/>
    </row>
    <row r="39" spans="1:12" ht="169.5" customHeight="1" thickBot="1">
      <c r="A39" s="340"/>
      <c r="B39" s="334" t="s">
        <v>155</v>
      </c>
      <c r="C39" s="227" t="s">
        <v>464</v>
      </c>
      <c r="D39" s="234" t="s">
        <v>180</v>
      </c>
      <c r="E39" s="99">
        <v>34</v>
      </c>
      <c r="F39" s="197">
        <v>3</v>
      </c>
      <c r="G39" s="41">
        <v>6</v>
      </c>
      <c r="H39" s="112">
        <v>7</v>
      </c>
      <c r="I39" s="200">
        <f t="shared" si="3"/>
        <v>1.1666666666666667</v>
      </c>
      <c r="J39" s="263">
        <f>IF(I39&lt;=33%,1,IF(I39&lt;76%,3,IF(I39&lt;100%,4,)))</f>
        <v>0</v>
      </c>
      <c r="K39" s="304" t="s">
        <v>417</v>
      </c>
      <c r="L39" s="305"/>
    </row>
    <row r="40" spans="1:12" ht="81" customHeight="1" thickBot="1">
      <c r="A40" s="340"/>
      <c r="B40" s="335"/>
      <c r="C40" s="337" t="s">
        <v>465</v>
      </c>
      <c r="D40" s="231" t="s">
        <v>31</v>
      </c>
      <c r="E40" s="220">
        <v>35</v>
      </c>
      <c r="F40" s="197">
        <v>80</v>
      </c>
      <c r="G40" s="222">
        <v>40</v>
      </c>
      <c r="H40" s="112">
        <v>92</v>
      </c>
      <c r="I40" s="200">
        <f t="shared" si="3"/>
        <v>2.2999999999999998</v>
      </c>
      <c r="J40" s="258">
        <f>IF(I40&lt;=33%,1,IF(I40&lt;76%,3,IF(I40&lt;100%,4,)))</f>
        <v>0</v>
      </c>
      <c r="K40" s="304" t="s">
        <v>466</v>
      </c>
      <c r="L40" s="307"/>
    </row>
    <row r="41" spans="1:12" ht="87" customHeight="1" thickBot="1">
      <c r="A41" s="340"/>
      <c r="B41" s="335"/>
      <c r="C41" s="348"/>
      <c r="D41" s="232" t="s">
        <v>32</v>
      </c>
      <c r="E41" s="220">
        <v>36</v>
      </c>
      <c r="F41" s="197">
        <v>86</v>
      </c>
      <c r="G41" s="222">
        <v>108</v>
      </c>
      <c r="H41" s="112">
        <v>114</v>
      </c>
      <c r="I41" s="200">
        <f t="shared" si="3"/>
        <v>1.0555555555555556</v>
      </c>
      <c r="J41" s="258">
        <f>IF(I41&lt;=33%,1,IF(I41&lt;76%,3,IF(I41&lt;100%,4,)))</f>
        <v>0</v>
      </c>
      <c r="K41" s="306" t="s">
        <v>577</v>
      </c>
      <c r="L41" s="307"/>
    </row>
    <row r="42" spans="1:12" ht="81" customHeight="1" thickBot="1">
      <c r="A42" s="340"/>
      <c r="B42" s="335"/>
      <c r="C42" s="348"/>
      <c r="D42" s="232" t="s">
        <v>33</v>
      </c>
      <c r="E42" s="220">
        <v>37</v>
      </c>
      <c r="F42" s="197">
        <v>3</v>
      </c>
      <c r="G42" s="222">
        <v>3</v>
      </c>
      <c r="H42" s="112">
        <v>1</v>
      </c>
      <c r="I42" s="200">
        <f t="shared" si="3"/>
        <v>0.33333333333333331</v>
      </c>
      <c r="J42" s="257">
        <f>IF(I42&lt;=33%,1,IF(I42&lt;76%,3,IF(I42&lt;100%,4,IF(I42=101%,5))))</f>
        <v>3</v>
      </c>
      <c r="K42" s="306" t="s">
        <v>467</v>
      </c>
      <c r="L42" s="307"/>
    </row>
    <row r="43" spans="1:12" ht="105.75" customHeight="1" thickBot="1">
      <c r="A43" s="340"/>
      <c r="B43" s="335"/>
      <c r="C43" s="338"/>
      <c r="D43" s="232" t="s">
        <v>34</v>
      </c>
      <c r="E43" s="220">
        <v>38</v>
      </c>
      <c r="F43" s="197">
        <v>296</v>
      </c>
      <c r="G43" s="222">
        <v>296</v>
      </c>
      <c r="H43" s="112">
        <v>258</v>
      </c>
      <c r="I43" s="200">
        <f t="shared" si="3"/>
        <v>0.8716216216216216</v>
      </c>
      <c r="J43" s="261">
        <f>IF(I43&lt;=33%,1,IF(I43&lt;76%,3,IF(I43&lt;100%,4,)))</f>
        <v>4</v>
      </c>
      <c r="K43" s="306" t="s">
        <v>468</v>
      </c>
      <c r="L43" s="307"/>
    </row>
    <row r="44" spans="1:12" ht="175.5" customHeight="1" thickBot="1">
      <c r="A44" s="340"/>
      <c r="B44" s="336"/>
      <c r="C44" s="230" t="s">
        <v>469</v>
      </c>
      <c r="D44" s="232" t="s">
        <v>291</v>
      </c>
      <c r="E44" s="220">
        <v>39</v>
      </c>
      <c r="F44" s="197">
        <v>13</v>
      </c>
      <c r="G44" s="41">
        <v>16</v>
      </c>
      <c r="H44" s="112">
        <v>8</v>
      </c>
      <c r="I44" s="200">
        <f t="shared" si="3"/>
        <v>0.5</v>
      </c>
      <c r="J44" s="257">
        <f>IF(I44&lt;=33%,1,IF(I44&lt;76%,3,IF(I44&lt;100%,4,IF(I44=101%,5))))</f>
        <v>3</v>
      </c>
      <c r="K44" s="304" t="s">
        <v>426</v>
      </c>
      <c r="L44" s="305"/>
    </row>
    <row r="45" spans="1:12" ht="120" customHeight="1" thickBot="1">
      <c r="A45" s="340"/>
      <c r="B45" s="334" t="s">
        <v>159</v>
      </c>
      <c r="C45" s="337" t="s">
        <v>470</v>
      </c>
      <c r="D45" s="232" t="s">
        <v>261</v>
      </c>
      <c r="E45" s="220">
        <v>40</v>
      </c>
      <c r="F45" s="197">
        <v>8</v>
      </c>
      <c r="G45" s="222">
        <v>16</v>
      </c>
      <c r="H45" s="112">
        <v>8</v>
      </c>
      <c r="I45" s="200">
        <f t="shared" si="3"/>
        <v>0.5</v>
      </c>
      <c r="J45" s="257">
        <f>IF(I45&lt;=33%,1,IF(I45&lt;76%,3,IF(I45&lt;100%,4,IF(I45=101%,5))))</f>
        <v>3</v>
      </c>
      <c r="K45" s="306" t="s">
        <v>575</v>
      </c>
      <c r="L45" s="305"/>
    </row>
    <row r="46" spans="1:12" ht="81" customHeight="1" thickBot="1">
      <c r="A46" s="340"/>
      <c r="B46" s="335"/>
      <c r="C46" s="338"/>
      <c r="D46" s="232" t="s">
        <v>38</v>
      </c>
      <c r="E46" s="220">
        <v>41</v>
      </c>
      <c r="F46" s="197">
        <v>1</v>
      </c>
      <c r="G46" s="222">
        <v>3</v>
      </c>
      <c r="H46" s="112">
        <v>2</v>
      </c>
      <c r="I46" s="200">
        <f t="shared" si="3"/>
        <v>0.66666666666666663</v>
      </c>
      <c r="J46" s="257">
        <f>IF(I46&lt;=33%,1,IF(I46&lt;76%,3,IF(I46&lt;100%,4,IF(I46=101%,5))))</f>
        <v>3</v>
      </c>
      <c r="K46" s="349" t="s">
        <v>471</v>
      </c>
      <c r="L46" s="305"/>
    </row>
    <row r="47" spans="1:12" ht="153" customHeight="1" thickBot="1">
      <c r="A47" s="340"/>
      <c r="B47" s="336"/>
      <c r="C47" s="229" t="s">
        <v>472</v>
      </c>
      <c r="D47" s="233" t="s">
        <v>186</v>
      </c>
      <c r="E47" s="220">
        <v>42</v>
      </c>
      <c r="F47" s="197" t="s">
        <v>414</v>
      </c>
      <c r="G47" s="72">
        <v>60</v>
      </c>
      <c r="H47" s="112">
        <v>140</v>
      </c>
      <c r="I47" s="200">
        <f t="shared" si="3"/>
        <v>2.3333333333333335</v>
      </c>
      <c r="J47" s="258">
        <f>IF(I47&lt;=33%,1,IF(I47&lt;76%,3,IF(I47&lt;100%,4,)))</f>
        <v>0</v>
      </c>
      <c r="K47" s="306" t="s">
        <v>473</v>
      </c>
      <c r="L47" s="307"/>
    </row>
    <row r="48" spans="1:12" ht="180" customHeight="1" thickBot="1">
      <c r="A48" s="340"/>
      <c r="B48" s="334" t="s">
        <v>44</v>
      </c>
      <c r="C48" s="346" t="s">
        <v>474</v>
      </c>
      <c r="D48" s="232" t="s">
        <v>47</v>
      </c>
      <c r="E48" s="220">
        <v>43</v>
      </c>
      <c r="F48" s="197">
        <v>37</v>
      </c>
      <c r="G48" s="222">
        <v>180</v>
      </c>
      <c r="H48" s="112">
        <v>541</v>
      </c>
      <c r="I48" s="200">
        <f t="shared" si="3"/>
        <v>3.0055555555555555</v>
      </c>
      <c r="J48" s="258">
        <f>IF(I48&lt;=33%,1,IF(I48&lt;76%,3,IF(I48&lt;100%,4,)))</f>
        <v>0</v>
      </c>
      <c r="K48" s="354" t="s">
        <v>475</v>
      </c>
      <c r="L48" s="305"/>
    </row>
    <row r="49" spans="1:12" ht="152.25" customHeight="1" thickBot="1">
      <c r="A49" s="340"/>
      <c r="B49" s="335"/>
      <c r="C49" s="346"/>
      <c r="D49" s="232" t="s">
        <v>48</v>
      </c>
      <c r="E49" s="220">
        <v>44</v>
      </c>
      <c r="F49" s="197">
        <v>52</v>
      </c>
      <c r="G49" s="222">
        <v>200</v>
      </c>
      <c r="H49" s="112">
        <v>191</v>
      </c>
      <c r="I49" s="200">
        <f t="shared" si="3"/>
        <v>0.95499999999999996</v>
      </c>
      <c r="J49" s="261">
        <f>IF(I49&lt;=33%,1,IF(I49&lt;76%,3,IF(I49&lt;100%,4,)))</f>
        <v>4</v>
      </c>
      <c r="K49" s="352" t="s">
        <v>416</v>
      </c>
      <c r="L49" s="353"/>
    </row>
    <row r="50" spans="1:12" ht="173.25" customHeight="1" thickBot="1">
      <c r="A50" s="340"/>
      <c r="B50" s="335"/>
      <c r="C50" s="344" t="s">
        <v>476</v>
      </c>
      <c r="D50" s="232" t="s">
        <v>50</v>
      </c>
      <c r="E50" s="220">
        <v>45</v>
      </c>
      <c r="F50" s="197">
        <v>6</v>
      </c>
      <c r="G50" s="222">
        <v>30</v>
      </c>
      <c r="H50" s="112">
        <v>15</v>
      </c>
      <c r="I50" s="200">
        <f t="shared" si="3"/>
        <v>0.5</v>
      </c>
      <c r="J50" s="257">
        <f>IF(I50&lt;=33%,1,IF(I50&lt;76%,3,IF(I50&lt;100%,4,IF(I50=101%,5))))</f>
        <v>3</v>
      </c>
      <c r="K50" s="306" t="s">
        <v>477</v>
      </c>
      <c r="L50" s="307"/>
    </row>
    <row r="51" spans="1:12" ht="180" customHeight="1" thickBot="1">
      <c r="A51" s="341"/>
      <c r="B51" s="347"/>
      <c r="C51" s="345"/>
      <c r="D51" s="235" t="s">
        <v>51</v>
      </c>
      <c r="E51" s="236">
        <v>46</v>
      </c>
      <c r="F51" s="237">
        <v>4</v>
      </c>
      <c r="G51" s="238">
        <v>50</v>
      </c>
      <c r="H51" s="239">
        <v>30</v>
      </c>
      <c r="I51" s="240">
        <f t="shared" si="3"/>
        <v>0.6</v>
      </c>
      <c r="J51" s="257">
        <f>IF(I51&lt;=33%,1,IF(I51&lt;76%,3,IF(I51&lt;100%,4,IF(I51=101%,5))))</f>
        <v>3</v>
      </c>
      <c r="K51" s="306" t="s">
        <v>478</v>
      </c>
      <c r="L51" s="307"/>
    </row>
    <row r="52" spans="1:12" ht="20.100000000000001" customHeight="1">
      <c r="H52" s="1"/>
      <c r="I52" s="223">
        <v>0.76</v>
      </c>
      <c r="J52" s="223"/>
    </row>
    <row r="53" spans="1:12" ht="20.100000000000001" customHeight="1" thickBot="1">
      <c r="A53" s="23" t="s">
        <v>197</v>
      </c>
    </row>
    <row r="54" spans="1:12" ht="20.100000000000001" customHeight="1">
      <c r="A54" s="173" t="s">
        <v>407</v>
      </c>
    </row>
  </sheetData>
  <sheetProtection selectLockedCells="1" selectUnlockedCells="1"/>
  <mergeCells count="69">
    <mergeCell ref="K49:L49"/>
    <mergeCell ref="K50:L50"/>
    <mergeCell ref="K51:L51"/>
    <mergeCell ref="K44:L44"/>
    <mergeCell ref="K45:L45"/>
    <mergeCell ref="K46:L46"/>
    <mergeCell ref="K47:L47"/>
    <mergeCell ref="K48:L48"/>
    <mergeCell ref="K39:L39"/>
    <mergeCell ref="K40:L40"/>
    <mergeCell ref="K41:L41"/>
    <mergeCell ref="K42:L42"/>
    <mergeCell ref="K43:L43"/>
    <mergeCell ref="K34:L34"/>
    <mergeCell ref="K35:L35"/>
    <mergeCell ref="K36:L36"/>
    <mergeCell ref="K37:L37"/>
    <mergeCell ref="K38:L38"/>
    <mergeCell ref="K29:L29"/>
    <mergeCell ref="K30:L30"/>
    <mergeCell ref="K31:L31"/>
    <mergeCell ref="K32:L32"/>
    <mergeCell ref="K33:L33"/>
    <mergeCell ref="K24:L24"/>
    <mergeCell ref="K25:L25"/>
    <mergeCell ref="K26:L26"/>
    <mergeCell ref="K27:L27"/>
    <mergeCell ref="K28:L28"/>
    <mergeCell ref="K19:L19"/>
    <mergeCell ref="K20:L20"/>
    <mergeCell ref="K21:L21"/>
    <mergeCell ref="K22:L22"/>
    <mergeCell ref="K23:L23"/>
    <mergeCell ref="B45:B47"/>
    <mergeCell ref="C45:C46"/>
    <mergeCell ref="A6:A51"/>
    <mergeCell ref="B6:B10"/>
    <mergeCell ref="B15:B22"/>
    <mergeCell ref="B39:B44"/>
    <mergeCell ref="C50:C51"/>
    <mergeCell ref="C48:C49"/>
    <mergeCell ref="B48:B51"/>
    <mergeCell ref="C28:C33"/>
    <mergeCell ref="C34:C38"/>
    <mergeCell ref="C40:C43"/>
    <mergeCell ref="B11:B14"/>
    <mergeCell ref="B28:B38"/>
    <mergeCell ref="C24:C27"/>
    <mergeCell ref="B23:B27"/>
    <mergeCell ref="K1:L2"/>
    <mergeCell ref="K3:L4"/>
    <mergeCell ref="C8:C10"/>
    <mergeCell ref="B1:J2"/>
    <mergeCell ref="B3:J4"/>
    <mergeCell ref="E8:E9"/>
    <mergeCell ref="K5:L5"/>
    <mergeCell ref="K6:L6"/>
    <mergeCell ref="K7:L7"/>
    <mergeCell ref="K8:L8"/>
    <mergeCell ref="K9:L9"/>
    <mergeCell ref="K10:L10"/>
    <mergeCell ref="K16:L16"/>
    <mergeCell ref="K17:L17"/>
    <mergeCell ref="K18:L18"/>
    <mergeCell ref="K11:L11"/>
    <mergeCell ref="K12:L12"/>
    <mergeCell ref="K13:L13"/>
    <mergeCell ref="K14:L14"/>
    <mergeCell ref="K15:L15"/>
  </mergeCells>
  <conditionalFormatting sqref="J6 J13:J21">
    <cfRule type="cellIs" dxfId="419" priority="114" stopIfTrue="1" operator="between">
      <formula>3</formula>
      <formula>4</formula>
    </cfRule>
  </conditionalFormatting>
  <conditionalFormatting sqref="J6 J13:J21">
    <cfRule type="cellIs" dxfId="418" priority="111" stopIfTrue="1" operator="greaterThan">
      <formula>3</formula>
    </cfRule>
    <cfRule type="cellIs" dxfId="417" priority="112" stopIfTrue="1" operator="between">
      <formula>1</formula>
      <formula>1</formula>
    </cfRule>
    <cfRule type="cellIs" dxfId="416" priority="113" stopIfTrue="1" operator="between">
      <formula>3</formula>
      <formula>3</formula>
    </cfRule>
  </conditionalFormatting>
  <conditionalFormatting sqref="J7 J33 J42 J25:J26 J28:J31 J35:J38 J44:J46 J10:J11 J23 J50:J51">
    <cfRule type="cellIs" dxfId="415" priority="98" stopIfTrue="1" operator="between">
      <formula>3</formula>
      <formula>4</formula>
    </cfRule>
  </conditionalFormatting>
  <conditionalFormatting sqref="J7 J33 J42 J25:J26 J28:J31 J35:J38 J44:J46 J10:J11 J23 J50:J51">
    <cfRule type="cellIs" dxfId="414" priority="95" stopIfTrue="1" operator="greaterThan">
      <formula>3</formula>
    </cfRule>
    <cfRule type="cellIs" dxfId="413" priority="96" stopIfTrue="1" operator="between">
      <formula>1</formula>
      <formula>1</formula>
    </cfRule>
    <cfRule type="cellIs" dxfId="412" priority="97" stopIfTrue="1" operator="between">
      <formula>3</formula>
      <formula>3</formula>
    </cfRule>
  </conditionalFormatting>
  <conditionalFormatting sqref="J32">
    <cfRule type="cellIs" dxfId="411" priority="92" stopIfTrue="1" operator="between">
      <formula>1</formula>
      <formula>1</formula>
    </cfRule>
    <cfRule type="cellIs" dxfId="410" priority="93" stopIfTrue="1" operator="between">
      <formula>3</formula>
      <formula>3</formula>
    </cfRule>
    <cfRule type="cellIs" dxfId="409" priority="94" stopIfTrue="1" operator="between">
      <formula>3</formula>
      <formula>4</formula>
    </cfRule>
  </conditionalFormatting>
  <conditionalFormatting sqref="J41">
    <cfRule type="cellIs" dxfId="408" priority="89" stopIfTrue="1" operator="between">
      <formula>1</formula>
      <formula>1</formula>
    </cfRule>
    <cfRule type="cellIs" dxfId="407" priority="90" stopIfTrue="1" operator="between">
      <formula>3</formula>
      <formula>3</formula>
    </cfRule>
    <cfRule type="cellIs" dxfId="406" priority="91" stopIfTrue="1" operator="between">
      <formula>3</formula>
      <formula>4</formula>
    </cfRule>
  </conditionalFormatting>
  <conditionalFormatting sqref="J47">
    <cfRule type="cellIs" dxfId="405" priority="86" stopIfTrue="1" operator="between">
      <formula>1</formula>
      <formula>1</formula>
    </cfRule>
    <cfRule type="cellIs" dxfId="404" priority="87" stopIfTrue="1" operator="between">
      <formula>3</formula>
      <formula>3</formula>
    </cfRule>
    <cfRule type="cellIs" dxfId="403" priority="88" stopIfTrue="1" operator="between">
      <formula>3</formula>
      <formula>4</formula>
    </cfRule>
  </conditionalFormatting>
  <conditionalFormatting sqref="J48">
    <cfRule type="cellIs" dxfId="402" priority="83" stopIfTrue="1" operator="between">
      <formula>1</formula>
      <formula>1</formula>
    </cfRule>
    <cfRule type="cellIs" dxfId="401" priority="84" stopIfTrue="1" operator="between">
      <formula>3</formula>
      <formula>3</formula>
    </cfRule>
    <cfRule type="cellIs" dxfId="400" priority="85" stopIfTrue="1" operator="between">
      <formula>3</formula>
      <formula>4</formula>
    </cfRule>
  </conditionalFormatting>
  <conditionalFormatting sqref="J49">
    <cfRule type="cellIs" dxfId="399" priority="80" stopIfTrue="1" operator="between">
      <formula>1</formula>
      <formula>1</formula>
    </cfRule>
    <cfRule type="cellIs" dxfId="398" priority="81" stopIfTrue="1" operator="between">
      <formula>3</formula>
      <formula>3</formula>
    </cfRule>
    <cfRule type="cellIs" dxfId="397" priority="82" stopIfTrue="1" operator="between">
      <formula>3</formula>
      <formula>4</formula>
    </cfRule>
  </conditionalFormatting>
  <conditionalFormatting sqref="J24">
    <cfRule type="cellIs" dxfId="396" priority="73" stopIfTrue="1" operator="between">
      <formula>1</formula>
      <formula>1</formula>
    </cfRule>
    <cfRule type="cellIs" dxfId="395" priority="74" stopIfTrue="1" operator="between">
      <formula>3</formula>
      <formula>3</formula>
    </cfRule>
    <cfRule type="cellIs" dxfId="394" priority="75" stopIfTrue="1" operator="between">
      <formula>3</formula>
      <formula>4</formula>
    </cfRule>
  </conditionalFormatting>
  <conditionalFormatting sqref="J27">
    <cfRule type="cellIs" dxfId="393" priority="70" stopIfTrue="1" operator="between">
      <formula>1</formula>
      <formula>1</formula>
    </cfRule>
    <cfRule type="cellIs" dxfId="392" priority="71" stopIfTrue="1" operator="between">
      <formula>3</formula>
      <formula>3</formula>
    </cfRule>
    <cfRule type="cellIs" dxfId="391" priority="72" stopIfTrue="1" operator="between">
      <formula>3</formula>
      <formula>4</formula>
    </cfRule>
  </conditionalFormatting>
  <conditionalFormatting sqref="J40">
    <cfRule type="cellIs" dxfId="390" priority="64" stopIfTrue="1" operator="between">
      <formula>1</formula>
      <formula>1</formula>
    </cfRule>
    <cfRule type="cellIs" dxfId="389" priority="65" stopIfTrue="1" operator="between">
      <formula>3</formula>
      <formula>3</formula>
    </cfRule>
    <cfRule type="cellIs" dxfId="388" priority="66" stopIfTrue="1" operator="between">
      <formula>3</formula>
      <formula>4</formula>
    </cfRule>
  </conditionalFormatting>
  <conditionalFormatting sqref="J43">
    <cfRule type="cellIs" dxfId="387" priority="61" stopIfTrue="1" operator="between">
      <formula>1</formula>
      <formula>1</formula>
    </cfRule>
    <cfRule type="cellIs" dxfId="386" priority="62" stopIfTrue="1" operator="between">
      <formula>3</formula>
      <formula>3</formula>
    </cfRule>
    <cfRule type="cellIs" dxfId="385" priority="63" stopIfTrue="1" operator="between">
      <formula>3</formula>
      <formula>4</formula>
    </cfRule>
  </conditionalFormatting>
  <conditionalFormatting sqref="J39">
    <cfRule type="cellIs" dxfId="384" priority="19" stopIfTrue="1" operator="between">
      <formula>1</formula>
      <formula>1</formula>
    </cfRule>
    <cfRule type="cellIs" dxfId="383" priority="20" stopIfTrue="1" operator="between">
      <formula>3</formula>
      <formula>3</formula>
    </cfRule>
    <cfRule type="cellIs" dxfId="382" priority="21" stopIfTrue="1" operator="between">
      <formula>3</formula>
      <formula>4</formula>
    </cfRule>
  </conditionalFormatting>
  <conditionalFormatting sqref="J12">
    <cfRule type="cellIs" dxfId="381" priority="16" stopIfTrue="1" operator="between">
      <formula>1</formula>
      <formula>1</formula>
    </cfRule>
    <cfRule type="cellIs" dxfId="380" priority="17" stopIfTrue="1" operator="between">
      <formula>3</formula>
      <formula>3</formula>
    </cfRule>
    <cfRule type="cellIs" dxfId="379" priority="18" stopIfTrue="1" operator="between">
      <formula>3</formula>
      <formula>4</formula>
    </cfRule>
  </conditionalFormatting>
  <conditionalFormatting sqref="J22">
    <cfRule type="cellIs" dxfId="378" priority="13" stopIfTrue="1" operator="between">
      <formula>1</formula>
      <formula>1</formula>
    </cfRule>
    <cfRule type="cellIs" dxfId="377" priority="14" stopIfTrue="1" operator="between">
      <formula>3</formula>
      <formula>3</formula>
    </cfRule>
    <cfRule type="cellIs" dxfId="376" priority="15" stopIfTrue="1" operator="between">
      <formula>3</formula>
      <formula>4</formula>
    </cfRule>
  </conditionalFormatting>
  <conditionalFormatting sqref="J34">
    <cfRule type="cellIs" dxfId="375" priority="12" stopIfTrue="1" operator="between">
      <formula>3</formula>
      <formula>4</formula>
    </cfRule>
  </conditionalFormatting>
  <conditionalFormatting sqref="J34">
    <cfRule type="cellIs" dxfId="374" priority="9" stopIfTrue="1" operator="greaterThan">
      <formula>3</formula>
    </cfRule>
    <cfRule type="cellIs" dxfId="373" priority="10" stopIfTrue="1" operator="between">
      <formula>1</formula>
      <formula>1</formula>
    </cfRule>
    <cfRule type="cellIs" dxfId="372" priority="11" stopIfTrue="1" operator="between">
      <formula>3</formula>
      <formula>3</formula>
    </cfRule>
  </conditionalFormatting>
  <conditionalFormatting sqref="J8">
    <cfRule type="cellIs" dxfId="371" priority="8" stopIfTrue="1" operator="between">
      <formula>3</formula>
      <formula>4</formula>
    </cfRule>
  </conditionalFormatting>
  <conditionalFormatting sqref="J8">
    <cfRule type="cellIs" dxfId="370" priority="5" stopIfTrue="1" operator="greaterThan">
      <formula>3</formula>
    </cfRule>
    <cfRule type="cellIs" dxfId="369" priority="6" stopIfTrue="1" operator="between">
      <formula>1</formula>
      <formula>1</formula>
    </cfRule>
    <cfRule type="cellIs" dxfId="368" priority="7" stopIfTrue="1" operator="between">
      <formula>3</formula>
      <formula>3</formula>
    </cfRule>
  </conditionalFormatting>
  <conditionalFormatting sqref="J9">
    <cfRule type="cellIs" dxfId="367" priority="4" stopIfTrue="1" operator="between">
      <formula>3</formula>
      <formula>4</formula>
    </cfRule>
  </conditionalFormatting>
  <conditionalFormatting sqref="J9">
    <cfRule type="cellIs" dxfId="366" priority="1" stopIfTrue="1" operator="greaterThan">
      <formula>3</formula>
    </cfRule>
    <cfRule type="cellIs" dxfId="365" priority="2" stopIfTrue="1" operator="between">
      <formula>1</formula>
      <formula>1</formula>
    </cfRule>
    <cfRule type="cellIs" dxfId="364" priority="3" stopIfTrue="1" operator="between">
      <formula>3</formula>
      <formula>3</formula>
    </cfRule>
  </conditionalFormatting>
  <pageMargins left="0.70866141732283472" right="0.70866141732283472" top="0.74803149606299213" bottom="0.74803149606299213" header="0.51181102362204722" footer="0.51181102362204722"/>
  <pageSetup scale="38" orientation="portrait" useFirstPageNumber="1" r:id="rId1"/>
  <headerFooter alignWithMargins="0"/>
  <drawing r:id="rId2"/>
  <legacyDrawing r:id="rId3"/>
  <oleObjects>
    <mc:AlternateContent xmlns:mc="http://schemas.openxmlformats.org/markup-compatibility/2006">
      <mc:Choice Requires="x14">
        <oleObject progId="Visio.Drawing.11" shapeId="1025" r:id="rId4">
          <objectPr defaultSize="0" autoPict="0" r:id="rId5">
            <anchor moveWithCells="1" sizeWithCells="1">
              <from>
                <xdr:col>0</xdr:col>
                <xdr:colOff>190500</xdr:colOff>
                <xdr:row>0</xdr:row>
                <xdr:rowOff>85725</xdr:rowOff>
              </from>
              <to>
                <xdr:col>0</xdr:col>
                <xdr:colOff>962025</xdr:colOff>
                <xdr:row>3</xdr:row>
                <xdr:rowOff>219075</xdr:rowOff>
              </to>
            </anchor>
          </objectPr>
        </oleObject>
      </mc:Choice>
      <mc:Fallback>
        <oleObject progId="Visio.Drawing.11" shapeId="1025" r:id="rId4"/>
      </mc:Fallback>
    </mc:AlternateContent>
  </oleObject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58"/>
  <sheetViews>
    <sheetView topLeftCell="M1" zoomScale="70" zoomScaleNormal="70" workbookViewId="0">
      <selection activeCell="O13" sqref="O13"/>
    </sheetView>
  </sheetViews>
  <sheetFormatPr baseColWidth="10" defaultColWidth="11.28515625" defaultRowHeight="20.100000000000001" customHeight="1"/>
  <cols>
    <col min="1" max="1" width="19.140625" style="1" hidden="1" customWidth="1"/>
    <col min="2" max="2" width="27.42578125" style="1" hidden="1" customWidth="1"/>
    <col min="3" max="3" width="22" style="3" hidden="1" customWidth="1"/>
    <col min="4" max="5" width="19.42578125" style="2" hidden="1" customWidth="1"/>
    <col min="6" max="6" width="43.42578125" style="2" hidden="1" customWidth="1"/>
    <col min="7" max="7" width="19.42578125" style="17" hidden="1" customWidth="1"/>
    <col min="8" max="8" width="22.140625" style="2" hidden="1" customWidth="1"/>
    <col min="9" max="9" width="51.140625" style="1" hidden="1" customWidth="1"/>
    <col min="10" max="10" width="20.5703125" style="1" hidden="1" customWidth="1"/>
    <col min="11" max="11" width="28.140625" style="1" hidden="1" customWidth="1"/>
    <col min="12" max="12" width="15" style="1" hidden="1" customWidth="1"/>
    <col min="13" max="13" width="70.28515625" style="1" customWidth="1"/>
    <col min="14" max="14" width="17.28515625" style="1" bestFit="1" customWidth="1"/>
    <col min="15" max="15" width="16.42578125" style="1" customWidth="1"/>
    <col min="16" max="16" width="16.5703125" style="1" customWidth="1"/>
    <col min="17" max="16384" width="11.28515625" style="1"/>
  </cols>
  <sheetData>
    <row r="1" spans="1:16" ht="20.100000000000001" customHeight="1">
      <c r="M1" s="303" t="s">
        <v>406</v>
      </c>
      <c r="N1" s="303"/>
      <c r="O1" s="303"/>
      <c r="P1" s="303"/>
    </row>
    <row r="2" spans="1:16" ht="20.100000000000001" customHeight="1">
      <c r="M2" s="303" t="s">
        <v>579</v>
      </c>
      <c r="N2" s="303"/>
      <c r="O2" s="303"/>
      <c r="P2" s="303"/>
    </row>
    <row r="5" spans="1:16" ht="20.100000000000001" customHeight="1" thickBot="1">
      <c r="M5" s="131" t="s">
        <v>337</v>
      </c>
      <c r="N5" s="131" t="s">
        <v>338</v>
      </c>
      <c r="O5" s="132" t="s">
        <v>334</v>
      </c>
      <c r="P5" s="132" t="s">
        <v>336</v>
      </c>
    </row>
    <row r="6" spans="1:16" ht="20.100000000000001" customHeight="1">
      <c r="A6" s="20"/>
      <c r="B6" s="367" t="s">
        <v>194</v>
      </c>
      <c r="C6" s="368"/>
      <c r="D6" s="368"/>
      <c r="E6" s="368"/>
      <c r="F6" s="368"/>
      <c r="G6" s="369"/>
      <c r="H6" s="308" t="s">
        <v>195</v>
      </c>
      <c r="I6" s="309"/>
      <c r="M6" s="130" t="s">
        <v>5</v>
      </c>
      <c r="N6" s="112" t="s">
        <v>354</v>
      </c>
      <c r="O6" s="125">
        <f>AVERAGE('EJE1'!I6:I7,'EJE1'!I10)</f>
        <v>0.36479797979797984</v>
      </c>
      <c r="P6" s="122">
        <f>IF(O6&lt;=33%,1,IF(O6&lt;76%,3,IF(O6&lt;100%,4,)))</f>
        <v>3</v>
      </c>
    </row>
    <row r="7" spans="1:16" ht="20.100000000000001" customHeight="1" thickBot="1">
      <c r="A7" s="21"/>
      <c r="B7" s="370"/>
      <c r="C7" s="371"/>
      <c r="D7" s="371"/>
      <c r="E7" s="371"/>
      <c r="F7" s="371"/>
      <c r="G7" s="372"/>
      <c r="H7" s="310"/>
      <c r="I7" s="311"/>
      <c r="M7" s="130" t="s">
        <v>17</v>
      </c>
      <c r="N7" s="112" t="s">
        <v>355</v>
      </c>
      <c r="O7" s="125">
        <f>AVERAGE('EJE1'!I11:I14)</f>
        <v>0.88914835164835171</v>
      </c>
      <c r="P7" s="122">
        <f>IF(O7&lt;=33%,1,IF(O7&lt;76%,3,IF(O7&lt;100%,4,IF(O7=101%,5))))</f>
        <v>4</v>
      </c>
    </row>
    <row r="8" spans="1:16" ht="20.100000000000001" customHeight="1">
      <c r="A8" s="21"/>
      <c r="B8" s="373" t="s">
        <v>200</v>
      </c>
      <c r="C8" s="374"/>
      <c r="D8" s="374"/>
      <c r="E8" s="374"/>
      <c r="F8" s="374"/>
      <c r="G8" s="375"/>
      <c r="H8" s="308" t="s">
        <v>196</v>
      </c>
      <c r="I8" s="309"/>
      <c r="M8" s="130" t="s">
        <v>146</v>
      </c>
      <c r="N8" s="112" t="s">
        <v>356</v>
      </c>
      <c r="O8" s="125">
        <f>AVERAGE('EJE1'!I15:I22)</f>
        <v>0.70703781512605046</v>
      </c>
      <c r="P8" s="122">
        <f>IF(O8&lt;=33%,1,IF(O8&lt;76%,3,IF(O8&lt;100%,4,IF(O8=101%,5))))</f>
        <v>3</v>
      </c>
    </row>
    <row r="9" spans="1:16" ht="20.100000000000001" customHeight="1" thickBot="1">
      <c r="A9" s="22"/>
      <c r="B9" s="321"/>
      <c r="C9" s="322"/>
      <c r="D9" s="322"/>
      <c r="E9" s="322"/>
      <c r="F9" s="322"/>
      <c r="G9" s="376"/>
      <c r="H9" s="310"/>
      <c r="I9" s="311"/>
      <c r="M9" s="130" t="s">
        <v>29</v>
      </c>
      <c r="N9" s="112" t="s">
        <v>357</v>
      </c>
      <c r="O9" s="125">
        <f>AVERAGE('EJE1'!I23:I27)</f>
        <v>0.5431382007822686</v>
      </c>
      <c r="P9" s="122">
        <f>IF(O9&lt;=33%,1,IF(O9&lt;76%,3,IF(O9&lt;100%,4,IF(O9=101%,5))))</f>
        <v>3</v>
      </c>
    </row>
    <row r="10" spans="1:16" s="5" customFormat="1" ht="30" customHeight="1" thickBot="1">
      <c r="A10" s="34" t="s">
        <v>0</v>
      </c>
      <c r="B10" s="34" t="s">
        <v>2</v>
      </c>
      <c r="C10" s="34" t="s">
        <v>3</v>
      </c>
      <c r="D10" s="34" t="s">
        <v>1</v>
      </c>
      <c r="E10" s="97" t="s">
        <v>332</v>
      </c>
      <c r="F10" s="34" t="s">
        <v>193</v>
      </c>
      <c r="G10" s="34" t="s">
        <v>198</v>
      </c>
      <c r="H10" s="34" t="s">
        <v>192</v>
      </c>
      <c r="I10" s="107" t="s">
        <v>191</v>
      </c>
      <c r="J10" s="111" t="s">
        <v>333</v>
      </c>
      <c r="K10" s="87" t="s">
        <v>334</v>
      </c>
      <c r="L10" s="87" t="s">
        <v>336</v>
      </c>
      <c r="M10" s="160" t="s">
        <v>39</v>
      </c>
      <c r="N10" s="136" t="s">
        <v>358</v>
      </c>
      <c r="O10" s="125">
        <f>AVERAGE('EJE1'!I28:I38)</f>
        <v>0.49821212121212127</v>
      </c>
      <c r="P10" s="122">
        <f>IF(O10&lt;=33%,1,IF(O10&lt;76%,3,IF(O10&lt;100%,4,IF(O10=101%,5))))</f>
        <v>3</v>
      </c>
    </row>
    <row r="11" spans="1:16" ht="21" customHeight="1">
      <c r="A11" s="377" t="s">
        <v>4</v>
      </c>
      <c r="B11" s="379" t="s">
        <v>5</v>
      </c>
      <c r="C11" s="86" t="s">
        <v>6</v>
      </c>
      <c r="D11" s="63" t="s">
        <v>7</v>
      </c>
      <c r="E11" s="98">
        <v>1</v>
      </c>
      <c r="F11" s="32" t="s">
        <v>209</v>
      </c>
      <c r="G11" s="40">
        <v>1</v>
      </c>
      <c r="H11" s="63" t="s">
        <v>8</v>
      </c>
      <c r="I11" s="361" t="s">
        <v>303</v>
      </c>
      <c r="J11" s="112">
        <v>1</v>
      </c>
      <c r="K11" s="113">
        <v>1</v>
      </c>
      <c r="L11" s="122" t="b">
        <f>IF(K11&lt;=33%,1,IF(K11&lt;76%,3,IF(K11&lt;100%,4,IF(K11=101%,5))))</f>
        <v>0</v>
      </c>
      <c r="M11" s="130" t="s">
        <v>155</v>
      </c>
      <c r="N11" s="112" t="s">
        <v>359</v>
      </c>
      <c r="O11" s="125">
        <f>AVERAGE('EJE1'!I39:I44)</f>
        <v>1.0378628628628628</v>
      </c>
      <c r="P11" s="165">
        <f>IF(O11&lt;=33%,1,IF(O11&lt;76%,3,IF(O11&lt;100%,4,)))</f>
        <v>0</v>
      </c>
    </row>
    <row r="12" spans="1:16" ht="21" customHeight="1">
      <c r="A12" s="378"/>
      <c r="B12" s="380"/>
      <c r="C12" s="82" t="s">
        <v>9</v>
      </c>
      <c r="D12" s="83" t="s">
        <v>10</v>
      </c>
      <c r="E12" s="98">
        <v>2</v>
      </c>
      <c r="F12" s="25" t="s">
        <v>208</v>
      </c>
      <c r="G12" s="64">
        <v>122</v>
      </c>
      <c r="H12" s="83" t="s">
        <v>11</v>
      </c>
      <c r="I12" s="361"/>
      <c r="J12" s="112">
        <v>78</v>
      </c>
      <c r="K12" s="113">
        <f>+J12/G12</f>
        <v>0.63934426229508201</v>
      </c>
      <c r="L12" s="122">
        <f t="shared" ref="L12:L57" si="0">IF(K12&lt;=33%,1,IF(K12&lt;76%,3,IF(K12&lt;100%,4,IF(K12=101%,5))))</f>
        <v>3</v>
      </c>
      <c r="M12" s="130" t="s">
        <v>159</v>
      </c>
      <c r="N12" s="112" t="s">
        <v>360</v>
      </c>
      <c r="O12" s="125">
        <f>AVERAGE('EJE1'!I45:I47)</f>
        <v>1.1666666666666667</v>
      </c>
      <c r="P12" s="165">
        <f>IF(O12&lt;=33%,1,IF(O12&lt;76%,3,IF(O12&lt;100%,4,)))</f>
        <v>0</v>
      </c>
    </row>
    <row r="13" spans="1:16" ht="21" customHeight="1">
      <c r="A13" s="378"/>
      <c r="B13" s="380"/>
      <c r="C13" s="343"/>
      <c r="D13" s="133"/>
      <c r="E13" s="134"/>
      <c r="F13" s="135"/>
      <c r="G13" s="95">
        <v>10</v>
      </c>
      <c r="H13" s="83" t="s">
        <v>199</v>
      </c>
      <c r="I13" s="361"/>
      <c r="J13" s="112">
        <v>9</v>
      </c>
      <c r="K13" s="113">
        <f>+J13/G13</f>
        <v>0.9</v>
      </c>
      <c r="L13" s="122">
        <f t="shared" si="0"/>
        <v>4</v>
      </c>
      <c r="M13" s="130" t="s">
        <v>44</v>
      </c>
      <c r="N13" s="112" t="s">
        <v>361</v>
      </c>
      <c r="O13" s="125">
        <f>AVERAGE('EJE1'!I48:I51)</f>
        <v>1.2651388888888888</v>
      </c>
      <c r="P13" s="253">
        <f>IF(O13&lt;=33%,1,IF(O13&lt;76%,3,IF(O13&lt;100%,4,)))</f>
        <v>0</v>
      </c>
    </row>
    <row r="14" spans="1:16" ht="21" customHeight="1">
      <c r="A14" s="378"/>
      <c r="B14" s="342"/>
      <c r="C14" s="343"/>
      <c r="D14" s="83" t="s">
        <v>15</v>
      </c>
      <c r="E14" s="98">
        <v>4</v>
      </c>
      <c r="F14" s="26" t="s">
        <v>211</v>
      </c>
      <c r="G14" s="95">
        <v>10</v>
      </c>
      <c r="H14" s="83" t="s">
        <v>16</v>
      </c>
      <c r="I14" s="362"/>
      <c r="J14" s="112">
        <v>4</v>
      </c>
      <c r="K14" s="113">
        <f>+J14/G14</f>
        <v>0.4</v>
      </c>
      <c r="L14" s="122">
        <f t="shared" si="0"/>
        <v>3</v>
      </c>
      <c r="M14" s="173" t="s">
        <v>407</v>
      </c>
      <c r="O14" s="119"/>
    </row>
    <row r="15" spans="1:16" ht="21" customHeight="1">
      <c r="A15" s="378"/>
      <c r="B15" s="343" t="s">
        <v>17</v>
      </c>
      <c r="C15" s="82" t="s">
        <v>18</v>
      </c>
      <c r="D15" s="83" t="s">
        <v>19</v>
      </c>
      <c r="E15" s="98">
        <v>5</v>
      </c>
      <c r="F15" s="26" t="s">
        <v>212</v>
      </c>
      <c r="G15" s="95">
        <v>20</v>
      </c>
      <c r="H15" s="83" t="s">
        <v>20</v>
      </c>
      <c r="I15" s="360" t="s">
        <v>304</v>
      </c>
      <c r="J15" s="112">
        <v>0</v>
      </c>
      <c r="K15" s="113">
        <f>+J15/G15</f>
        <v>0</v>
      </c>
      <c r="L15" s="123">
        <f t="shared" si="0"/>
        <v>1</v>
      </c>
    </row>
    <row r="16" spans="1:16" ht="21" customHeight="1">
      <c r="A16" s="378"/>
      <c r="B16" s="343"/>
      <c r="C16" s="381" t="s">
        <v>21</v>
      </c>
      <c r="D16" s="83" t="s">
        <v>22</v>
      </c>
      <c r="E16" s="98">
        <v>6</v>
      </c>
      <c r="F16" s="26" t="s">
        <v>213</v>
      </c>
      <c r="G16" s="95">
        <v>20</v>
      </c>
      <c r="H16" s="83" t="s">
        <v>23</v>
      </c>
      <c r="I16" s="362"/>
      <c r="J16" s="112">
        <v>0</v>
      </c>
      <c r="K16" s="113">
        <f>+J16/G16</f>
        <v>0</v>
      </c>
      <c r="L16" s="123">
        <f t="shared" si="0"/>
        <v>1</v>
      </c>
    </row>
    <row r="17" spans="1:12" ht="21" customHeight="1">
      <c r="A17" s="378"/>
      <c r="B17" s="343"/>
      <c r="C17" s="342"/>
      <c r="D17" s="83" t="s">
        <v>215</v>
      </c>
      <c r="E17" s="98">
        <v>7</v>
      </c>
      <c r="F17" s="65" t="s">
        <v>214</v>
      </c>
      <c r="G17" s="66">
        <v>6</v>
      </c>
      <c r="H17" s="83" t="s">
        <v>201</v>
      </c>
      <c r="I17" s="60" t="s">
        <v>305</v>
      </c>
      <c r="J17" s="112">
        <v>0</v>
      </c>
      <c r="K17" s="113">
        <f t="shared" ref="K17:K56" si="1">+J17/G17</f>
        <v>0</v>
      </c>
      <c r="L17" s="123">
        <f t="shared" si="0"/>
        <v>1</v>
      </c>
    </row>
    <row r="18" spans="1:12" ht="21" customHeight="1">
      <c r="A18" s="378"/>
      <c r="B18" s="343"/>
      <c r="C18" s="82" t="s">
        <v>145</v>
      </c>
      <c r="D18" s="83" t="s">
        <v>24</v>
      </c>
      <c r="E18" s="98">
        <v>8</v>
      </c>
      <c r="F18" s="84" t="s">
        <v>281</v>
      </c>
      <c r="G18" s="95">
        <v>5</v>
      </c>
      <c r="H18" s="83" t="s">
        <v>25</v>
      </c>
      <c r="I18" s="60" t="s">
        <v>306</v>
      </c>
      <c r="J18" s="112">
        <v>1</v>
      </c>
      <c r="K18" s="113">
        <f t="shared" si="1"/>
        <v>0.2</v>
      </c>
      <c r="L18" s="123">
        <f t="shared" si="0"/>
        <v>1</v>
      </c>
    </row>
    <row r="19" spans="1:12" ht="21" customHeight="1">
      <c r="A19" s="378"/>
      <c r="B19" s="343"/>
      <c r="C19" s="88" t="s">
        <v>26</v>
      </c>
      <c r="D19" s="83" t="s">
        <v>27</v>
      </c>
      <c r="E19" s="98">
        <v>9</v>
      </c>
      <c r="F19" s="26" t="s">
        <v>216</v>
      </c>
      <c r="G19" s="95">
        <v>70</v>
      </c>
      <c r="H19" s="83" t="s">
        <v>28</v>
      </c>
      <c r="I19" s="60" t="s">
        <v>307</v>
      </c>
      <c r="J19" s="112">
        <v>29</v>
      </c>
      <c r="K19" s="113">
        <f t="shared" si="1"/>
        <v>0.41428571428571431</v>
      </c>
      <c r="L19" s="122">
        <f t="shared" si="0"/>
        <v>3</v>
      </c>
    </row>
    <row r="20" spans="1:12" ht="21" customHeight="1">
      <c r="A20" s="378"/>
      <c r="B20" s="334" t="s">
        <v>146</v>
      </c>
      <c r="C20" s="73" t="s">
        <v>147</v>
      </c>
      <c r="D20" s="67" t="s">
        <v>217</v>
      </c>
      <c r="E20" s="98">
        <v>10</v>
      </c>
      <c r="F20" s="27" t="s">
        <v>218</v>
      </c>
      <c r="G20" s="95">
        <v>1</v>
      </c>
      <c r="H20" s="83" t="s">
        <v>181</v>
      </c>
      <c r="I20" s="360" t="s">
        <v>277</v>
      </c>
      <c r="J20" s="112">
        <v>0</v>
      </c>
      <c r="K20" s="113">
        <f t="shared" si="1"/>
        <v>0</v>
      </c>
      <c r="L20" s="123">
        <f t="shared" si="0"/>
        <v>1</v>
      </c>
    </row>
    <row r="21" spans="1:12" ht="21" customHeight="1">
      <c r="A21" s="378"/>
      <c r="B21" s="335"/>
      <c r="C21" s="73" t="s">
        <v>148</v>
      </c>
      <c r="D21" s="67" t="s">
        <v>170</v>
      </c>
      <c r="E21" s="98">
        <v>11</v>
      </c>
      <c r="F21" s="27" t="s">
        <v>219</v>
      </c>
      <c r="G21" s="95">
        <v>1</v>
      </c>
      <c r="H21" s="83" t="s">
        <v>182</v>
      </c>
      <c r="I21" s="361"/>
      <c r="J21" s="112">
        <v>0</v>
      </c>
      <c r="K21" s="113">
        <f t="shared" si="1"/>
        <v>0</v>
      </c>
      <c r="L21" s="123">
        <f t="shared" si="0"/>
        <v>1</v>
      </c>
    </row>
    <row r="22" spans="1:12" ht="21" customHeight="1">
      <c r="A22" s="378"/>
      <c r="B22" s="335"/>
      <c r="C22" s="74" t="s">
        <v>301</v>
      </c>
      <c r="D22" s="67" t="s">
        <v>282</v>
      </c>
      <c r="E22" s="98">
        <v>12</v>
      </c>
      <c r="F22" s="27" t="s">
        <v>220</v>
      </c>
      <c r="G22" s="95">
        <v>17</v>
      </c>
      <c r="H22" s="83" t="s">
        <v>183</v>
      </c>
      <c r="I22" s="362"/>
      <c r="J22" s="112">
        <v>5</v>
      </c>
      <c r="K22" s="113">
        <f t="shared" si="1"/>
        <v>0.29411764705882354</v>
      </c>
      <c r="L22" s="123">
        <f t="shared" si="0"/>
        <v>1</v>
      </c>
    </row>
    <row r="23" spans="1:12" ht="21" customHeight="1">
      <c r="A23" s="378"/>
      <c r="B23" s="335"/>
      <c r="C23" s="73" t="s">
        <v>149</v>
      </c>
      <c r="D23" s="67" t="s">
        <v>283</v>
      </c>
      <c r="E23" s="98">
        <v>13</v>
      </c>
      <c r="F23" s="27" t="s">
        <v>221</v>
      </c>
      <c r="G23" s="95">
        <v>14</v>
      </c>
      <c r="H23" s="83" t="s">
        <v>177</v>
      </c>
      <c r="I23" s="60" t="s">
        <v>308</v>
      </c>
      <c r="J23" s="112">
        <v>0</v>
      </c>
      <c r="K23" s="113">
        <f t="shared" si="1"/>
        <v>0</v>
      </c>
      <c r="L23" s="123">
        <f t="shared" si="0"/>
        <v>1</v>
      </c>
    </row>
    <row r="24" spans="1:12" ht="21" customHeight="1">
      <c r="A24" s="378"/>
      <c r="B24" s="335"/>
      <c r="C24" s="74" t="s">
        <v>302</v>
      </c>
      <c r="D24" s="67" t="s">
        <v>171</v>
      </c>
      <c r="E24" s="98">
        <v>14</v>
      </c>
      <c r="F24" s="27" t="s">
        <v>222</v>
      </c>
      <c r="G24" s="95">
        <v>15</v>
      </c>
      <c r="H24" s="83" t="s">
        <v>178</v>
      </c>
      <c r="I24" s="60" t="s">
        <v>309</v>
      </c>
      <c r="J24" s="112">
        <v>2</v>
      </c>
      <c r="K24" s="113">
        <f t="shared" si="1"/>
        <v>0.13333333333333333</v>
      </c>
      <c r="L24" s="123">
        <f t="shared" si="0"/>
        <v>1</v>
      </c>
    </row>
    <row r="25" spans="1:12" ht="21" customHeight="1">
      <c r="A25" s="378"/>
      <c r="B25" s="335"/>
      <c r="C25" s="73" t="s">
        <v>150</v>
      </c>
      <c r="D25" s="67" t="s">
        <v>172</v>
      </c>
      <c r="E25" s="98">
        <v>15</v>
      </c>
      <c r="F25" s="27" t="s">
        <v>284</v>
      </c>
      <c r="G25" s="95">
        <v>3</v>
      </c>
      <c r="H25" s="83" t="s">
        <v>179</v>
      </c>
      <c r="I25" s="60" t="s">
        <v>310</v>
      </c>
      <c r="J25" s="112">
        <v>2</v>
      </c>
      <c r="K25" s="113">
        <f t="shared" si="1"/>
        <v>0.66666666666666663</v>
      </c>
      <c r="L25" s="122">
        <f t="shared" si="0"/>
        <v>3</v>
      </c>
    </row>
    <row r="26" spans="1:12" ht="21" customHeight="1">
      <c r="A26" s="378"/>
      <c r="B26" s="335"/>
      <c r="C26" s="73" t="s">
        <v>151</v>
      </c>
      <c r="D26" s="67" t="s">
        <v>173</v>
      </c>
      <c r="E26" s="98">
        <v>16</v>
      </c>
      <c r="F26" s="27" t="s">
        <v>223</v>
      </c>
      <c r="G26" s="95">
        <v>6</v>
      </c>
      <c r="H26" s="83" t="s">
        <v>184</v>
      </c>
      <c r="I26" s="60" t="s">
        <v>277</v>
      </c>
      <c r="J26" s="112">
        <v>2</v>
      </c>
      <c r="K26" s="113">
        <f t="shared" si="1"/>
        <v>0.33333333333333331</v>
      </c>
      <c r="L26" s="122">
        <f t="shared" si="0"/>
        <v>3</v>
      </c>
    </row>
    <row r="27" spans="1:12" ht="21" customHeight="1">
      <c r="A27" s="378"/>
      <c r="B27" s="336"/>
      <c r="C27" s="73" t="s">
        <v>152</v>
      </c>
      <c r="D27" s="67" t="s">
        <v>174</v>
      </c>
      <c r="E27" s="98">
        <v>17</v>
      </c>
      <c r="F27" s="48" t="s">
        <v>224</v>
      </c>
      <c r="G27" s="66">
        <v>1</v>
      </c>
      <c r="H27" s="83" t="s">
        <v>185</v>
      </c>
      <c r="I27" s="60" t="s">
        <v>311</v>
      </c>
      <c r="J27" s="112">
        <v>0</v>
      </c>
      <c r="K27" s="113">
        <f t="shared" si="1"/>
        <v>0</v>
      </c>
      <c r="L27" s="123">
        <f t="shared" si="0"/>
        <v>1</v>
      </c>
    </row>
    <row r="28" spans="1:12" ht="21" customHeight="1">
      <c r="A28" s="378"/>
      <c r="B28" s="334" t="s">
        <v>29</v>
      </c>
      <c r="C28" s="75" t="s">
        <v>153</v>
      </c>
      <c r="D28" s="68" t="s">
        <v>175</v>
      </c>
      <c r="E28" s="98">
        <v>18</v>
      </c>
      <c r="F28" s="28" t="s">
        <v>225</v>
      </c>
      <c r="G28" s="95">
        <v>0</v>
      </c>
      <c r="H28" s="83" t="s">
        <v>36</v>
      </c>
      <c r="I28" s="360" t="s">
        <v>312</v>
      </c>
      <c r="J28" s="112">
        <v>0</v>
      </c>
      <c r="K28" s="113">
        <v>0</v>
      </c>
      <c r="L28" s="123">
        <f t="shared" si="0"/>
        <v>1</v>
      </c>
    </row>
    <row r="29" spans="1:12" ht="21" customHeight="1">
      <c r="A29" s="378"/>
      <c r="B29" s="335"/>
      <c r="C29" s="355" t="s">
        <v>154</v>
      </c>
      <c r="D29" s="366" t="s">
        <v>35</v>
      </c>
      <c r="E29" s="98">
        <v>19</v>
      </c>
      <c r="F29" s="28" t="s">
        <v>226</v>
      </c>
      <c r="G29" s="95">
        <v>6</v>
      </c>
      <c r="H29" s="83" t="s">
        <v>37</v>
      </c>
      <c r="I29" s="361"/>
      <c r="J29" s="112">
        <v>0</v>
      </c>
      <c r="K29" s="113">
        <f t="shared" si="1"/>
        <v>0</v>
      </c>
      <c r="L29" s="123">
        <f t="shared" si="0"/>
        <v>1</v>
      </c>
    </row>
    <row r="30" spans="1:12" ht="21" customHeight="1">
      <c r="A30" s="378"/>
      <c r="B30" s="335"/>
      <c r="C30" s="355"/>
      <c r="D30" s="366"/>
      <c r="E30" s="98">
        <v>20</v>
      </c>
      <c r="F30" s="28" t="s">
        <v>227</v>
      </c>
      <c r="G30" s="95">
        <v>37</v>
      </c>
      <c r="H30" s="83" t="s">
        <v>263</v>
      </c>
      <c r="I30" s="361"/>
      <c r="J30" s="112">
        <v>47</v>
      </c>
      <c r="K30" s="113">
        <f t="shared" si="1"/>
        <v>1.2702702702702702</v>
      </c>
      <c r="L30" s="122" t="b">
        <f t="shared" si="0"/>
        <v>0</v>
      </c>
    </row>
    <row r="31" spans="1:12" ht="21" customHeight="1">
      <c r="A31" s="378"/>
      <c r="B31" s="335"/>
      <c r="C31" s="355"/>
      <c r="D31" s="366"/>
      <c r="E31" s="98">
        <v>21</v>
      </c>
      <c r="F31" s="26" t="s">
        <v>228</v>
      </c>
      <c r="G31" s="95">
        <v>27</v>
      </c>
      <c r="H31" s="83" t="s">
        <v>264</v>
      </c>
      <c r="I31" s="361"/>
      <c r="J31" s="112">
        <v>13</v>
      </c>
      <c r="K31" s="113">
        <f t="shared" si="1"/>
        <v>0.48148148148148145</v>
      </c>
      <c r="L31" s="122">
        <f t="shared" si="0"/>
        <v>3</v>
      </c>
    </row>
    <row r="32" spans="1:12" ht="21" customHeight="1">
      <c r="A32" s="378"/>
      <c r="B32" s="336"/>
      <c r="C32" s="355"/>
      <c r="D32" s="356"/>
      <c r="E32" s="98">
        <v>22</v>
      </c>
      <c r="F32" s="26" t="s">
        <v>229</v>
      </c>
      <c r="G32" s="41">
        <v>190</v>
      </c>
      <c r="H32" s="69" t="s">
        <v>265</v>
      </c>
      <c r="I32" s="362"/>
      <c r="J32" s="112">
        <v>175</v>
      </c>
      <c r="K32" s="113">
        <f t="shared" si="1"/>
        <v>0.92105263157894735</v>
      </c>
      <c r="L32" s="122">
        <f t="shared" si="0"/>
        <v>4</v>
      </c>
    </row>
    <row r="33" spans="1:12" ht="21" customHeight="1">
      <c r="A33" s="378"/>
      <c r="B33" s="334" t="s">
        <v>39</v>
      </c>
      <c r="C33" s="363" t="s">
        <v>40</v>
      </c>
      <c r="D33" s="356" t="s">
        <v>43</v>
      </c>
      <c r="E33" s="98">
        <v>23</v>
      </c>
      <c r="F33" s="27" t="s">
        <v>285</v>
      </c>
      <c r="G33" s="95">
        <v>2000</v>
      </c>
      <c r="H33" s="83" t="s">
        <v>267</v>
      </c>
      <c r="I33" s="360" t="s">
        <v>278</v>
      </c>
      <c r="J33" s="112">
        <v>730</v>
      </c>
      <c r="K33" s="113">
        <f t="shared" si="1"/>
        <v>0.36499999999999999</v>
      </c>
      <c r="L33" s="122">
        <f t="shared" si="0"/>
        <v>3</v>
      </c>
    </row>
    <row r="34" spans="1:12" ht="21" customHeight="1">
      <c r="A34" s="378"/>
      <c r="B34" s="335"/>
      <c r="C34" s="364"/>
      <c r="D34" s="357"/>
      <c r="E34" s="98">
        <v>24</v>
      </c>
      <c r="F34" s="27" t="s">
        <v>286</v>
      </c>
      <c r="G34" s="95">
        <v>2</v>
      </c>
      <c r="H34" s="83" t="s">
        <v>266</v>
      </c>
      <c r="I34" s="361"/>
      <c r="J34" s="112">
        <v>0</v>
      </c>
      <c r="K34" s="113">
        <f t="shared" si="1"/>
        <v>0</v>
      </c>
      <c r="L34" s="123">
        <f t="shared" si="0"/>
        <v>1</v>
      </c>
    </row>
    <row r="35" spans="1:12" ht="21" customHeight="1">
      <c r="A35" s="378"/>
      <c r="B35" s="335"/>
      <c r="C35" s="364"/>
      <c r="D35" s="357"/>
      <c r="E35" s="98">
        <v>25</v>
      </c>
      <c r="F35" s="27" t="s">
        <v>287</v>
      </c>
      <c r="G35" s="70">
        <v>0.3</v>
      </c>
      <c r="H35" s="83" t="s">
        <v>41</v>
      </c>
      <c r="I35" s="361"/>
      <c r="J35" s="114">
        <v>0.125</v>
      </c>
      <c r="K35" s="113">
        <f t="shared" si="1"/>
        <v>0.41666666666666669</v>
      </c>
      <c r="L35" s="122">
        <f t="shared" si="0"/>
        <v>3</v>
      </c>
    </row>
    <row r="36" spans="1:12" ht="21" customHeight="1">
      <c r="A36" s="378"/>
      <c r="B36" s="335"/>
      <c r="C36" s="364"/>
      <c r="D36" s="357"/>
      <c r="E36" s="98">
        <v>26</v>
      </c>
      <c r="F36" s="27" t="s">
        <v>202</v>
      </c>
      <c r="G36" s="95">
        <v>667</v>
      </c>
      <c r="H36" s="83" t="s">
        <v>268</v>
      </c>
      <c r="I36" s="361"/>
      <c r="J36" s="112">
        <v>0</v>
      </c>
      <c r="K36" s="113">
        <f t="shared" si="1"/>
        <v>0</v>
      </c>
      <c r="L36" s="123">
        <f t="shared" si="0"/>
        <v>1</v>
      </c>
    </row>
    <row r="37" spans="1:12" ht="21" customHeight="1">
      <c r="A37" s="378"/>
      <c r="B37" s="335"/>
      <c r="C37" s="364"/>
      <c r="D37" s="357"/>
      <c r="E37" s="98">
        <v>27</v>
      </c>
      <c r="F37" s="27" t="s">
        <v>288</v>
      </c>
      <c r="G37" s="95">
        <v>20</v>
      </c>
      <c r="H37" s="83" t="s">
        <v>270</v>
      </c>
      <c r="I37" s="361"/>
      <c r="J37" s="112">
        <v>28</v>
      </c>
      <c r="K37" s="113">
        <f t="shared" si="1"/>
        <v>1.4</v>
      </c>
      <c r="L37" s="124">
        <f>IF(K37&lt;=33%,1,IF(K37&lt;76%,3,IF(K37&lt;100%,4,)))</f>
        <v>0</v>
      </c>
    </row>
    <row r="38" spans="1:12" ht="21" customHeight="1">
      <c r="A38" s="378"/>
      <c r="B38" s="335"/>
      <c r="C38" s="365"/>
      <c r="D38" s="358"/>
      <c r="E38" s="98">
        <v>28</v>
      </c>
      <c r="F38" s="27" t="s">
        <v>203</v>
      </c>
      <c r="G38" s="95">
        <v>3</v>
      </c>
      <c r="H38" s="83" t="s">
        <v>269</v>
      </c>
      <c r="I38" s="362"/>
      <c r="J38" s="112">
        <v>0</v>
      </c>
      <c r="K38" s="113">
        <f t="shared" si="1"/>
        <v>0</v>
      </c>
      <c r="L38" s="123">
        <f t="shared" si="0"/>
        <v>1</v>
      </c>
    </row>
    <row r="39" spans="1:12" ht="21" customHeight="1">
      <c r="A39" s="378"/>
      <c r="B39" s="335"/>
      <c r="C39" s="363" t="s">
        <v>42</v>
      </c>
      <c r="D39" s="356" t="s">
        <v>43</v>
      </c>
      <c r="E39" s="98">
        <v>29</v>
      </c>
      <c r="F39" s="27" t="s">
        <v>204</v>
      </c>
      <c r="G39" s="95">
        <v>1</v>
      </c>
      <c r="H39" s="83" t="s">
        <v>271</v>
      </c>
      <c r="I39" s="360" t="s">
        <v>313</v>
      </c>
      <c r="J39" s="112">
        <v>0</v>
      </c>
      <c r="K39" s="113">
        <f t="shared" si="1"/>
        <v>0</v>
      </c>
      <c r="L39" s="123">
        <f t="shared" si="0"/>
        <v>1</v>
      </c>
    </row>
    <row r="40" spans="1:12" ht="21" customHeight="1">
      <c r="A40" s="378"/>
      <c r="B40" s="335"/>
      <c r="C40" s="364"/>
      <c r="D40" s="357"/>
      <c r="E40" s="98">
        <v>30</v>
      </c>
      <c r="F40" s="27" t="s">
        <v>205</v>
      </c>
      <c r="G40" s="95">
        <v>1</v>
      </c>
      <c r="H40" s="83" t="s">
        <v>272</v>
      </c>
      <c r="I40" s="361"/>
      <c r="J40" s="112">
        <v>0</v>
      </c>
      <c r="K40" s="113">
        <f t="shared" si="1"/>
        <v>0</v>
      </c>
      <c r="L40" s="123">
        <f t="shared" si="0"/>
        <v>1</v>
      </c>
    </row>
    <row r="41" spans="1:12" ht="21" customHeight="1">
      <c r="A41" s="378"/>
      <c r="B41" s="335"/>
      <c r="C41" s="364"/>
      <c r="D41" s="357"/>
      <c r="E41" s="98">
        <v>31</v>
      </c>
      <c r="F41" s="27" t="s">
        <v>206</v>
      </c>
      <c r="G41" s="95">
        <v>2</v>
      </c>
      <c r="H41" s="83" t="s">
        <v>273</v>
      </c>
      <c r="I41" s="361"/>
      <c r="J41" s="112">
        <v>0</v>
      </c>
      <c r="K41" s="113">
        <f t="shared" si="1"/>
        <v>0</v>
      </c>
      <c r="L41" s="123">
        <f t="shared" si="0"/>
        <v>1</v>
      </c>
    </row>
    <row r="42" spans="1:12" ht="21" customHeight="1">
      <c r="A42" s="378"/>
      <c r="B42" s="335"/>
      <c r="C42" s="364"/>
      <c r="D42" s="357"/>
      <c r="E42" s="98">
        <v>32</v>
      </c>
      <c r="F42" s="27" t="s">
        <v>230</v>
      </c>
      <c r="G42" s="95">
        <v>1</v>
      </c>
      <c r="H42" s="83" t="s">
        <v>274</v>
      </c>
      <c r="I42" s="361"/>
      <c r="J42" s="112">
        <v>0</v>
      </c>
      <c r="K42" s="113">
        <f t="shared" si="1"/>
        <v>0</v>
      </c>
      <c r="L42" s="123">
        <f t="shared" si="0"/>
        <v>1</v>
      </c>
    </row>
    <row r="43" spans="1:12" ht="21" customHeight="1">
      <c r="A43" s="378"/>
      <c r="B43" s="336"/>
      <c r="C43" s="365"/>
      <c r="D43" s="358"/>
      <c r="E43" s="98">
        <v>33</v>
      </c>
      <c r="F43" s="27" t="s">
        <v>289</v>
      </c>
      <c r="G43" s="95">
        <v>4</v>
      </c>
      <c r="H43" s="83" t="s">
        <v>275</v>
      </c>
      <c r="I43" s="362"/>
      <c r="J43" s="112">
        <v>0</v>
      </c>
      <c r="K43" s="113">
        <f t="shared" si="1"/>
        <v>0</v>
      </c>
      <c r="L43" s="123">
        <f t="shared" si="0"/>
        <v>1</v>
      </c>
    </row>
    <row r="44" spans="1:12" ht="21" customHeight="1">
      <c r="A44" s="378"/>
      <c r="B44" s="334" t="s">
        <v>155</v>
      </c>
      <c r="C44" s="73" t="s">
        <v>156</v>
      </c>
      <c r="D44" s="76" t="s">
        <v>162</v>
      </c>
      <c r="E44" s="99">
        <v>34</v>
      </c>
      <c r="F44" s="30" t="s">
        <v>231</v>
      </c>
      <c r="G44" s="41">
        <v>8</v>
      </c>
      <c r="H44" s="81" t="s">
        <v>180</v>
      </c>
      <c r="I44" s="360" t="s">
        <v>279</v>
      </c>
      <c r="J44" s="112">
        <v>7</v>
      </c>
      <c r="K44" s="113">
        <f t="shared" si="1"/>
        <v>0.875</v>
      </c>
      <c r="L44" s="122">
        <f t="shared" si="0"/>
        <v>4</v>
      </c>
    </row>
    <row r="45" spans="1:12" ht="21" customHeight="1">
      <c r="A45" s="378"/>
      <c r="B45" s="335"/>
      <c r="C45" s="363" t="s">
        <v>157</v>
      </c>
      <c r="D45" s="366" t="s">
        <v>30</v>
      </c>
      <c r="E45" s="98">
        <v>35</v>
      </c>
      <c r="F45" s="26" t="s">
        <v>232</v>
      </c>
      <c r="G45" s="95">
        <v>20</v>
      </c>
      <c r="H45" s="71" t="s">
        <v>31</v>
      </c>
      <c r="I45" s="361"/>
      <c r="J45" s="112">
        <v>15</v>
      </c>
      <c r="K45" s="113">
        <f t="shared" si="1"/>
        <v>0.75</v>
      </c>
      <c r="L45" s="122">
        <f t="shared" si="0"/>
        <v>3</v>
      </c>
    </row>
    <row r="46" spans="1:12" ht="21" customHeight="1">
      <c r="A46" s="378"/>
      <c r="B46" s="335"/>
      <c r="C46" s="364"/>
      <c r="D46" s="366"/>
      <c r="E46" s="98">
        <v>36</v>
      </c>
      <c r="F46" s="27" t="s">
        <v>233</v>
      </c>
      <c r="G46" s="95">
        <v>60</v>
      </c>
      <c r="H46" s="67" t="s">
        <v>32</v>
      </c>
      <c r="I46" s="361"/>
      <c r="J46" s="112">
        <v>62</v>
      </c>
      <c r="K46" s="113">
        <f t="shared" si="1"/>
        <v>1.0333333333333334</v>
      </c>
      <c r="L46" s="124">
        <f>IF(K46&lt;=33%,1,IF(K46&lt;76%,3,IF(K46&lt;100%,4,)))</f>
        <v>0</v>
      </c>
    </row>
    <row r="47" spans="1:12" ht="21" customHeight="1">
      <c r="A47" s="378"/>
      <c r="B47" s="335"/>
      <c r="C47" s="364"/>
      <c r="D47" s="366"/>
      <c r="E47" s="98">
        <v>37</v>
      </c>
      <c r="F47" s="27" t="s">
        <v>234</v>
      </c>
      <c r="G47" s="95">
        <v>2</v>
      </c>
      <c r="H47" s="67" t="s">
        <v>33</v>
      </c>
      <c r="I47" s="361"/>
      <c r="J47" s="112">
        <v>0</v>
      </c>
      <c r="K47" s="113">
        <f t="shared" si="1"/>
        <v>0</v>
      </c>
      <c r="L47" s="123">
        <f t="shared" si="0"/>
        <v>1</v>
      </c>
    </row>
    <row r="48" spans="1:12" ht="21" customHeight="1">
      <c r="A48" s="378"/>
      <c r="B48" s="335"/>
      <c r="C48" s="365"/>
      <c r="D48" s="366"/>
      <c r="E48" s="98">
        <v>38</v>
      </c>
      <c r="F48" s="27" t="s">
        <v>235</v>
      </c>
      <c r="G48" s="95">
        <v>99</v>
      </c>
      <c r="H48" s="67" t="s">
        <v>34</v>
      </c>
      <c r="I48" s="361"/>
      <c r="J48" s="112">
        <v>44</v>
      </c>
      <c r="K48" s="113">
        <f t="shared" si="1"/>
        <v>0.44444444444444442</v>
      </c>
      <c r="L48" s="122">
        <f t="shared" si="0"/>
        <v>3</v>
      </c>
    </row>
    <row r="49" spans="1:12" ht="21" customHeight="1">
      <c r="A49" s="378"/>
      <c r="B49" s="336"/>
      <c r="C49" s="77" t="s">
        <v>158</v>
      </c>
      <c r="D49" s="81" t="s">
        <v>290</v>
      </c>
      <c r="E49" s="98">
        <v>39</v>
      </c>
      <c r="F49" s="27" t="s">
        <v>236</v>
      </c>
      <c r="G49" s="41">
        <v>20</v>
      </c>
      <c r="H49" s="67" t="s">
        <v>291</v>
      </c>
      <c r="I49" s="362"/>
      <c r="J49" s="112">
        <v>8</v>
      </c>
      <c r="K49" s="113">
        <f t="shared" si="1"/>
        <v>0.4</v>
      </c>
      <c r="L49" s="122">
        <f t="shared" si="0"/>
        <v>3</v>
      </c>
    </row>
    <row r="50" spans="1:12" ht="21" customHeight="1">
      <c r="A50" s="378"/>
      <c r="B50" s="334" t="s">
        <v>159</v>
      </c>
      <c r="C50" s="363" t="s">
        <v>160</v>
      </c>
      <c r="D50" s="356" t="s">
        <v>237</v>
      </c>
      <c r="E50" s="98">
        <v>40</v>
      </c>
      <c r="F50" s="29" t="s">
        <v>292</v>
      </c>
      <c r="G50" s="95">
        <v>4</v>
      </c>
      <c r="H50" s="83" t="s">
        <v>261</v>
      </c>
      <c r="I50" s="360" t="s">
        <v>313</v>
      </c>
      <c r="J50" s="112">
        <v>0</v>
      </c>
      <c r="K50" s="113">
        <f t="shared" si="1"/>
        <v>0</v>
      </c>
      <c r="L50" s="123">
        <f t="shared" si="0"/>
        <v>1</v>
      </c>
    </row>
    <row r="51" spans="1:12" ht="21" customHeight="1">
      <c r="A51" s="378"/>
      <c r="B51" s="335"/>
      <c r="C51" s="365"/>
      <c r="D51" s="358"/>
      <c r="E51" s="98">
        <v>41</v>
      </c>
      <c r="F51" s="29" t="s">
        <v>293</v>
      </c>
      <c r="G51" s="95">
        <v>1</v>
      </c>
      <c r="H51" s="83" t="s">
        <v>38</v>
      </c>
      <c r="I51" s="362"/>
      <c r="J51" s="112">
        <v>0</v>
      </c>
      <c r="K51" s="113">
        <f t="shared" si="1"/>
        <v>0</v>
      </c>
      <c r="L51" s="123">
        <f t="shared" si="0"/>
        <v>1</v>
      </c>
    </row>
    <row r="52" spans="1:12" ht="21" customHeight="1">
      <c r="A52" s="378"/>
      <c r="B52" s="336"/>
      <c r="C52" s="75" t="s">
        <v>161</v>
      </c>
      <c r="D52" s="85" t="s">
        <v>176</v>
      </c>
      <c r="E52" s="98">
        <v>42</v>
      </c>
      <c r="F52" s="27" t="s">
        <v>294</v>
      </c>
      <c r="G52" s="72">
        <v>20</v>
      </c>
      <c r="H52" s="68" t="s">
        <v>186</v>
      </c>
      <c r="I52" s="60" t="s">
        <v>276</v>
      </c>
      <c r="J52" s="112">
        <v>140</v>
      </c>
      <c r="K52" s="113">
        <f t="shared" si="1"/>
        <v>7</v>
      </c>
      <c r="L52" s="124">
        <f>IF(K52&lt;=33%,1,IF(K52&lt;76%,3,IF(K52&lt;100%,4,)))</f>
        <v>0</v>
      </c>
    </row>
    <row r="53" spans="1:12" ht="21" customHeight="1">
      <c r="A53" s="378"/>
      <c r="B53" s="334" t="s">
        <v>44</v>
      </c>
      <c r="C53" s="355" t="s">
        <v>45</v>
      </c>
      <c r="D53" s="356" t="s">
        <v>46</v>
      </c>
      <c r="E53" s="98">
        <v>43</v>
      </c>
      <c r="F53" s="27" t="s">
        <v>238</v>
      </c>
      <c r="G53" s="95">
        <v>150</v>
      </c>
      <c r="H53" s="83" t="s">
        <v>47</v>
      </c>
      <c r="I53" s="60" t="s">
        <v>314</v>
      </c>
      <c r="J53" s="112">
        <v>216</v>
      </c>
      <c r="K53" s="113">
        <f t="shared" si="1"/>
        <v>1.44</v>
      </c>
      <c r="L53" s="124">
        <f>IF(K53&lt;=33%,1,IF(K53&lt;76%,3,IF(K53&lt;100%,4,)))</f>
        <v>0</v>
      </c>
    </row>
    <row r="54" spans="1:12" ht="21" customHeight="1">
      <c r="A54" s="378"/>
      <c r="B54" s="335"/>
      <c r="C54" s="355"/>
      <c r="D54" s="357"/>
      <c r="E54" s="98">
        <v>44</v>
      </c>
      <c r="F54" s="27" t="s">
        <v>239</v>
      </c>
      <c r="G54" s="95">
        <v>100</v>
      </c>
      <c r="H54" s="83" t="s">
        <v>48</v>
      </c>
      <c r="I54" s="60" t="s">
        <v>307</v>
      </c>
      <c r="J54" s="112">
        <v>125</v>
      </c>
      <c r="K54" s="113">
        <f t="shared" si="1"/>
        <v>1.25</v>
      </c>
      <c r="L54" s="124">
        <f>IF(K54&lt;=33%,1,IF(K54&lt;76%,3,IF(K54&lt;100%,4,)))</f>
        <v>0</v>
      </c>
    </row>
    <row r="55" spans="1:12" ht="21" customHeight="1">
      <c r="A55" s="378"/>
      <c r="B55" s="335"/>
      <c r="C55" s="359" t="s">
        <v>49</v>
      </c>
      <c r="D55" s="357"/>
      <c r="E55" s="98">
        <v>45</v>
      </c>
      <c r="F55" s="27" t="s">
        <v>240</v>
      </c>
      <c r="G55" s="95">
        <v>10</v>
      </c>
      <c r="H55" s="83" t="s">
        <v>50</v>
      </c>
      <c r="I55" s="60" t="s">
        <v>315</v>
      </c>
      <c r="J55" s="112">
        <v>0</v>
      </c>
      <c r="K55" s="113">
        <f t="shared" si="1"/>
        <v>0</v>
      </c>
      <c r="L55" s="123">
        <f t="shared" si="0"/>
        <v>1</v>
      </c>
    </row>
    <row r="56" spans="1:12" ht="21" customHeight="1">
      <c r="A56" s="378"/>
      <c r="B56" s="336"/>
      <c r="C56" s="359"/>
      <c r="D56" s="358"/>
      <c r="E56" s="98">
        <v>46</v>
      </c>
      <c r="F56" s="27" t="s">
        <v>241</v>
      </c>
      <c r="G56" s="95">
        <v>15</v>
      </c>
      <c r="H56" s="83" t="s">
        <v>51</v>
      </c>
      <c r="I56" s="60" t="s">
        <v>315</v>
      </c>
      <c r="J56" s="112">
        <v>0</v>
      </c>
      <c r="K56" s="113">
        <f t="shared" si="1"/>
        <v>0</v>
      </c>
      <c r="L56" s="123">
        <f t="shared" si="0"/>
        <v>1</v>
      </c>
    </row>
    <row r="57" spans="1:12" ht="21" customHeight="1">
      <c r="K57" s="126">
        <f>AVERAGE(K11:K56)</f>
        <v>0.50061586488582821</v>
      </c>
      <c r="L57" s="127">
        <f t="shared" si="0"/>
        <v>3</v>
      </c>
    </row>
    <row r="58" spans="1:12" ht="20.100000000000001" customHeight="1" thickBot="1">
      <c r="A58" s="23" t="s">
        <v>197</v>
      </c>
    </row>
  </sheetData>
  <sheetProtection selectLockedCells="1" selectUnlockedCells="1"/>
  <mergeCells count="38">
    <mergeCell ref="B6:G7"/>
    <mergeCell ref="H6:I7"/>
    <mergeCell ref="B8:G9"/>
    <mergeCell ref="H8:I9"/>
    <mergeCell ref="A11:A56"/>
    <mergeCell ref="B11:B14"/>
    <mergeCell ref="I11:I14"/>
    <mergeCell ref="C13:C14"/>
    <mergeCell ref="B15:B19"/>
    <mergeCell ref="I15:I16"/>
    <mergeCell ref="C16:C17"/>
    <mergeCell ref="B20:B27"/>
    <mergeCell ref="I20:I22"/>
    <mergeCell ref="B28:B32"/>
    <mergeCell ref="I28:I32"/>
    <mergeCell ref="C29:C32"/>
    <mergeCell ref="B33:B43"/>
    <mergeCell ref="C33:C38"/>
    <mergeCell ref="D33:D38"/>
    <mergeCell ref="I33:I38"/>
    <mergeCell ref="C39:C43"/>
    <mergeCell ref="D39:D43"/>
    <mergeCell ref="M1:P1"/>
    <mergeCell ref="M2:P2"/>
    <mergeCell ref="B53:B56"/>
    <mergeCell ref="C53:C54"/>
    <mergeCell ref="D53:D56"/>
    <mergeCell ref="C55:C56"/>
    <mergeCell ref="I39:I43"/>
    <mergeCell ref="B44:B49"/>
    <mergeCell ref="I44:I49"/>
    <mergeCell ref="C45:C48"/>
    <mergeCell ref="D45:D48"/>
    <mergeCell ref="B50:B52"/>
    <mergeCell ref="C50:C51"/>
    <mergeCell ref="D50:D51"/>
    <mergeCell ref="I50:I51"/>
    <mergeCell ref="D29:D32"/>
  </mergeCells>
  <conditionalFormatting sqref="L11">
    <cfRule type="cellIs" dxfId="363" priority="55" stopIfTrue="1" operator="between">
      <formula>3</formula>
      <formula>4</formula>
    </cfRule>
  </conditionalFormatting>
  <conditionalFormatting sqref="L11">
    <cfRule type="cellIs" dxfId="362" priority="52" stopIfTrue="1" operator="greaterThan">
      <formula>3</formula>
    </cfRule>
    <cfRule type="cellIs" dxfId="361" priority="53" stopIfTrue="1" operator="between">
      <formula>1</formula>
      <formula>1</formula>
    </cfRule>
    <cfRule type="cellIs" dxfId="360" priority="54" stopIfTrue="1" operator="between">
      <formula>3</formula>
      <formula>3</formula>
    </cfRule>
  </conditionalFormatting>
  <conditionalFormatting sqref="L38:L45 L47:L51 L55:L56 L12:L36">
    <cfRule type="cellIs" dxfId="359" priority="51" stopIfTrue="1" operator="between">
      <formula>3</formula>
      <formula>4</formula>
    </cfRule>
  </conditionalFormatting>
  <conditionalFormatting sqref="L38:L45 L47:L51 L55:L56 L12:L36">
    <cfRule type="cellIs" dxfId="358" priority="48" stopIfTrue="1" operator="greaterThan">
      <formula>3</formula>
    </cfRule>
    <cfRule type="cellIs" dxfId="357" priority="49" stopIfTrue="1" operator="between">
      <formula>1</formula>
      <formula>1</formula>
    </cfRule>
    <cfRule type="cellIs" dxfId="356" priority="50" stopIfTrue="1" operator="between">
      <formula>3</formula>
      <formula>3</formula>
    </cfRule>
  </conditionalFormatting>
  <conditionalFormatting sqref="L37">
    <cfRule type="cellIs" dxfId="355" priority="45" stopIfTrue="1" operator="between">
      <formula>1</formula>
      <formula>1</formula>
    </cfRule>
    <cfRule type="cellIs" dxfId="354" priority="46" stopIfTrue="1" operator="between">
      <formula>3</formula>
      <formula>3</formula>
    </cfRule>
    <cfRule type="cellIs" dxfId="353" priority="47" stopIfTrue="1" operator="between">
      <formula>3</formula>
      <formula>4</formula>
    </cfRule>
  </conditionalFormatting>
  <conditionalFormatting sqref="L46">
    <cfRule type="cellIs" dxfId="352" priority="42" stopIfTrue="1" operator="between">
      <formula>1</formula>
      <formula>1</formula>
    </cfRule>
    <cfRule type="cellIs" dxfId="351" priority="43" stopIfTrue="1" operator="between">
      <formula>3</formula>
      <formula>3</formula>
    </cfRule>
    <cfRule type="cellIs" dxfId="350" priority="44" stopIfTrue="1" operator="between">
      <formula>3</formula>
      <formula>4</formula>
    </cfRule>
  </conditionalFormatting>
  <conditionalFormatting sqref="L52">
    <cfRule type="cellIs" dxfId="349" priority="39" stopIfTrue="1" operator="between">
      <formula>1</formula>
      <formula>1</formula>
    </cfRule>
    <cfRule type="cellIs" dxfId="348" priority="40" stopIfTrue="1" operator="between">
      <formula>3</formula>
      <formula>3</formula>
    </cfRule>
    <cfRule type="cellIs" dxfId="347" priority="41" stopIfTrue="1" operator="between">
      <formula>3</formula>
      <formula>4</formula>
    </cfRule>
  </conditionalFormatting>
  <conditionalFormatting sqref="L53">
    <cfRule type="cellIs" dxfId="346" priority="36" stopIfTrue="1" operator="between">
      <formula>1</formula>
      <formula>1</formula>
    </cfRule>
    <cfRule type="cellIs" dxfId="345" priority="37" stopIfTrue="1" operator="between">
      <formula>3</formula>
      <formula>3</formula>
    </cfRule>
    <cfRule type="cellIs" dxfId="344" priority="38" stopIfTrue="1" operator="between">
      <formula>3</formula>
      <formula>4</formula>
    </cfRule>
  </conditionalFormatting>
  <conditionalFormatting sqref="L54">
    <cfRule type="cellIs" dxfId="343" priority="33" stopIfTrue="1" operator="between">
      <formula>1</formula>
      <formula>1</formula>
    </cfRule>
    <cfRule type="cellIs" dxfId="342" priority="34" stopIfTrue="1" operator="between">
      <formula>3</formula>
      <formula>3</formula>
    </cfRule>
    <cfRule type="cellIs" dxfId="341" priority="35" stopIfTrue="1" operator="between">
      <formula>3</formula>
      <formula>4</formula>
    </cfRule>
  </conditionalFormatting>
  <conditionalFormatting sqref="L57">
    <cfRule type="cellIs" dxfId="340" priority="32" stopIfTrue="1" operator="between">
      <formula>3</formula>
      <formula>4</formula>
    </cfRule>
  </conditionalFormatting>
  <conditionalFormatting sqref="L57">
    <cfRule type="cellIs" dxfId="339" priority="29" stopIfTrue="1" operator="greaterThan">
      <formula>3</formula>
    </cfRule>
    <cfRule type="cellIs" dxfId="338" priority="30" stopIfTrue="1" operator="between">
      <formula>1</formula>
      <formula>1</formula>
    </cfRule>
    <cfRule type="cellIs" dxfId="337" priority="31" stopIfTrue="1" operator="between">
      <formula>3</formula>
      <formula>3</formula>
    </cfRule>
  </conditionalFormatting>
  <conditionalFormatting sqref="P7:P10">
    <cfRule type="cellIs" dxfId="336" priority="24" stopIfTrue="1" operator="between">
      <formula>3</formula>
      <formula>4</formula>
    </cfRule>
  </conditionalFormatting>
  <conditionalFormatting sqref="P7:P10">
    <cfRule type="cellIs" dxfId="335" priority="21" stopIfTrue="1" operator="greaterThan">
      <formula>3</formula>
    </cfRule>
    <cfRule type="cellIs" dxfId="334" priority="22" stopIfTrue="1" operator="between">
      <formula>1</formula>
      <formula>1</formula>
    </cfRule>
    <cfRule type="cellIs" dxfId="333" priority="23" stopIfTrue="1" operator="between">
      <formula>3</formula>
      <formula>3</formula>
    </cfRule>
  </conditionalFormatting>
  <conditionalFormatting sqref="P12">
    <cfRule type="cellIs" dxfId="332" priority="18" stopIfTrue="1" operator="between">
      <formula>1</formula>
      <formula>1</formula>
    </cfRule>
    <cfRule type="cellIs" dxfId="331" priority="19" stopIfTrue="1" operator="between">
      <formula>3</formula>
      <formula>3</formula>
    </cfRule>
    <cfRule type="cellIs" dxfId="330" priority="20" stopIfTrue="1" operator="between">
      <formula>3</formula>
      <formula>4</formula>
    </cfRule>
  </conditionalFormatting>
  <conditionalFormatting sqref="P13">
    <cfRule type="cellIs" dxfId="329" priority="15" stopIfTrue="1" operator="between">
      <formula>1</formula>
      <formula>1</formula>
    </cfRule>
    <cfRule type="cellIs" dxfId="328" priority="16" stopIfTrue="1" operator="between">
      <formula>3</formula>
      <formula>3</formula>
    </cfRule>
    <cfRule type="cellIs" dxfId="327" priority="17" stopIfTrue="1" operator="between">
      <formula>3</formula>
      <formula>4</formula>
    </cfRule>
  </conditionalFormatting>
  <conditionalFormatting sqref="P11">
    <cfRule type="cellIs" dxfId="326" priority="9" stopIfTrue="1" operator="between">
      <formula>1</formula>
      <formula>1</formula>
    </cfRule>
    <cfRule type="cellIs" dxfId="325" priority="10" stopIfTrue="1" operator="between">
      <formula>3</formula>
      <formula>3</formula>
    </cfRule>
    <cfRule type="cellIs" dxfId="324" priority="11" stopIfTrue="1" operator="between">
      <formula>3</formula>
      <formula>4</formula>
    </cfRule>
  </conditionalFormatting>
  <conditionalFormatting sqref="P6">
    <cfRule type="cellIs" dxfId="323" priority="4" stopIfTrue="1" operator="between">
      <formula>3</formula>
      <formula>4</formula>
    </cfRule>
  </conditionalFormatting>
  <conditionalFormatting sqref="P6">
    <cfRule type="cellIs" dxfId="322" priority="1" stopIfTrue="1" operator="greaterThan">
      <formula>3</formula>
    </cfRule>
    <cfRule type="cellIs" dxfId="321" priority="2" stopIfTrue="1" operator="between">
      <formula>1</formula>
      <formula>1</formula>
    </cfRule>
    <cfRule type="cellIs" dxfId="320" priority="3" stopIfTrue="1" operator="between">
      <formula>3</formula>
      <formula>3</formula>
    </cfRule>
  </conditionalFormatting>
  <printOptions horizontalCentered="1"/>
  <pageMargins left="0.70866141732283472" right="0.70866141732283472" top="0.74803149606299213" bottom="0.74803149606299213" header="0.51181102362204722" footer="0.51181102362204722"/>
  <pageSetup scale="51" orientation="portrait" useFirstPageNumber="1" horizontalDpi="300" verticalDpi="300" r:id="rId1"/>
  <headerFooter alignWithMargins="0"/>
  <drawing r:id="rId2"/>
  <legacyDrawing r:id="rId3"/>
  <oleObjects>
    <mc:AlternateContent xmlns:mc="http://schemas.openxmlformats.org/markup-compatibility/2006">
      <mc:Choice Requires="x14">
        <oleObject progId="Visio.Drawing.11" shapeId="5121" r:id="rId4">
          <objectPr defaultSize="0" autoPict="0" r:id="rId5">
            <anchor moveWithCells="1" sizeWithCells="1">
              <from>
                <xdr:col>0</xdr:col>
                <xdr:colOff>0</xdr:colOff>
                <xdr:row>5</xdr:row>
                <xdr:rowOff>85725</xdr:rowOff>
              </from>
              <to>
                <xdr:col>0</xdr:col>
                <xdr:colOff>0</xdr:colOff>
                <xdr:row>8</xdr:row>
                <xdr:rowOff>219075</xdr:rowOff>
              </to>
            </anchor>
          </objectPr>
        </oleObject>
      </mc:Choice>
      <mc:Fallback>
        <oleObject progId="Visio.Drawing.11" shapeId="5121" r:id="rId4"/>
      </mc:Fallback>
    </mc:AlternateContent>
  </oleObject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56"/>
  <sheetViews>
    <sheetView topLeftCell="L14" zoomScale="70" zoomScaleNormal="70" workbookViewId="0">
      <selection activeCell="O14" sqref="O14"/>
    </sheetView>
  </sheetViews>
  <sheetFormatPr baseColWidth="10" defaultColWidth="11.28515625" defaultRowHeight="20.100000000000001" customHeight="1"/>
  <cols>
    <col min="1" max="1" width="19.140625" style="1" hidden="1" customWidth="1"/>
    <col min="2" max="2" width="27.42578125" style="1" hidden="1" customWidth="1"/>
    <col min="3" max="4" width="19.42578125" style="2" hidden="1" customWidth="1"/>
    <col min="5" max="5" width="43.42578125" style="2" hidden="1" customWidth="1"/>
    <col min="6" max="6" width="19.42578125" style="17" hidden="1" customWidth="1"/>
    <col min="7" max="7" width="22.140625" style="2" hidden="1" customWidth="1"/>
    <col min="8" max="8" width="51.140625" style="1" hidden="1" customWidth="1"/>
    <col min="9" max="9" width="20.5703125" style="1" hidden="1" customWidth="1"/>
    <col min="10" max="10" width="28.140625" style="1" hidden="1" customWidth="1"/>
    <col min="11" max="11" width="15" style="1" hidden="1" customWidth="1"/>
    <col min="12" max="12" width="100.5703125" style="1" customWidth="1"/>
    <col min="13" max="13" width="17.28515625" style="1" bestFit="1" customWidth="1"/>
    <col min="14" max="14" width="20.42578125" style="1" customWidth="1"/>
    <col min="15" max="15" width="18.28515625" style="1" customWidth="1"/>
    <col min="16" max="16384" width="11.28515625" style="1"/>
  </cols>
  <sheetData>
    <row r="1" spans="1:15" ht="20.100000000000001" customHeight="1">
      <c r="C1" s="1"/>
      <c r="D1" s="1"/>
      <c r="E1" s="1"/>
      <c r="F1" s="1"/>
      <c r="L1" s="303" t="s">
        <v>406</v>
      </c>
      <c r="M1" s="303"/>
      <c r="N1" s="303"/>
      <c r="O1" s="303"/>
    </row>
    <row r="2" spans="1:15" ht="20.100000000000001" customHeight="1" thickBot="1">
      <c r="C2" s="1"/>
      <c r="D2" s="1"/>
      <c r="E2" s="1"/>
      <c r="F2" s="1"/>
      <c r="L2" s="303" t="s">
        <v>580</v>
      </c>
      <c r="M2" s="303"/>
      <c r="N2" s="303"/>
      <c r="O2" s="303"/>
    </row>
    <row r="3" spans="1:15" ht="20.100000000000001" customHeight="1">
      <c r="A3" s="20"/>
      <c r="C3" s="1"/>
      <c r="D3" s="1"/>
      <c r="E3" s="1"/>
      <c r="F3" s="1"/>
      <c r="G3" s="308" t="s">
        <v>195</v>
      </c>
      <c r="H3" s="309"/>
    </row>
    <row r="4" spans="1:15" ht="20.100000000000001" customHeight="1" thickBot="1">
      <c r="A4" s="21"/>
      <c r="C4" s="1"/>
      <c r="D4" s="1"/>
      <c r="E4" s="1"/>
      <c r="F4" s="1"/>
      <c r="G4" s="310"/>
      <c r="H4" s="311"/>
      <c r="L4" s="139" t="s">
        <v>353</v>
      </c>
      <c r="M4" s="131" t="s">
        <v>338</v>
      </c>
      <c r="N4" s="132" t="s">
        <v>334</v>
      </c>
      <c r="O4" s="132" t="s">
        <v>336</v>
      </c>
    </row>
    <row r="5" spans="1:15" ht="20.100000000000001" customHeight="1">
      <c r="A5" s="21"/>
      <c r="C5" s="1"/>
      <c r="D5" s="1"/>
      <c r="E5" s="1"/>
      <c r="F5" s="1"/>
      <c r="G5" s="308" t="s">
        <v>196</v>
      </c>
      <c r="H5" s="309"/>
      <c r="L5" s="138" t="s">
        <v>6</v>
      </c>
      <c r="M5" s="141" t="s">
        <v>362</v>
      </c>
      <c r="N5" s="125">
        <f>+'EJE1'!I6</f>
        <v>0.43</v>
      </c>
      <c r="O5" s="122">
        <f>IF(N5&lt;=33%,1,IF(N5&lt;76%,3,IF(N5&lt;100%,4,IF(N5=101%,5))))</f>
        <v>3</v>
      </c>
    </row>
    <row r="6" spans="1:15" ht="20.100000000000001" customHeight="1" thickBot="1">
      <c r="A6" s="22"/>
      <c r="C6" s="1"/>
      <c r="D6" s="1"/>
      <c r="E6" s="1"/>
      <c r="F6" s="1"/>
      <c r="G6" s="310"/>
      <c r="H6" s="311"/>
      <c r="L6" s="138" t="s">
        <v>9</v>
      </c>
      <c r="M6" s="141" t="s">
        <v>363</v>
      </c>
      <c r="N6" s="125">
        <f>+'EJE1'!I7</f>
        <v>0.62272727272727268</v>
      </c>
      <c r="O6" s="122">
        <f t="shared" ref="O6:O30" si="0">IF(N6&lt;=33%,1,IF(N6&lt;76%,3,IF(N6&lt;100%,4,IF(N6=101%,5))))</f>
        <v>3</v>
      </c>
    </row>
    <row r="7" spans="1:15" s="5" customFormat="1" ht="30" customHeight="1" thickBot="1">
      <c r="A7" s="34" t="s">
        <v>0</v>
      </c>
      <c r="B7" s="34" t="s">
        <v>2</v>
      </c>
      <c r="C7" s="34" t="s">
        <v>1</v>
      </c>
      <c r="D7" s="97" t="s">
        <v>332</v>
      </c>
      <c r="E7" s="34" t="s">
        <v>193</v>
      </c>
      <c r="F7" s="34" t="s">
        <v>198</v>
      </c>
      <c r="G7" s="34" t="s">
        <v>192</v>
      </c>
      <c r="H7" s="107" t="s">
        <v>191</v>
      </c>
      <c r="I7" s="111" t="s">
        <v>333</v>
      </c>
      <c r="J7" s="87" t="s">
        <v>334</v>
      </c>
      <c r="K7" s="87" t="s">
        <v>336</v>
      </c>
      <c r="L7" s="138" t="s">
        <v>12</v>
      </c>
      <c r="M7" s="141" t="s">
        <v>364</v>
      </c>
      <c r="N7" s="125">
        <f>AVERAGE('EJE1'!I9:I10)</f>
        <v>3.5833333333333328E-2</v>
      </c>
      <c r="O7" s="123">
        <f t="shared" si="0"/>
        <v>1</v>
      </c>
    </row>
    <row r="8" spans="1:15" ht="39.950000000000003" customHeight="1">
      <c r="A8" s="377" t="s">
        <v>4</v>
      </c>
      <c r="B8" s="379" t="s">
        <v>5</v>
      </c>
      <c r="C8" s="63" t="s">
        <v>7</v>
      </c>
      <c r="D8" s="171">
        <v>1</v>
      </c>
      <c r="E8" s="32" t="s">
        <v>209</v>
      </c>
      <c r="F8" s="40">
        <v>1</v>
      </c>
      <c r="G8" s="63" t="s">
        <v>8</v>
      </c>
      <c r="H8" s="394" t="s">
        <v>303</v>
      </c>
      <c r="I8" s="112">
        <v>1</v>
      </c>
      <c r="J8" s="113">
        <v>1</v>
      </c>
      <c r="K8" s="122" t="b">
        <f>IF(J8&lt;=33%,1,IF(J8&lt;76%,3,IF(J8&lt;100%,4,IF(J8=101%,5))))</f>
        <v>0</v>
      </c>
      <c r="L8" s="138" t="s">
        <v>18</v>
      </c>
      <c r="M8" s="141" t="s">
        <v>365</v>
      </c>
      <c r="N8" s="140">
        <f>'EJE1'!I11</f>
        <v>0.69230769230769229</v>
      </c>
      <c r="O8" s="122">
        <f t="shared" si="0"/>
        <v>3</v>
      </c>
    </row>
    <row r="9" spans="1:15" ht="50.25" customHeight="1">
      <c r="A9" s="378"/>
      <c r="B9" s="380"/>
      <c r="C9" s="169" t="s">
        <v>10</v>
      </c>
      <c r="D9" s="171">
        <v>2</v>
      </c>
      <c r="E9" s="25" t="s">
        <v>208</v>
      </c>
      <c r="F9" s="64">
        <v>122</v>
      </c>
      <c r="G9" s="169" t="s">
        <v>11</v>
      </c>
      <c r="H9" s="383"/>
      <c r="I9" s="112">
        <v>78</v>
      </c>
      <c r="J9" s="113">
        <f>+I9/F9</f>
        <v>0.63934426229508201</v>
      </c>
      <c r="K9" s="122">
        <f t="shared" ref="K9:K55" si="1">IF(J9&lt;=33%,1,IF(J9&lt;76%,3,IF(J9&lt;100%,4,IF(J9=101%,5))))</f>
        <v>3</v>
      </c>
      <c r="L9" s="138" t="s">
        <v>21</v>
      </c>
      <c r="M9" s="141" t="s">
        <v>366</v>
      </c>
      <c r="N9" s="125">
        <f>AVERAGE('EJE1'!I12:I12)</f>
        <v>1.95</v>
      </c>
      <c r="O9" s="258" t="b">
        <f t="shared" si="0"/>
        <v>0</v>
      </c>
    </row>
    <row r="10" spans="1:15" ht="39.950000000000003" customHeight="1">
      <c r="A10" s="378"/>
      <c r="B10" s="380"/>
      <c r="C10" s="395" t="s">
        <v>13</v>
      </c>
      <c r="D10" s="397">
        <v>3</v>
      </c>
      <c r="E10" s="399" t="s">
        <v>210</v>
      </c>
      <c r="F10" s="172">
        <v>0</v>
      </c>
      <c r="G10" s="169" t="s">
        <v>14</v>
      </c>
      <c r="H10" s="383"/>
      <c r="I10" s="112" t="s">
        <v>335</v>
      </c>
      <c r="J10" s="113" t="s">
        <v>335</v>
      </c>
      <c r="K10" s="113" t="s">
        <v>335</v>
      </c>
      <c r="L10" s="138" t="s">
        <v>145</v>
      </c>
      <c r="M10" s="141" t="s">
        <v>367</v>
      </c>
      <c r="N10" s="125">
        <f>+AVERAGE('EJE1'!I13)</f>
        <v>0.7142857142857143</v>
      </c>
      <c r="O10" s="122">
        <f t="shared" si="0"/>
        <v>3</v>
      </c>
    </row>
    <row r="11" spans="1:15" ht="39.950000000000003" customHeight="1">
      <c r="A11" s="378"/>
      <c r="B11" s="380"/>
      <c r="C11" s="396"/>
      <c r="D11" s="398"/>
      <c r="E11" s="400"/>
      <c r="F11" s="172">
        <v>10</v>
      </c>
      <c r="G11" s="169" t="s">
        <v>199</v>
      </c>
      <c r="H11" s="383"/>
      <c r="I11" s="112">
        <v>9</v>
      </c>
      <c r="J11" s="113">
        <f t="shared" ref="J11:J25" si="2">+I11/F11</f>
        <v>0.9</v>
      </c>
      <c r="K11" s="122">
        <f t="shared" si="1"/>
        <v>4</v>
      </c>
      <c r="L11" s="138" t="s">
        <v>26</v>
      </c>
      <c r="M11" s="141" t="s">
        <v>368</v>
      </c>
      <c r="N11" s="125">
        <f>+'EJE1'!I14</f>
        <v>0.2</v>
      </c>
      <c r="O11" s="123">
        <f t="shared" si="0"/>
        <v>1</v>
      </c>
    </row>
    <row r="12" spans="1:15" ht="39.950000000000003" customHeight="1">
      <c r="A12" s="378"/>
      <c r="B12" s="342"/>
      <c r="C12" s="169" t="s">
        <v>15</v>
      </c>
      <c r="D12" s="171">
        <v>4</v>
      </c>
      <c r="E12" s="26" t="s">
        <v>211</v>
      </c>
      <c r="F12" s="172">
        <v>10</v>
      </c>
      <c r="G12" s="169" t="s">
        <v>16</v>
      </c>
      <c r="H12" s="384"/>
      <c r="I12" s="112">
        <v>4</v>
      </c>
      <c r="J12" s="113">
        <f t="shared" si="2"/>
        <v>0.4</v>
      </c>
      <c r="K12" s="122">
        <f t="shared" si="1"/>
        <v>3</v>
      </c>
      <c r="L12" s="138" t="s">
        <v>339</v>
      </c>
      <c r="M12" s="141" t="s">
        <v>369</v>
      </c>
      <c r="N12" s="125">
        <f>+'EJE1'!I15</f>
        <v>1</v>
      </c>
      <c r="O12" s="258" t="b">
        <f t="shared" si="0"/>
        <v>0</v>
      </c>
    </row>
    <row r="13" spans="1:15" ht="39.950000000000003" customHeight="1">
      <c r="A13" s="378"/>
      <c r="B13" s="381" t="s">
        <v>17</v>
      </c>
      <c r="C13" s="169" t="s">
        <v>19</v>
      </c>
      <c r="D13" s="171">
        <v>5</v>
      </c>
      <c r="E13" s="26" t="s">
        <v>212</v>
      </c>
      <c r="F13" s="172">
        <v>20</v>
      </c>
      <c r="G13" s="169" t="s">
        <v>20</v>
      </c>
      <c r="H13" s="382" t="s">
        <v>304</v>
      </c>
      <c r="I13" s="112">
        <v>0</v>
      </c>
      <c r="J13" s="113">
        <f t="shared" si="2"/>
        <v>0</v>
      </c>
      <c r="K13" s="123">
        <f t="shared" si="1"/>
        <v>1</v>
      </c>
      <c r="L13" s="138" t="s">
        <v>340</v>
      </c>
      <c r="M13" s="141" t="s">
        <v>370</v>
      </c>
      <c r="N13" s="125">
        <f>+'EJE1'!I16</f>
        <v>1</v>
      </c>
      <c r="O13" s="258" t="b">
        <f t="shared" si="0"/>
        <v>0</v>
      </c>
    </row>
    <row r="14" spans="1:15" ht="39.950000000000003" customHeight="1">
      <c r="A14" s="378"/>
      <c r="B14" s="380"/>
      <c r="C14" s="169" t="s">
        <v>22</v>
      </c>
      <c r="D14" s="171">
        <v>6</v>
      </c>
      <c r="E14" s="26" t="s">
        <v>213</v>
      </c>
      <c r="F14" s="172">
        <v>20</v>
      </c>
      <c r="G14" s="169" t="s">
        <v>23</v>
      </c>
      <c r="H14" s="384"/>
      <c r="I14" s="112">
        <v>0</v>
      </c>
      <c r="J14" s="113">
        <f t="shared" si="2"/>
        <v>0</v>
      </c>
      <c r="K14" s="123">
        <f t="shared" si="1"/>
        <v>1</v>
      </c>
      <c r="L14" s="138" t="s">
        <v>341</v>
      </c>
      <c r="M14" s="141" t="s">
        <v>371</v>
      </c>
      <c r="N14" s="125">
        <f>+'EJE1'!I17</f>
        <v>0.47058823529411764</v>
      </c>
      <c r="O14" s="122">
        <f t="shared" si="0"/>
        <v>3</v>
      </c>
    </row>
    <row r="15" spans="1:15" ht="39.950000000000003" customHeight="1">
      <c r="A15" s="378"/>
      <c r="B15" s="380"/>
      <c r="C15" s="169" t="s">
        <v>215</v>
      </c>
      <c r="D15" s="171">
        <v>7</v>
      </c>
      <c r="E15" s="65" t="s">
        <v>214</v>
      </c>
      <c r="F15" s="66">
        <v>6</v>
      </c>
      <c r="G15" s="169" t="s">
        <v>201</v>
      </c>
      <c r="H15" s="60" t="s">
        <v>305</v>
      </c>
      <c r="I15" s="112">
        <v>0</v>
      </c>
      <c r="J15" s="113">
        <f t="shared" si="2"/>
        <v>0</v>
      </c>
      <c r="K15" s="123">
        <f t="shared" si="1"/>
        <v>1</v>
      </c>
      <c r="L15" s="138" t="s">
        <v>342</v>
      </c>
      <c r="M15" s="141" t="s">
        <v>372</v>
      </c>
      <c r="N15" s="125">
        <f>+'EJE1'!I18</f>
        <v>0.2857142857142857</v>
      </c>
      <c r="O15" s="123">
        <f t="shared" si="0"/>
        <v>1</v>
      </c>
    </row>
    <row r="16" spans="1:15" ht="39.950000000000003" customHeight="1">
      <c r="A16" s="378"/>
      <c r="B16" s="380"/>
      <c r="C16" s="169" t="s">
        <v>24</v>
      </c>
      <c r="D16" s="171">
        <v>8</v>
      </c>
      <c r="E16" s="170" t="s">
        <v>281</v>
      </c>
      <c r="F16" s="172">
        <v>5</v>
      </c>
      <c r="G16" s="169" t="s">
        <v>25</v>
      </c>
      <c r="H16" s="60" t="s">
        <v>306</v>
      </c>
      <c r="I16" s="112">
        <v>1</v>
      </c>
      <c r="J16" s="113">
        <f t="shared" si="2"/>
        <v>0.2</v>
      </c>
      <c r="K16" s="123">
        <f t="shared" si="1"/>
        <v>1</v>
      </c>
      <c r="L16" s="138" t="s">
        <v>343</v>
      </c>
      <c r="M16" s="141" t="s">
        <v>373</v>
      </c>
      <c r="N16" s="125">
        <f>+'EJE1'!I19</f>
        <v>6.6666666666666666E-2</v>
      </c>
      <c r="O16" s="162"/>
    </row>
    <row r="17" spans="1:16" ht="39.950000000000003" customHeight="1">
      <c r="A17" s="378"/>
      <c r="B17" s="342"/>
      <c r="C17" s="169" t="s">
        <v>27</v>
      </c>
      <c r="D17" s="171">
        <v>9</v>
      </c>
      <c r="E17" s="26" t="s">
        <v>216</v>
      </c>
      <c r="F17" s="172">
        <v>70</v>
      </c>
      <c r="G17" s="169" t="s">
        <v>28</v>
      </c>
      <c r="H17" s="60" t="s">
        <v>307</v>
      </c>
      <c r="I17" s="112">
        <v>29</v>
      </c>
      <c r="J17" s="113">
        <f t="shared" si="2"/>
        <v>0.41428571428571431</v>
      </c>
      <c r="K17" s="122">
        <f t="shared" si="1"/>
        <v>3</v>
      </c>
      <c r="L17" s="138" t="s">
        <v>44</v>
      </c>
      <c r="M17" s="141" t="s">
        <v>374</v>
      </c>
      <c r="N17" s="125">
        <f>+'EJE1'!I20</f>
        <v>1</v>
      </c>
      <c r="O17" s="258" t="b">
        <f>IF(N17&lt;=33%,1,IF(N17&lt;76%,3,IF(N17&lt;100%,4,IF(N17=101%,5))))</f>
        <v>0</v>
      </c>
    </row>
    <row r="18" spans="1:16" ht="39.950000000000003" customHeight="1">
      <c r="A18" s="378"/>
      <c r="B18" s="391" t="s">
        <v>146</v>
      </c>
      <c r="C18" s="67" t="s">
        <v>217</v>
      </c>
      <c r="D18" s="171">
        <v>10</v>
      </c>
      <c r="E18" s="27" t="s">
        <v>218</v>
      </c>
      <c r="F18" s="172">
        <v>1</v>
      </c>
      <c r="G18" s="169" t="s">
        <v>181</v>
      </c>
      <c r="H18" s="382" t="s">
        <v>277</v>
      </c>
      <c r="I18" s="112">
        <v>0</v>
      </c>
      <c r="J18" s="113">
        <f t="shared" si="2"/>
        <v>0</v>
      </c>
      <c r="K18" s="123">
        <f t="shared" si="1"/>
        <v>1</v>
      </c>
      <c r="L18" s="138" t="s">
        <v>344</v>
      </c>
      <c r="M18" s="141" t="s">
        <v>375</v>
      </c>
      <c r="N18" s="125">
        <f>+'EJE1'!I21</f>
        <v>0.83333333333333337</v>
      </c>
      <c r="O18" s="122">
        <f t="shared" si="0"/>
        <v>4</v>
      </c>
    </row>
    <row r="19" spans="1:16" ht="39.950000000000003" customHeight="1">
      <c r="A19" s="378"/>
      <c r="B19" s="392"/>
      <c r="C19" s="67" t="s">
        <v>170</v>
      </c>
      <c r="D19" s="171">
        <v>11</v>
      </c>
      <c r="E19" s="27" t="s">
        <v>219</v>
      </c>
      <c r="F19" s="172">
        <v>1</v>
      </c>
      <c r="G19" s="169" t="s">
        <v>182</v>
      </c>
      <c r="H19" s="383"/>
      <c r="I19" s="112">
        <v>0</v>
      </c>
      <c r="J19" s="113">
        <f t="shared" si="2"/>
        <v>0</v>
      </c>
      <c r="K19" s="123">
        <f t="shared" si="1"/>
        <v>1</v>
      </c>
      <c r="L19" s="138" t="s">
        <v>345</v>
      </c>
      <c r="M19" s="141" t="s">
        <v>376</v>
      </c>
      <c r="N19" s="125">
        <f>+'EJE1'!I22</f>
        <v>1</v>
      </c>
      <c r="O19" s="258" t="b">
        <f t="shared" si="0"/>
        <v>0</v>
      </c>
    </row>
    <row r="20" spans="1:16" ht="39.950000000000003" customHeight="1">
      <c r="A20" s="378"/>
      <c r="B20" s="392"/>
      <c r="C20" s="67" t="s">
        <v>282</v>
      </c>
      <c r="D20" s="171">
        <v>12</v>
      </c>
      <c r="E20" s="27" t="s">
        <v>220</v>
      </c>
      <c r="F20" s="172">
        <v>17</v>
      </c>
      <c r="G20" s="169" t="s">
        <v>183</v>
      </c>
      <c r="H20" s="384"/>
      <c r="I20" s="112">
        <v>5</v>
      </c>
      <c r="J20" s="113">
        <f t="shared" si="2"/>
        <v>0.29411764705882354</v>
      </c>
      <c r="K20" s="123">
        <f t="shared" si="1"/>
        <v>1</v>
      </c>
      <c r="L20" s="138" t="s">
        <v>346</v>
      </c>
      <c r="M20" s="141" t="s">
        <v>377</v>
      </c>
      <c r="N20" s="125">
        <f>+'EJE1'!I23</f>
        <v>0</v>
      </c>
      <c r="O20" s="123">
        <f t="shared" si="0"/>
        <v>1</v>
      </c>
    </row>
    <row r="21" spans="1:16" ht="39.950000000000003" customHeight="1">
      <c r="A21" s="378"/>
      <c r="B21" s="392"/>
      <c r="C21" s="67" t="s">
        <v>283</v>
      </c>
      <c r="D21" s="171">
        <v>13</v>
      </c>
      <c r="E21" s="27" t="s">
        <v>221</v>
      </c>
      <c r="F21" s="172">
        <v>14</v>
      </c>
      <c r="G21" s="169" t="s">
        <v>177</v>
      </c>
      <c r="H21" s="60" t="s">
        <v>308</v>
      </c>
      <c r="I21" s="112">
        <v>0</v>
      </c>
      <c r="J21" s="113">
        <f t="shared" si="2"/>
        <v>0</v>
      </c>
      <c r="K21" s="123">
        <f t="shared" si="1"/>
        <v>1</v>
      </c>
      <c r="L21" s="138" t="s">
        <v>347</v>
      </c>
      <c r="M21" s="141" t="s">
        <v>378</v>
      </c>
      <c r="N21" s="125">
        <f>AVERAGE('EJE1'!I24:I27)</f>
        <v>0.67892275097783572</v>
      </c>
      <c r="O21" s="166">
        <f>IF(N21&lt;=33%,1,IF(N21&lt;76%,3,IF(N21&lt;100%,4,)))</f>
        <v>3</v>
      </c>
    </row>
    <row r="22" spans="1:16" ht="39.950000000000003" customHeight="1">
      <c r="A22" s="378"/>
      <c r="B22" s="392"/>
      <c r="C22" s="67" t="s">
        <v>171</v>
      </c>
      <c r="D22" s="171">
        <v>14</v>
      </c>
      <c r="E22" s="27" t="s">
        <v>222</v>
      </c>
      <c r="F22" s="172">
        <v>15</v>
      </c>
      <c r="G22" s="169" t="s">
        <v>178</v>
      </c>
      <c r="H22" s="60" t="s">
        <v>309</v>
      </c>
      <c r="I22" s="112">
        <v>2</v>
      </c>
      <c r="J22" s="113">
        <f t="shared" si="2"/>
        <v>0.13333333333333333</v>
      </c>
      <c r="K22" s="123">
        <f t="shared" si="1"/>
        <v>1</v>
      </c>
      <c r="L22" s="138" t="s">
        <v>40</v>
      </c>
      <c r="M22" s="141" t="s">
        <v>379</v>
      </c>
      <c r="N22" s="125">
        <f>AVERAGE('EJE1'!I28:I33)</f>
        <v>0.63561111111111124</v>
      </c>
      <c r="O22" s="122">
        <f t="shared" si="0"/>
        <v>3</v>
      </c>
    </row>
    <row r="23" spans="1:16" ht="39.950000000000003" customHeight="1">
      <c r="A23" s="378"/>
      <c r="B23" s="392"/>
      <c r="C23" s="67" t="s">
        <v>172</v>
      </c>
      <c r="D23" s="171">
        <v>15</v>
      </c>
      <c r="E23" s="27" t="s">
        <v>284</v>
      </c>
      <c r="F23" s="172">
        <v>3</v>
      </c>
      <c r="G23" s="169" t="s">
        <v>179</v>
      </c>
      <c r="H23" s="60" t="s">
        <v>310</v>
      </c>
      <c r="I23" s="112">
        <v>2</v>
      </c>
      <c r="J23" s="113">
        <f t="shared" si="2"/>
        <v>0.66666666666666663</v>
      </c>
      <c r="K23" s="122">
        <f t="shared" si="1"/>
        <v>3</v>
      </c>
      <c r="L23" s="138" t="s">
        <v>42</v>
      </c>
      <c r="M23" s="141" t="s">
        <v>380</v>
      </c>
      <c r="N23" s="125">
        <f>AVERAGE('EJE1'!I34:I38)</f>
        <v>0.33333333333333337</v>
      </c>
      <c r="O23" s="122">
        <f t="shared" si="0"/>
        <v>3</v>
      </c>
    </row>
    <row r="24" spans="1:16" ht="39.950000000000003" customHeight="1">
      <c r="A24" s="378"/>
      <c r="B24" s="392"/>
      <c r="C24" s="67" t="s">
        <v>173</v>
      </c>
      <c r="D24" s="171">
        <v>16</v>
      </c>
      <c r="E24" s="27" t="s">
        <v>223</v>
      </c>
      <c r="F24" s="172">
        <v>6</v>
      </c>
      <c r="G24" s="169" t="s">
        <v>184</v>
      </c>
      <c r="H24" s="60" t="s">
        <v>277</v>
      </c>
      <c r="I24" s="112">
        <v>2</v>
      </c>
      <c r="J24" s="113">
        <f t="shared" si="2"/>
        <v>0.33333333333333331</v>
      </c>
      <c r="K24" s="122">
        <f t="shared" si="1"/>
        <v>3</v>
      </c>
      <c r="L24" s="138" t="s">
        <v>348</v>
      </c>
      <c r="M24" s="141" t="s">
        <v>381</v>
      </c>
      <c r="N24" s="125">
        <f>AVERAGE('EJE1'!I39)</f>
        <v>1.1666666666666667</v>
      </c>
      <c r="O24" s="258" t="b">
        <f t="shared" si="0"/>
        <v>0</v>
      </c>
    </row>
    <row r="25" spans="1:16" ht="39.950000000000003" customHeight="1">
      <c r="A25" s="378"/>
      <c r="B25" s="393"/>
      <c r="C25" s="67" t="s">
        <v>174</v>
      </c>
      <c r="D25" s="171">
        <v>17</v>
      </c>
      <c r="E25" s="48" t="s">
        <v>224</v>
      </c>
      <c r="F25" s="66">
        <v>1</v>
      </c>
      <c r="G25" s="169" t="s">
        <v>185</v>
      </c>
      <c r="H25" s="60" t="s">
        <v>311</v>
      </c>
      <c r="I25" s="112">
        <v>0</v>
      </c>
      <c r="J25" s="113">
        <f t="shared" si="2"/>
        <v>0</v>
      </c>
      <c r="K25" s="123">
        <f t="shared" si="1"/>
        <v>1</v>
      </c>
      <c r="L25" s="138" t="s">
        <v>349</v>
      </c>
      <c r="M25" s="141" t="s">
        <v>382</v>
      </c>
      <c r="N25" s="125">
        <f>AVERAGE('EJE1'!I40:I43)</f>
        <v>1.1401276276276275</v>
      </c>
      <c r="O25" s="258" t="b">
        <f t="shared" si="0"/>
        <v>0</v>
      </c>
    </row>
    <row r="26" spans="1:16" ht="59.25" customHeight="1">
      <c r="A26" s="378"/>
      <c r="B26" s="391" t="s">
        <v>29</v>
      </c>
      <c r="C26" s="68" t="s">
        <v>175</v>
      </c>
      <c r="D26" s="171">
        <v>18</v>
      </c>
      <c r="E26" s="28" t="s">
        <v>225</v>
      </c>
      <c r="F26" s="172">
        <v>0</v>
      </c>
      <c r="G26" s="169" t="s">
        <v>36</v>
      </c>
      <c r="H26" s="382" t="s">
        <v>312</v>
      </c>
      <c r="I26" s="112">
        <v>0</v>
      </c>
      <c r="J26" s="113">
        <v>0</v>
      </c>
      <c r="K26" s="123">
        <f t="shared" si="1"/>
        <v>1</v>
      </c>
      <c r="L26" s="138" t="s">
        <v>350</v>
      </c>
      <c r="M26" s="141" t="s">
        <v>383</v>
      </c>
      <c r="N26" s="125">
        <f>+'EJE1'!I44</f>
        <v>0.5</v>
      </c>
      <c r="O26" s="122">
        <f t="shared" si="0"/>
        <v>3</v>
      </c>
    </row>
    <row r="27" spans="1:16" ht="39.950000000000003" customHeight="1">
      <c r="A27" s="378"/>
      <c r="B27" s="392"/>
      <c r="C27" s="388" t="s">
        <v>35</v>
      </c>
      <c r="D27" s="171">
        <v>19</v>
      </c>
      <c r="E27" s="28" t="s">
        <v>226</v>
      </c>
      <c r="F27" s="172">
        <v>6</v>
      </c>
      <c r="G27" s="169" t="s">
        <v>37</v>
      </c>
      <c r="H27" s="383"/>
      <c r="I27" s="112">
        <v>0</v>
      </c>
      <c r="J27" s="113">
        <f t="shared" ref="J27:J54" si="3">+I27/F27</f>
        <v>0</v>
      </c>
      <c r="K27" s="123">
        <f t="shared" si="1"/>
        <v>1</v>
      </c>
      <c r="L27" s="138" t="s">
        <v>351</v>
      </c>
      <c r="M27" s="141" t="s">
        <v>384</v>
      </c>
      <c r="N27" s="125">
        <f>AVERAGE('EJE1'!I45:I46)</f>
        <v>0.58333333333333326</v>
      </c>
      <c r="O27" s="122">
        <f t="shared" si="0"/>
        <v>3</v>
      </c>
    </row>
    <row r="28" spans="1:16" ht="39.950000000000003" customHeight="1">
      <c r="A28" s="378"/>
      <c r="B28" s="392"/>
      <c r="C28" s="389"/>
      <c r="D28" s="171">
        <v>20</v>
      </c>
      <c r="E28" s="28" t="s">
        <v>227</v>
      </c>
      <c r="F28" s="172">
        <v>37</v>
      </c>
      <c r="G28" s="169" t="s">
        <v>263</v>
      </c>
      <c r="H28" s="383"/>
      <c r="I28" s="112">
        <v>47</v>
      </c>
      <c r="J28" s="113">
        <f t="shared" si="3"/>
        <v>1.2702702702702702</v>
      </c>
      <c r="K28" s="122" t="b">
        <f t="shared" si="1"/>
        <v>0</v>
      </c>
      <c r="L28" s="138" t="s">
        <v>352</v>
      </c>
      <c r="M28" s="141" t="s">
        <v>385</v>
      </c>
      <c r="N28" s="125">
        <f>+'EJE1'!I47</f>
        <v>2.3333333333333335</v>
      </c>
      <c r="O28" s="254">
        <f>IF(N28&lt;=33%,1,IF(N28&lt;76%,3,IF(N28&lt;100%,4,)))</f>
        <v>0</v>
      </c>
    </row>
    <row r="29" spans="1:16" ht="39.950000000000003" customHeight="1">
      <c r="A29" s="378"/>
      <c r="B29" s="392"/>
      <c r="C29" s="389"/>
      <c r="D29" s="171">
        <v>21</v>
      </c>
      <c r="E29" s="26" t="s">
        <v>228</v>
      </c>
      <c r="F29" s="172">
        <v>27</v>
      </c>
      <c r="G29" s="169" t="s">
        <v>264</v>
      </c>
      <c r="H29" s="383"/>
      <c r="I29" s="112">
        <v>13</v>
      </c>
      <c r="J29" s="113">
        <f t="shared" si="3"/>
        <v>0.48148148148148145</v>
      </c>
      <c r="K29" s="122">
        <f t="shared" si="1"/>
        <v>3</v>
      </c>
      <c r="L29" s="138" t="s">
        <v>45</v>
      </c>
      <c r="M29" s="141" t="s">
        <v>386</v>
      </c>
      <c r="N29" s="125">
        <f>AVERAGE('EJE1'!I48:I49)</f>
        <v>1.9802777777777778</v>
      </c>
      <c r="O29" s="254">
        <f>IF(N29&lt;=33%,1,IF(N29&lt;76%,3,IF(N29&lt;100%,4,)))</f>
        <v>0</v>
      </c>
    </row>
    <row r="30" spans="1:16" ht="39.950000000000003" customHeight="1">
      <c r="A30" s="378"/>
      <c r="B30" s="393"/>
      <c r="C30" s="390"/>
      <c r="D30" s="171">
        <v>22</v>
      </c>
      <c r="E30" s="26" t="s">
        <v>229</v>
      </c>
      <c r="F30" s="41">
        <v>190</v>
      </c>
      <c r="G30" s="69" t="s">
        <v>265</v>
      </c>
      <c r="H30" s="384"/>
      <c r="I30" s="112">
        <v>175</v>
      </c>
      <c r="J30" s="113">
        <f t="shared" si="3"/>
        <v>0.92105263157894735</v>
      </c>
      <c r="K30" s="122">
        <f t="shared" si="1"/>
        <v>4</v>
      </c>
      <c r="L30" s="138" t="s">
        <v>49</v>
      </c>
      <c r="M30" s="141" t="s">
        <v>387</v>
      </c>
      <c r="N30" s="125">
        <f>AVERAGE('EJE1'!I50:I51)</f>
        <v>0.55000000000000004</v>
      </c>
      <c r="O30" s="166">
        <f t="shared" si="0"/>
        <v>3</v>
      </c>
      <c r="P30" s="137"/>
    </row>
    <row r="31" spans="1:16" ht="39.950000000000003" customHeight="1">
      <c r="A31" s="378"/>
      <c r="B31" s="334" t="s">
        <v>39</v>
      </c>
      <c r="C31" s="388" t="s">
        <v>43</v>
      </c>
      <c r="D31" s="171">
        <v>23</v>
      </c>
      <c r="E31" s="27" t="s">
        <v>285</v>
      </c>
      <c r="F31" s="172">
        <v>2000</v>
      </c>
      <c r="G31" s="169" t="s">
        <v>267</v>
      </c>
      <c r="H31" s="382" t="s">
        <v>278</v>
      </c>
      <c r="I31" s="112">
        <v>730</v>
      </c>
      <c r="J31" s="113">
        <f t="shared" si="3"/>
        <v>0.36499999999999999</v>
      </c>
      <c r="K31" s="122">
        <f t="shared" si="1"/>
        <v>3</v>
      </c>
      <c r="L31" s="173" t="s">
        <v>407</v>
      </c>
    </row>
    <row r="32" spans="1:16" ht="39.950000000000003" customHeight="1">
      <c r="A32" s="378"/>
      <c r="B32" s="335"/>
      <c r="C32" s="389"/>
      <c r="D32" s="171">
        <v>24</v>
      </c>
      <c r="E32" s="27" t="s">
        <v>286</v>
      </c>
      <c r="F32" s="172">
        <v>2</v>
      </c>
      <c r="G32" s="169" t="s">
        <v>266</v>
      </c>
      <c r="H32" s="383"/>
      <c r="I32" s="112">
        <v>0</v>
      </c>
      <c r="J32" s="113">
        <f t="shared" si="3"/>
        <v>0</v>
      </c>
      <c r="K32" s="123">
        <f t="shared" si="1"/>
        <v>1</v>
      </c>
    </row>
    <row r="33" spans="1:11" ht="39.950000000000003" customHeight="1">
      <c r="A33" s="378"/>
      <c r="B33" s="335"/>
      <c r="C33" s="389"/>
      <c r="D33" s="171">
        <v>25</v>
      </c>
      <c r="E33" s="27" t="s">
        <v>287</v>
      </c>
      <c r="F33" s="70">
        <v>0.3</v>
      </c>
      <c r="G33" s="169" t="s">
        <v>41</v>
      </c>
      <c r="H33" s="383"/>
      <c r="I33" s="114">
        <v>0.125</v>
      </c>
      <c r="J33" s="113">
        <f t="shared" si="3"/>
        <v>0.41666666666666669</v>
      </c>
      <c r="K33" s="122">
        <f t="shared" si="1"/>
        <v>3</v>
      </c>
    </row>
    <row r="34" spans="1:11" ht="39.950000000000003" customHeight="1">
      <c r="A34" s="378"/>
      <c r="B34" s="335"/>
      <c r="C34" s="389"/>
      <c r="D34" s="171">
        <v>26</v>
      </c>
      <c r="E34" s="27" t="s">
        <v>202</v>
      </c>
      <c r="F34" s="172">
        <v>667</v>
      </c>
      <c r="G34" s="169" t="s">
        <v>268</v>
      </c>
      <c r="H34" s="383"/>
      <c r="I34" s="112">
        <v>0</v>
      </c>
      <c r="J34" s="113">
        <f t="shared" si="3"/>
        <v>0</v>
      </c>
      <c r="K34" s="123">
        <f t="shared" si="1"/>
        <v>1</v>
      </c>
    </row>
    <row r="35" spans="1:11" ht="39.950000000000003" customHeight="1">
      <c r="A35" s="378"/>
      <c r="B35" s="335"/>
      <c r="C35" s="389"/>
      <c r="D35" s="171">
        <v>27</v>
      </c>
      <c r="E35" s="27" t="s">
        <v>288</v>
      </c>
      <c r="F35" s="172">
        <v>20</v>
      </c>
      <c r="G35" s="169" t="s">
        <v>270</v>
      </c>
      <c r="H35" s="383"/>
      <c r="I35" s="112">
        <v>28</v>
      </c>
      <c r="J35" s="113">
        <f t="shared" si="3"/>
        <v>1.4</v>
      </c>
      <c r="K35" s="124">
        <f>IF(J35&lt;=33%,1,IF(J35&lt;76%,3,IF(J35&lt;100%,4,)))</f>
        <v>0</v>
      </c>
    </row>
    <row r="36" spans="1:11" ht="39.950000000000003" customHeight="1">
      <c r="A36" s="378"/>
      <c r="B36" s="335"/>
      <c r="C36" s="390"/>
      <c r="D36" s="171">
        <v>28</v>
      </c>
      <c r="E36" s="27" t="s">
        <v>203</v>
      </c>
      <c r="F36" s="172">
        <v>3</v>
      </c>
      <c r="G36" s="169" t="s">
        <v>269</v>
      </c>
      <c r="H36" s="384"/>
      <c r="I36" s="112">
        <v>0</v>
      </c>
      <c r="J36" s="113">
        <f t="shared" si="3"/>
        <v>0</v>
      </c>
      <c r="K36" s="123">
        <f t="shared" si="1"/>
        <v>1</v>
      </c>
    </row>
    <row r="37" spans="1:11" ht="39.950000000000003" customHeight="1">
      <c r="A37" s="378"/>
      <c r="B37" s="335"/>
      <c r="C37" s="388" t="s">
        <v>43</v>
      </c>
      <c r="D37" s="171">
        <v>29</v>
      </c>
      <c r="E37" s="27" t="s">
        <v>204</v>
      </c>
      <c r="F37" s="172">
        <v>1</v>
      </c>
      <c r="G37" s="169" t="s">
        <v>271</v>
      </c>
      <c r="H37" s="382" t="s">
        <v>313</v>
      </c>
      <c r="I37" s="112">
        <v>0</v>
      </c>
      <c r="J37" s="113">
        <f t="shared" si="3"/>
        <v>0</v>
      </c>
      <c r="K37" s="123">
        <f t="shared" si="1"/>
        <v>1</v>
      </c>
    </row>
    <row r="38" spans="1:11" ht="39.950000000000003" customHeight="1">
      <c r="A38" s="378"/>
      <c r="B38" s="335"/>
      <c r="C38" s="389"/>
      <c r="D38" s="171">
        <v>30</v>
      </c>
      <c r="E38" s="27" t="s">
        <v>205</v>
      </c>
      <c r="F38" s="172">
        <v>1</v>
      </c>
      <c r="G38" s="169" t="s">
        <v>272</v>
      </c>
      <c r="H38" s="383"/>
      <c r="I38" s="112">
        <v>0</v>
      </c>
      <c r="J38" s="113">
        <f t="shared" si="3"/>
        <v>0</v>
      </c>
      <c r="K38" s="123">
        <f t="shared" si="1"/>
        <v>1</v>
      </c>
    </row>
    <row r="39" spans="1:11" ht="39.950000000000003" customHeight="1">
      <c r="A39" s="378"/>
      <c r="B39" s="335"/>
      <c r="C39" s="389"/>
      <c r="D39" s="171">
        <v>31</v>
      </c>
      <c r="E39" s="27" t="s">
        <v>206</v>
      </c>
      <c r="F39" s="172">
        <v>2</v>
      </c>
      <c r="G39" s="169" t="s">
        <v>273</v>
      </c>
      <c r="H39" s="383"/>
      <c r="I39" s="112">
        <v>0</v>
      </c>
      <c r="J39" s="113">
        <f t="shared" si="3"/>
        <v>0</v>
      </c>
      <c r="K39" s="123">
        <f t="shared" si="1"/>
        <v>1</v>
      </c>
    </row>
    <row r="40" spans="1:11" ht="39.950000000000003" customHeight="1">
      <c r="A40" s="378"/>
      <c r="B40" s="335"/>
      <c r="C40" s="389"/>
      <c r="D40" s="171">
        <v>32</v>
      </c>
      <c r="E40" s="27" t="s">
        <v>230</v>
      </c>
      <c r="F40" s="172">
        <v>1</v>
      </c>
      <c r="G40" s="169" t="s">
        <v>274</v>
      </c>
      <c r="H40" s="383"/>
      <c r="I40" s="112">
        <v>0</v>
      </c>
      <c r="J40" s="113">
        <f t="shared" si="3"/>
        <v>0</v>
      </c>
      <c r="K40" s="123">
        <f t="shared" si="1"/>
        <v>1</v>
      </c>
    </row>
    <row r="41" spans="1:11" ht="39.950000000000003" customHeight="1">
      <c r="A41" s="378"/>
      <c r="B41" s="336"/>
      <c r="C41" s="390"/>
      <c r="D41" s="171">
        <v>33</v>
      </c>
      <c r="E41" s="27" t="s">
        <v>289</v>
      </c>
      <c r="F41" s="172">
        <v>4</v>
      </c>
      <c r="G41" s="169" t="s">
        <v>275</v>
      </c>
      <c r="H41" s="384"/>
      <c r="I41" s="112">
        <v>0</v>
      </c>
      <c r="J41" s="113">
        <f t="shared" si="3"/>
        <v>0</v>
      </c>
      <c r="K41" s="123">
        <f t="shared" si="1"/>
        <v>1</v>
      </c>
    </row>
    <row r="42" spans="1:11" ht="39.950000000000003" customHeight="1">
      <c r="A42" s="378"/>
      <c r="B42" s="385" t="s">
        <v>155</v>
      </c>
      <c r="C42" s="76" t="s">
        <v>162</v>
      </c>
      <c r="D42" s="99">
        <v>34</v>
      </c>
      <c r="E42" s="30" t="s">
        <v>231</v>
      </c>
      <c r="F42" s="41">
        <v>8</v>
      </c>
      <c r="G42" s="168" t="s">
        <v>180</v>
      </c>
      <c r="H42" s="382" t="s">
        <v>279</v>
      </c>
      <c r="I42" s="112">
        <v>7</v>
      </c>
      <c r="J42" s="113">
        <f t="shared" si="3"/>
        <v>0.875</v>
      </c>
      <c r="K42" s="122">
        <f t="shared" si="1"/>
        <v>4</v>
      </c>
    </row>
    <row r="43" spans="1:11" ht="39.950000000000003" customHeight="1">
      <c r="A43" s="378"/>
      <c r="B43" s="386"/>
      <c r="C43" s="388" t="s">
        <v>30</v>
      </c>
      <c r="D43" s="171">
        <v>35</v>
      </c>
      <c r="E43" s="26" t="s">
        <v>232</v>
      </c>
      <c r="F43" s="172">
        <v>20</v>
      </c>
      <c r="G43" s="71" t="s">
        <v>31</v>
      </c>
      <c r="H43" s="383"/>
      <c r="I43" s="112">
        <v>15</v>
      </c>
      <c r="J43" s="113">
        <f t="shared" si="3"/>
        <v>0.75</v>
      </c>
      <c r="K43" s="122">
        <f t="shared" si="1"/>
        <v>3</v>
      </c>
    </row>
    <row r="44" spans="1:11" ht="39.950000000000003" customHeight="1">
      <c r="A44" s="378"/>
      <c r="B44" s="386"/>
      <c r="C44" s="389"/>
      <c r="D44" s="171">
        <v>36</v>
      </c>
      <c r="E44" s="27" t="s">
        <v>233</v>
      </c>
      <c r="F44" s="172">
        <v>60</v>
      </c>
      <c r="G44" s="67" t="s">
        <v>32</v>
      </c>
      <c r="H44" s="383"/>
      <c r="I44" s="112">
        <v>62</v>
      </c>
      <c r="J44" s="113">
        <f t="shared" si="3"/>
        <v>1.0333333333333334</v>
      </c>
      <c r="K44" s="124">
        <f>IF(J44&lt;=33%,1,IF(J44&lt;76%,3,IF(J44&lt;100%,4,)))</f>
        <v>0</v>
      </c>
    </row>
    <row r="45" spans="1:11" ht="39.950000000000003" customHeight="1">
      <c r="A45" s="378"/>
      <c r="B45" s="386"/>
      <c r="C45" s="389"/>
      <c r="D45" s="171">
        <v>37</v>
      </c>
      <c r="E45" s="27" t="s">
        <v>234</v>
      </c>
      <c r="F45" s="172">
        <v>2</v>
      </c>
      <c r="G45" s="67" t="s">
        <v>33</v>
      </c>
      <c r="H45" s="383"/>
      <c r="I45" s="112">
        <v>0</v>
      </c>
      <c r="J45" s="113">
        <f t="shared" si="3"/>
        <v>0</v>
      </c>
      <c r="K45" s="123">
        <f t="shared" si="1"/>
        <v>1</v>
      </c>
    </row>
    <row r="46" spans="1:11" ht="39.950000000000003" customHeight="1">
      <c r="A46" s="378"/>
      <c r="B46" s="386"/>
      <c r="C46" s="390"/>
      <c r="D46" s="171">
        <v>38</v>
      </c>
      <c r="E46" s="27" t="s">
        <v>235</v>
      </c>
      <c r="F46" s="172">
        <v>99</v>
      </c>
      <c r="G46" s="67" t="s">
        <v>34</v>
      </c>
      <c r="H46" s="383"/>
      <c r="I46" s="112">
        <v>44</v>
      </c>
      <c r="J46" s="113">
        <f t="shared" si="3"/>
        <v>0.44444444444444442</v>
      </c>
      <c r="K46" s="122">
        <f t="shared" si="1"/>
        <v>3</v>
      </c>
    </row>
    <row r="47" spans="1:11" ht="39.950000000000003" customHeight="1">
      <c r="A47" s="378"/>
      <c r="B47" s="387"/>
      <c r="C47" s="168" t="s">
        <v>290</v>
      </c>
      <c r="D47" s="171">
        <v>39</v>
      </c>
      <c r="E47" s="27" t="s">
        <v>236</v>
      </c>
      <c r="F47" s="41">
        <v>20</v>
      </c>
      <c r="G47" s="67" t="s">
        <v>291</v>
      </c>
      <c r="H47" s="384"/>
      <c r="I47" s="112">
        <v>8</v>
      </c>
      <c r="J47" s="113">
        <f t="shared" si="3"/>
        <v>0.4</v>
      </c>
      <c r="K47" s="122">
        <f t="shared" si="1"/>
        <v>3</v>
      </c>
    </row>
    <row r="48" spans="1:11" ht="39.950000000000003" customHeight="1">
      <c r="A48" s="378"/>
      <c r="B48" s="385" t="s">
        <v>159</v>
      </c>
      <c r="C48" s="388" t="s">
        <v>237</v>
      </c>
      <c r="D48" s="171">
        <v>40</v>
      </c>
      <c r="E48" s="29" t="s">
        <v>292</v>
      </c>
      <c r="F48" s="172">
        <v>4</v>
      </c>
      <c r="G48" s="169" t="s">
        <v>261</v>
      </c>
      <c r="H48" s="382" t="s">
        <v>313</v>
      </c>
      <c r="I48" s="112">
        <v>0</v>
      </c>
      <c r="J48" s="113">
        <f t="shared" si="3"/>
        <v>0</v>
      </c>
      <c r="K48" s="123">
        <f t="shared" si="1"/>
        <v>1</v>
      </c>
    </row>
    <row r="49" spans="1:11" ht="39.950000000000003" customHeight="1">
      <c r="A49" s="378"/>
      <c r="B49" s="386"/>
      <c r="C49" s="390"/>
      <c r="D49" s="171">
        <v>41</v>
      </c>
      <c r="E49" s="29" t="s">
        <v>293</v>
      </c>
      <c r="F49" s="172">
        <v>1</v>
      </c>
      <c r="G49" s="169" t="s">
        <v>38</v>
      </c>
      <c r="H49" s="384"/>
      <c r="I49" s="112">
        <v>0</v>
      </c>
      <c r="J49" s="113">
        <f t="shared" si="3"/>
        <v>0</v>
      </c>
      <c r="K49" s="123">
        <f t="shared" si="1"/>
        <v>1</v>
      </c>
    </row>
    <row r="50" spans="1:11" ht="39.950000000000003" customHeight="1">
      <c r="A50" s="378"/>
      <c r="B50" s="387"/>
      <c r="C50" s="167" t="s">
        <v>176</v>
      </c>
      <c r="D50" s="171">
        <v>42</v>
      </c>
      <c r="E50" s="27" t="s">
        <v>294</v>
      </c>
      <c r="F50" s="72">
        <v>20</v>
      </c>
      <c r="G50" s="68" t="s">
        <v>186</v>
      </c>
      <c r="H50" s="60" t="s">
        <v>276</v>
      </c>
      <c r="I50" s="112">
        <v>140</v>
      </c>
      <c r="J50" s="113">
        <f t="shared" si="3"/>
        <v>7</v>
      </c>
      <c r="K50" s="124">
        <f>IF(J50&lt;=33%,1,IF(J50&lt;76%,3,IF(J50&lt;100%,4,)))</f>
        <v>0</v>
      </c>
    </row>
    <row r="51" spans="1:11" ht="39.950000000000003" customHeight="1">
      <c r="A51" s="378"/>
      <c r="B51" s="334" t="s">
        <v>44</v>
      </c>
      <c r="C51" s="356" t="s">
        <v>46</v>
      </c>
      <c r="D51" s="98">
        <v>43</v>
      </c>
      <c r="E51" s="27" t="s">
        <v>238</v>
      </c>
      <c r="F51" s="95">
        <v>150</v>
      </c>
      <c r="G51" s="83" t="s">
        <v>47</v>
      </c>
      <c r="H51" s="60" t="s">
        <v>314</v>
      </c>
      <c r="I51" s="112">
        <v>216</v>
      </c>
      <c r="J51" s="113">
        <f t="shared" si="3"/>
        <v>1.44</v>
      </c>
      <c r="K51" s="124">
        <f>IF(J51&lt;=33%,1,IF(J51&lt;76%,3,IF(J51&lt;100%,4,)))</f>
        <v>0</v>
      </c>
    </row>
    <row r="52" spans="1:11" ht="39.950000000000003" customHeight="1">
      <c r="A52" s="378"/>
      <c r="B52" s="335"/>
      <c r="C52" s="357"/>
      <c r="D52" s="98">
        <v>44</v>
      </c>
      <c r="E52" s="27" t="s">
        <v>239</v>
      </c>
      <c r="F52" s="95">
        <v>100</v>
      </c>
      <c r="G52" s="83" t="s">
        <v>48</v>
      </c>
      <c r="H52" s="60" t="s">
        <v>307</v>
      </c>
      <c r="I52" s="112">
        <v>125</v>
      </c>
      <c r="J52" s="113">
        <f t="shared" si="3"/>
        <v>1.25</v>
      </c>
      <c r="K52" s="124">
        <f>IF(J52&lt;=33%,1,IF(J52&lt;76%,3,IF(J52&lt;100%,4,)))</f>
        <v>0</v>
      </c>
    </row>
    <row r="53" spans="1:11" ht="39.950000000000003" customHeight="1">
      <c r="A53" s="378"/>
      <c r="B53" s="335"/>
      <c r="C53" s="357"/>
      <c r="D53" s="98">
        <v>45</v>
      </c>
      <c r="E53" s="27" t="s">
        <v>240</v>
      </c>
      <c r="F53" s="95">
        <v>10</v>
      </c>
      <c r="G53" s="83" t="s">
        <v>50</v>
      </c>
      <c r="H53" s="60" t="s">
        <v>315</v>
      </c>
      <c r="I53" s="112">
        <v>0</v>
      </c>
      <c r="J53" s="113">
        <f t="shared" si="3"/>
        <v>0</v>
      </c>
      <c r="K53" s="123">
        <f t="shared" si="1"/>
        <v>1</v>
      </c>
    </row>
    <row r="54" spans="1:11" ht="39.950000000000003" customHeight="1">
      <c r="A54" s="378"/>
      <c r="B54" s="336"/>
      <c r="C54" s="358"/>
      <c r="D54" s="98">
        <v>46</v>
      </c>
      <c r="E54" s="27" t="s">
        <v>241</v>
      </c>
      <c r="F54" s="95">
        <v>15</v>
      </c>
      <c r="G54" s="83" t="s">
        <v>51</v>
      </c>
      <c r="H54" s="60" t="s">
        <v>315</v>
      </c>
      <c r="I54" s="112">
        <v>0</v>
      </c>
      <c r="J54" s="113">
        <f t="shared" si="3"/>
        <v>0</v>
      </c>
      <c r="K54" s="123">
        <f t="shared" si="1"/>
        <v>1</v>
      </c>
    </row>
    <row r="55" spans="1:11" ht="39.950000000000003" customHeight="1">
      <c r="J55" s="126">
        <f>AVERAGE(J8:J54)</f>
        <v>0.50061586488582821</v>
      </c>
      <c r="K55" s="127">
        <f t="shared" si="1"/>
        <v>3</v>
      </c>
    </row>
    <row r="56" spans="1:11" ht="39.950000000000003" customHeight="1" thickBot="1">
      <c r="A56" s="23" t="s">
        <v>197</v>
      </c>
    </row>
  </sheetData>
  <sheetProtection selectLockedCells="1" selectUnlockedCells="1"/>
  <mergeCells count="30">
    <mergeCell ref="A8:A54"/>
    <mergeCell ref="B8:B12"/>
    <mergeCell ref="H8:H12"/>
    <mergeCell ref="C10:C11"/>
    <mergeCell ref="D10:D11"/>
    <mergeCell ref="E10:E11"/>
    <mergeCell ref="B13:B17"/>
    <mergeCell ref="H13:H14"/>
    <mergeCell ref="B18:B25"/>
    <mergeCell ref="H18:H20"/>
    <mergeCell ref="H26:H30"/>
    <mergeCell ref="C27:C30"/>
    <mergeCell ref="B31:B41"/>
    <mergeCell ref="C31:C36"/>
    <mergeCell ref="H31:H36"/>
    <mergeCell ref="C37:C41"/>
    <mergeCell ref="L1:O1"/>
    <mergeCell ref="L2:O2"/>
    <mergeCell ref="B51:B54"/>
    <mergeCell ref="C51:C54"/>
    <mergeCell ref="H37:H41"/>
    <mergeCell ref="B42:B47"/>
    <mergeCell ref="H42:H47"/>
    <mergeCell ref="C43:C46"/>
    <mergeCell ref="B48:B50"/>
    <mergeCell ref="C48:C49"/>
    <mergeCell ref="H48:H49"/>
    <mergeCell ref="B26:B30"/>
    <mergeCell ref="G3:H4"/>
    <mergeCell ref="G5:H6"/>
  </mergeCells>
  <conditionalFormatting sqref="K8">
    <cfRule type="cellIs" dxfId="319" priority="83" stopIfTrue="1" operator="between">
      <formula>3</formula>
      <formula>4</formula>
    </cfRule>
  </conditionalFormatting>
  <conditionalFormatting sqref="K8">
    <cfRule type="cellIs" dxfId="318" priority="80" stopIfTrue="1" operator="greaterThan">
      <formula>3</formula>
    </cfRule>
    <cfRule type="cellIs" dxfId="317" priority="81" stopIfTrue="1" operator="between">
      <formula>1</formula>
      <formula>1</formula>
    </cfRule>
    <cfRule type="cellIs" dxfId="316" priority="82" stopIfTrue="1" operator="between">
      <formula>3</formula>
      <formula>3</formula>
    </cfRule>
  </conditionalFormatting>
  <conditionalFormatting sqref="K9 K36:K43 K45:K49 K53:K54 K11:K34">
    <cfRule type="cellIs" dxfId="315" priority="79" stopIfTrue="1" operator="between">
      <formula>3</formula>
      <formula>4</formula>
    </cfRule>
  </conditionalFormatting>
  <conditionalFormatting sqref="K9 K36:K43 K45:K49 K53:K54 K11:K34">
    <cfRule type="cellIs" dxfId="314" priority="76" stopIfTrue="1" operator="greaterThan">
      <formula>3</formula>
    </cfRule>
    <cfRule type="cellIs" dxfId="313" priority="77" stopIfTrue="1" operator="between">
      <formula>1</formula>
      <formula>1</formula>
    </cfRule>
    <cfRule type="cellIs" dxfId="312" priority="78" stopIfTrue="1" operator="between">
      <formula>3</formula>
      <formula>3</formula>
    </cfRule>
  </conditionalFormatting>
  <conditionalFormatting sqref="K35">
    <cfRule type="cellIs" dxfId="311" priority="73" stopIfTrue="1" operator="between">
      <formula>1</formula>
      <formula>1</formula>
    </cfRule>
    <cfRule type="cellIs" dxfId="310" priority="74" stopIfTrue="1" operator="between">
      <formula>3</formula>
      <formula>3</formula>
    </cfRule>
    <cfRule type="cellIs" dxfId="309" priority="75" stopIfTrue="1" operator="between">
      <formula>3</formula>
      <formula>4</formula>
    </cfRule>
  </conditionalFormatting>
  <conditionalFormatting sqref="K44">
    <cfRule type="cellIs" dxfId="308" priority="70" stopIfTrue="1" operator="between">
      <formula>1</formula>
      <formula>1</formula>
    </cfRule>
    <cfRule type="cellIs" dxfId="307" priority="71" stopIfTrue="1" operator="between">
      <formula>3</formula>
      <formula>3</formula>
    </cfRule>
    <cfRule type="cellIs" dxfId="306" priority="72" stopIfTrue="1" operator="between">
      <formula>3</formula>
      <formula>4</formula>
    </cfRule>
  </conditionalFormatting>
  <conditionalFormatting sqref="K50">
    <cfRule type="cellIs" dxfId="305" priority="67" stopIfTrue="1" operator="between">
      <formula>1</formula>
      <formula>1</formula>
    </cfRule>
    <cfRule type="cellIs" dxfId="304" priority="68" stopIfTrue="1" operator="between">
      <formula>3</formula>
      <formula>3</formula>
    </cfRule>
    <cfRule type="cellIs" dxfId="303" priority="69" stopIfTrue="1" operator="between">
      <formula>3</formula>
      <formula>4</formula>
    </cfRule>
  </conditionalFormatting>
  <conditionalFormatting sqref="K51">
    <cfRule type="cellIs" dxfId="302" priority="64" stopIfTrue="1" operator="between">
      <formula>1</formula>
      <formula>1</formula>
    </cfRule>
    <cfRule type="cellIs" dxfId="301" priority="65" stopIfTrue="1" operator="between">
      <formula>3</formula>
      <formula>3</formula>
    </cfRule>
    <cfRule type="cellIs" dxfId="300" priority="66" stopIfTrue="1" operator="between">
      <formula>3</formula>
      <formula>4</formula>
    </cfRule>
  </conditionalFormatting>
  <conditionalFormatting sqref="K52">
    <cfRule type="cellIs" dxfId="299" priority="61" stopIfTrue="1" operator="between">
      <formula>1</formula>
      <formula>1</formula>
    </cfRule>
    <cfRule type="cellIs" dxfId="298" priority="62" stopIfTrue="1" operator="between">
      <formula>3</formula>
      <formula>3</formula>
    </cfRule>
    <cfRule type="cellIs" dxfId="297" priority="63" stopIfTrue="1" operator="between">
      <formula>3</formula>
      <formula>4</formula>
    </cfRule>
  </conditionalFormatting>
  <conditionalFormatting sqref="K55">
    <cfRule type="cellIs" dxfId="296" priority="60" stopIfTrue="1" operator="between">
      <formula>3</formula>
      <formula>4</formula>
    </cfRule>
  </conditionalFormatting>
  <conditionalFormatting sqref="K55">
    <cfRule type="cellIs" dxfId="295" priority="57" stopIfTrue="1" operator="greaterThan">
      <formula>3</formula>
    </cfRule>
    <cfRule type="cellIs" dxfId="294" priority="58" stopIfTrue="1" operator="between">
      <formula>1</formula>
      <formula>1</formula>
    </cfRule>
    <cfRule type="cellIs" dxfId="293" priority="59" stopIfTrue="1" operator="between">
      <formula>3</formula>
      <formula>3</formula>
    </cfRule>
  </conditionalFormatting>
  <conditionalFormatting sqref="O5">
    <cfRule type="cellIs" dxfId="292" priority="56" stopIfTrue="1" operator="between">
      <formula>3</formula>
      <formula>4</formula>
    </cfRule>
  </conditionalFormatting>
  <conditionalFormatting sqref="O5">
    <cfRule type="cellIs" dxfId="291" priority="53" stopIfTrue="1" operator="greaterThan">
      <formula>3</formula>
    </cfRule>
    <cfRule type="cellIs" dxfId="290" priority="54" stopIfTrue="1" operator="between">
      <formula>1</formula>
      <formula>1</formula>
    </cfRule>
    <cfRule type="cellIs" dxfId="289" priority="55" stopIfTrue="1" operator="between">
      <formula>3</formula>
      <formula>3</formula>
    </cfRule>
  </conditionalFormatting>
  <conditionalFormatting sqref="O22:O23 O6 O18 O8 O10:O11 O14:O15 O20 O26:O27">
    <cfRule type="cellIs" dxfId="288" priority="52" stopIfTrue="1" operator="between">
      <formula>3</formula>
      <formula>4</formula>
    </cfRule>
  </conditionalFormatting>
  <conditionalFormatting sqref="O22:O23 O6 O18 O8 O10:O11 O14:O15 O20 O26:O27">
    <cfRule type="cellIs" dxfId="287" priority="49" stopIfTrue="1" operator="greaterThan">
      <formula>3</formula>
    </cfRule>
    <cfRule type="cellIs" dxfId="286" priority="50" stopIfTrue="1" operator="between">
      <formula>1</formula>
      <formula>1</formula>
    </cfRule>
    <cfRule type="cellIs" dxfId="285" priority="51" stopIfTrue="1" operator="between">
      <formula>3</formula>
      <formula>3</formula>
    </cfRule>
  </conditionalFormatting>
  <conditionalFormatting sqref="O29">
    <cfRule type="cellIs" dxfId="284" priority="46" stopIfTrue="1" operator="between">
      <formula>1</formula>
      <formula>1</formula>
    </cfRule>
    <cfRule type="cellIs" dxfId="283" priority="47" stopIfTrue="1" operator="between">
      <formula>3</formula>
      <formula>3</formula>
    </cfRule>
    <cfRule type="cellIs" dxfId="282" priority="48" stopIfTrue="1" operator="between">
      <formula>3</formula>
      <formula>4</formula>
    </cfRule>
  </conditionalFormatting>
  <conditionalFormatting sqref="O28">
    <cfRule type="cellIs" dxfId="281" priority="43" stopIfTrue="1" operator="between">
      <formula>1</formula>
      <formula>1</formula>
    </cfRule>
    <cfRule type="cellIs" dxfId="280" priority="44" stopIfTrue="1" operator="between">
      <formula>3</formula>
      <formula>3</formula>
    </cfRule>
    <cfRule type="cellIs" dxfId="279" priority="45" stopIfTrue="1" operator="between">
      <formula>3</formula>
      <formula>4</formula>
    </cfRule>
  </conditionalFormatting>
  <conditionalFormatting sqref="O21">
    <cfRule type="cellIs" dxfId="278" priority="40" stopIfTrue="1" operator="between">
      <formula>1</formula>
      <formula>1</formula>
    </cfRule>
    <cfRule type="cellIs" dxfId="277" priority="41" stopIfTrue="1" operator="between">
      <formula>3</formula>
      <formula>3</formula>
    </cfRule>
    <cfRule type="cellIs" dxfId="276" priority="42" stopIfTrue="1" operator="between">
      <formula>3</formula>
      <formula>4</formula>
    </cfRule>
  </conditionalFormatting>
  <conditionalFormatting sqref="O16">
    <cfRule type="cellIs" dxfId="275" priority="35" stopIfTrue="1" operator="between">
      <formula>3</formula>
      <formula>4</formula>
    </cfRule>
  </conditionalFormatting>
  <conditionalFormatting sqref="O16">
    <cfRule type="cellIs" dxfId="274" priority="32" stopIfTrue="1" operator="greaterThan">
      <formula>3</formula>
    </cfRule>
    <cfRule type="cellIs" dxfId="273" priority="33" stopIfTrue="1" operator="between">
      <formula>1</formula>
      <formula>1</formula>
    </cfRule>
    <cfRule type="cellIs" dxfId="272" priority="34" stopIfTrue="1" operator="between">
      <formula>3</formula>
      <formula>3</formula>
    </cfRule>
  </conditionalFormatting>
  <conditionalFormatting sqref="O9">
    <cfRule type="cellIs" dxfId="271" priority="26" stopIfTrue="1" operator="between">
      <formula>1</formula>
      <formula>1</formula>
    </cfRule>
    <cfRule type="cellIs" dxfId="270" priority="27" stopIfTrue="1" operator="between">
      <formula>3</formula>
      <formula>3</formula>
    </cfRule>
    <cfRule type="cellIs" dxfId="269" priority="28" stopIfTrue="1" operator="between">
      <formula>3</formula>
      <formula>4</formula>
    </cfRule>
  </conditionalFormatting>
  <conditionalFormatting sqref="O12">
    <cfRule type="cellIs" dxfId="268" priority="23" stopIfTrue="1" operator="between">
      <formula>1</formula>
      <formula>1</formula>
    </cfRule>
    <cfRule type="cellIs" dxfId="267" priority="24" stopIfTrue="1" operator="between">
      <formula>3</formula>
      <formula>3</formula>
    </cfRule>
    <cfRule type="cellIs" dxfId="266" priority="25" stopIfTrue="1" operator="between">
      <formula>3</formula>
      <formula>4</formula>
    </cfRule>
  </conditionalFormatting>
  <conditionalFormatting sqref="O13">
    <cfRule type="cellIs" dxfId="265" priority="20" stopIfTrue="1" operator="between">
      <formula>1</formula>
      <formula>1</formula>
    </cfRule>
    <cfRule type="cellIs" dxfId="264" priority="21" stopIfTrue="1" operator="between">
      <formula>3</formula>
      <formula>3</formula>
    </cfRule>
    <cfRule type="cellIs" dxfId="263" priority="22" stopIfTrue="1" operator="between">
      <formula>3</formula>
      <formula>4</formula>
    </cfRule>
  </conditionalFormatting>
  <conditionalFormatting sqref="O17">
    <cfRule type="cellIs" dxfId="262" priority="17" stopIfTrue="1" operator="between">
      <formula>1</formula>
      <formula>1</formula>
    </cfRule>
    <cfRule type="cellIs" dxfId="261" priority="18" stopIfTrue="1" operator="between">
      <formula>3</formula>
      <formula>3</formula>
    </cfRule>
    <cfRule type="cellIs" dxfId="260" priority="19" stopIfTrue="1" operator="between">
      <formula>3</formula>
      <formula>4</formula>
    </cfRule>
  </conditionalFormatting>
  <conditionalFormatting sqref="O19">
    <cfRule type="cellIs" dxfId="259" priority="14" stopIfTrue="1" operator="between">
      <formula>1</formula>
      <formula>1</formula>
    </cfRule>
    <cfRule type="cellIs" dxfId="258" priority="15" stopIfTrue="1" operator="between">
      <formula>3</formula>
      <formula>3</formula>
    </cfRule>
    <cfRule type="cellIs" dxfId="257" priority="16" stopIfTrue="1" operator="between">
      <formula>3</formula>
      <formula>4</formula>
    </cfRule>
  </conditionalFormatting>
  <conditionalFormatting sqref="O24">
    <cfRule type="cellIs" dxfId="256" priority="11" stopIfTrue="1" operator="between">
      <formula>1</formula>
      <formula>1</formula>
    </cfRule>
    <cfRule type="cellIs" dxfId="255" priority="12" stopIfTrue="1" operator="between">
      <formula>3</formula>
      <formula>3</formula>
    </cfRule>
    <cfRule type="cellIs" dxfId="254" priority="13" stopIfTrue="1" operator="between">
      <formula>3</formula>
      <formula>4</formula>
    </cfRule>
  </conditionalFormatting>
  <conditionalFormatting sqref="O25">
    <cfRule type="cellIs" dxfId="253" priority="8" stopIfTrue="1" operator="between">
      <formula>1</formula>
      <formula>1</formula>
    </cfRule>
    <cfRule type="cellIs" dxfId="252" priority="9" stopIfTrue="1" operator="between">
      <formula>3</formula>
      <formula>3</formula>
    </cfRule>
    <cfRule type="cellIs" dxfId="251" priority="10" stopIfTrue="1" operator="between">
      <formula>3</formula>
      <formula>4</formula>
    </cfRule>
  </conditionalFormatting>
  <conditionalFormatting sqref="O7">
    <cfRule type="cellIs" dxfId="250" priority="7" stopIfTrue="1" operator="between">
      <formula>3</formula>
      <formula>4</formula>
    </cfRule>
  </conditionalFormatting>
  <conditionalFormatting sqref="O7">
    <cfRule type="cellIs" dxfId="249" priority="4" stopIfTrue="1" operator="greaterThan">
      <formula>3</formula>
    </cfRule>
    <cfRule type="cellIs" dxfId="248" priority="5" stopIfTrue="1" operator="between">
      <formula>1</formula>
      <formula>1</formula>
    </cfRule>
    <cfRule type="cellIs" dxfId="247" priority="6" stopIfTrue="1" operator="between">
      <formula>3</formula>
      <formula>3</formula>
    </cfRule>
  </conditionalFormatting>
  <conditionalFormatting sqref="O30">
    <cfRule type="cellIs" dxfId="246" priority="1" stopIfTrue="1" operator="between">
      <formula>1</formula>
      <formula>1</formula>
    </cfRule>
    <cfRule type="cellIs" dxfId="245" priority="2" stopIfTrue="1" operator="between">
      <formula>3</formula>
      <formula>3</formula>
    </cfRule>
    <cfRule type="cellIs" dxfId="244" priority="3" stopIfTrue="1" operator="between">
      <formula>3</formula>
      <formula>4</formula>
    </cfRule>
  </conditionalFormatting>
  <printOptions horizontalCentered="1"/>
  <pageMargins left="0.70866141732283472" right="0.70866141732283472" top="0.74803149606299213" bottom="0.74803149606299213" header="0.51181102362204722" footer="0.51181102362204722"/>
  <pageSetup scale="48" orientation="portrait" useFirstPageNumber="1" horizontalDpi="300" verticalDpi="300" r:id="rId1"/>
  <headerFooter alignWithMargins="0"/>
  <rowBreaks count="1" manualBreakCount="1">
    <brk id="31" max="16383" man="1"/>
  </rowBreaks>
  <drawing r:id="rId2"/>
  <legacyDrawing r:id="rId3"/>
  <oleObjects>
    <mc:AlternateContent xmlns:mc="http://schemas.openxmlformats.org/markup-compatibility/2006">
      <mc:Choice Requires="x14">
        <oleObject progId="Visio.Drawing.11" shapeId="6145" r:id="rId4">
          <objectPr defaultSize="0" autoPict="0" r:id="rId5">
            <anchor moveWithCells="1" sizeWithCells="1">
              <from>
                <xdr:col>0</xdr:col>
                <xdr:colOff>0</xdr:colOff>
                <xdr:row>2</xdr:row>
                <xdr:rowOff>85725</xdr:rowOff>
              </from>
              <to>
                <xdr:col>0</xdr:col>
                <xdr:colOff>0</xdr:colOff>
                <xdr:row>4</xdr:row>
                <xdr:rowOff>0</xdr:rowOff>
              </to>
            </anchor>
          </objectPr>
        </oleObject>
      </mc:Choice>
      <mc:Fallback>
        <oleObject progId="Visio.Drawing.11" shapeId="6145" r:id="rId4"/>
      </mc:Fallback>
    </mc:AlternateContent>
  </oleObject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2">
    <tabColor theme="2" tint="-0.749992370372631"/>
  </sheetPr>
  <dimension ref="A1:M42"/>
  <sheetViews>
    <sheetView view="pageBreakPreview" topLeftCell="A30" zoomScale="46" zoomScaleNormal="55" zoomScaleSheetLayoutView="46" workbookViewId="0">
      <selection activeCell="J35" sqref="J35"/>
    </sheetView>
  </sheetViews>
  <sheetFormatPr baseColWidth="10" defaultColWidth="15.7109375" defaultRowHeight="20.100000000000001" customHeight="1"/>
  <cols>
    <col min="1" max="1" width="20.28515625" style="1" customWidth="1"/>
    <col min="2" max="2" width="17.85546875" style="1" customWidth="1"/>
    <col min="3" max="3" width="23.85546875" style="4" customWidth="1"/>
    <col min="4" max="4" width="24.140625" style="4" customWidth="1"/>
    <col min="5" max="5" width="24.140625" style="4" hidden="1" customWidth="1"/>
    <col min="6" max="6" width="17.140625" style="4" customWidth="1"/>
    <col min="7" max="7" width="14.42578125" style="4" customWidth="1"/>
    <col min="8" max="8" width="14" style="4" customWidth="1"/>
    <col min="9" max="9" width="46" style="1" hidden="1" customWidth="1"/>
    <col min="10" max="10" width="13.5703125" style="1" customWidth="1"/>
    <col min="11" max="11" width="17.7109375" style="1" bestFit="1" customWidth="1"/>
    <col min="12" max="13" width="35.5703125" style="1" customWidth="1"/>
    <col min="14" max="16384" width="15.7109375" style="1"/>
  </cols>
  <sheetData>
    <row r="1" spans="1:13" ht="20.100000000000001" customHeight="1">
      <c r="A1" s="20"/>
      <c r="B1" s="401" t="s">
        <v>194</v>
      </c>
      <c r="C1" s="402"/>
      <c r="D1" s="402"/>
      <c r="E1" s="402"/>
      <c r="F1" s="402"/>
      <c r="G1" s="402"/>
      <c r="H1" s="402"/>
      <c r="I1" s="402"/>
      <c r="J1" s="402"/>
      <c r="K1" s="403"/>
      <c r="L1" s="308" t="s">
        <v>195</v>
      </c>
      <c r="M1" s="309"/>
    </row>
    <row r="2" spans="1:13" ht="20.100000000000001" customHeight="1" thickBot="1">
      <c r="A2" s="21"/>
      <c r="B2" s="401"/>
      <c r="C2" s="402"/>
      <c r="D2" s="402"/>
      <c r="E2" s="402"/>
      <c r="F2" s="402"/>
      <c r="G2" s="402"/>
      <c r="H2" s="402"/>
      <c r="I2" s="402"/>
      <c r="J2" s="402"/>
      <c r="K2" s="403"/>
      <c r="L2" s="310"/>
      <c r="M2" s="311"/>
    </row>
    <row r="3" spans="1:13" ht="20.100000000000001" customHeight="1">
      <c r="A3" s="21"/>
      <c r="B3" s="318" t="s">
        <v>408</v>
      </c>
      <c r="C3" s="319"/>
      <c r="D3" s="319"/>
      <c r="E3" s="319"/>
      <c r="F3" s="319"/>
      <c r="G3" s="319"/>
      <c r="H3" s="319"/>
      <c r="I3" s="319"/>
      <c r="J3" s="319"/>
      <c r="K3" s="320"/>
      <c r="L3" s="308" t="s">
        <v>196</v>
      </c>
      <c r="M3" s="309"/>
    </row>
    <row r="4" spans="1:13" ht="20.100000000000001" customHeight="1" thickBot="1">
      <c r="A4" s="22"/>
      <c r="B4" s="321"/>
      <c r="C4" s="322"/>
      <c r="D4" s="322"/>
      <c r="E4" s="322"/>
      <c r="F4" s="322"/>
      <c r="G4" s="322"/>
      <c r="H4" s="322"/>
      <c r="I4" s="322"/>
      <c r="J4" s="322"/>
      <c r="K4" s="376"/>
      <c r="L4" s="310"/>
      <c r="M4" s="311"/>
    </row>
    <row r="5" spans="1:13" s="5" customFormat="1" ht="36" customHeight="1" thickBot="1">
      <c r="A5" s="158" t="s">
        <v>0</v>
      </c>
      <c r="B5" s="158" t="s">
        <v>2</v>
      </c>
      <c r="C5" s="158" t="s">
        <v>3</v>
      </c>
      <c r="D5" s="43" t="s">
        <v>192</v>
      </c>
      <c r="E5" s="217" t="s">
        <v>332</v>
      </c>
      <c r="F5" s="201" t="s">
        <v>411</v>
      </c>
      <c r="G5" s="218" t="s">
        <v>410</v>
      </c>
      <c r="H5" s="196" t="s">
        <v>412</v>
      </c>
      <c r="I5" s="198" t="s">
        <v>409</v>
      </c>
      <c r="J5" s="190" t="s">
        <v>409</v>
      </c>
      <c r="K5" s="201" t="s">
        <v>336</v>
      </c>
      <c r="L5" s="324" t="s">
        <v>413</v>
      </c>
      <c r="M5" s="325"/>
    </row>
    <row r="6" spans="1:13" ht="125.25" customHeight="1" thickBot="1">
      <c r="A6" s="408" t="s">
        <v>52</v>
      </c>
      <c r="B6" s="412" t="s">
        <v>53</v>
      </c>
      <c r="C6" s="412" t="s">
        <v>479</v>
      </c>
      <c r="D6" s="45" t="s">
        <v>56</v>
      </c>
      <c r="E6" s="413">
        <v>47</v>
      </c>
      <c r="F6" s="219">
        <v>1000</v>
      </c>
      <c r="G6" s="202">
        <v>1300</v>
      </c>
      <c r="H6" s="110">
        <v>1000</v>
      </c>
      <c r="I6" s="117">
        <f t="shared" ref="I6:I20" si="0">+H6/G6</f>
        <v>0.76923076923076927</v>
      </c>
      <c r="J6" s="113">
        <f>(H6/G6)</f>
        <v>0.76923076923076927</v>
      </c>
      <c r="K6" s="122">
        <f>IF(I6&lt;=33%,1,IF(I6&lt;76%,3,IF(I6&lt;100%,4,IF(I6=101%,5))))</f>
        <v>4</v>
      </c>
      <c r="L6" s="306" t="s">
        <v>422</v>
      </c>
      <c r="M6" s="307"/>
    </row>
    <row r="7" spans="1:13" ht="121.5" customHeight="1" thickBot="1">
      <c r="A7" s="408"/>
      <c r="B7" s="412"/>
      <c r="C7" s="412"/>
      <c r="D7" s="47" t="s">
        <v>57</v>
      </c>
      <c r="E7" s="413"/>
      <c r="F7" s="204">
        <v>28</v>
      </c>
      <c r="G7" s="203">
        <v>120</v>
      </c>
      <c r="H7" s="110">
        <v>28</v>
      </c>
      <c r="I7" s="117">
        <f t="shared" si="0"/>
        <v>0.23333333333333334</v>
      </c>
      <c r="J7" s="113">
        <f t="shared" ref="J7:J35" si="1">(H7/G7)</f>
        <v>0.23333333333333334</v>
      </c>
      <c r="K7" s="123">
        <f>IF(I7&lt;=33%,1,IF(I7&lt;76%,3,IF(I7&lt;100%,4,IF(I7=101%,5))))</f>
        <v>1</v>
      </c>
      <c r="L7" s="306" t="s">
        <v>480</v>
      </c>
      <c r="M7" s="305"/>
    </row>
    <row r="8" spans="1:13" ht="111.75" customHeight="1" thickBot="1">
      <c r="A8" s="408"/>
      <c r="B8" s="412"/>
      <c r="C8" s="412"/>
      <c r="D8" s="47" t="s">
        <v>58</v>
      </c>
      <c r="E8" s="101">
        <v>48</v>
      </c>
      <c r="F8" s="204">
        <v>19000</v>
      </c>
      <c r="G8" s="203">
        <v>23750</v>
      </c>
      <c r="H8" s="110">
        <v>10259</v>
      </c>
      <c r="I8" s="117">
        <f t="shared" si="0"/>
        <v>0.4319578947368421</v>
      </c>
      <c r="J8" s="113">
        <f t="shared" si="1"/>
        <v>0.4319578947368421</v>
      </c>
      <c r="K8" s="122">
        <f>IF(I8&lt;=33%,1,IF(I8&lt;76%,3,IF(I8&lt;100%,4,IF(I8=101%,5))))</f>
        <v>3</v>
      </c>
      <c r="L8" s="306" t="s">
        <v>481</v>
      </c>
      <c r="M8" s="305"/>
    </row>
    <row r="9" spans="1:13" ht="118.5" customHeight="1" thickBot="1">
      <c r="A9" s="408"/>
      <c r="B9" s="412"/>
      <c r="C9" s="412"/>
      <c r="D9" s="47" t="s">
        <v>59</v>
      </c>
      <c r="E9" s="101">
        <v>49</v>
      </c>
      <c r="F9" s="204">
        <v>1700</v>
      </c>
      <c r="G9" s="49">
        <v>2200</v>
      </c>
      <c r="H9" s="110">
        <v>1998</v>
      </c>
      <c r="I9" s="117">
        <f t="shared" si="0"/>
        <v>0.9081818181818182</v>
      </c>
      <c r="J9" s="113">
        <f t="shared" si="1"/>
        <v>0.9081818181818182</v>
      </c>
      <c r="K9" s="122">
        <f>IF(I9&lt;=33%,1,IF(I9&lt;76%,3,IF(I9&lt;100%,4,)))</f>
        <v>4</v>
      </c>
      <c r="L9" s="306" t="s">
        <v>482</v>
      </c>
      <c r="M9" s="305"/>
    </row>
    <row r="10" spans="1:13" ht="176.25" customHeight="1" thickBot="1">
      <c r="A10" s="408"/>
      <c r="B10" s="412"/>
      <c r="C10" s="412"/>
      <c r="D10" s="47" t="s">
        <v>244</v>
      </c>
      <c r="E10" s="101">
        <v>50</v>
      </c>
      <c r="F10" s="204">
        <v>233</v>
      </c>
      <c r="G10" s="46">
        <v>400</v>
      </c>
      <c r="H10" s="110">
        <v>1255</v>
      </c>
      <c r="I10" s="117">
        <f t="shared" si="0"/>
        <v>3.1375000000000002</v>
      </c>
      <c r="J10" s="113">
        <f t="shared" si="1"/>
        <v>3.1375000000000002</v>
      </c>
      <c r="K10" s="124">
        <f>IF(I10&lt;=33%,1,IF(I10&lt;76%,3,IF(I10&lt;100%,4,)))</f>
        <v>0</v>
      </c>
      <c r="L10" s="306" t="s">
        <v>421</v>
      </c>
      <c r="M10" s="305"/>
    </row>
    <row r="11" spans="1:13" ht="196.5" customHeight="1" thickBot="1">
      <c r="A11" s="408"/>
      <c r="B11" s="412"/>
      <c r="C11" s="412"/>
      <c r="D11" s="47" t="s">
        <v>60</v>
      </c>
      <c r="E11" s="101">
        <v>51</v>
      </c>
      <c r="F11" s="48">
        <v>1000</v>
      </c>
      <c r="G11" s="49">
        <v>1300</v>
      </c>
      <c r="H11" s="255">
        <f>7067/6</f>
        <v>1177.8333333333333</v>
      </c>
      <c r="I11" s="117">
        <f t="shared" si="0"/>
        <v>0.90602564102564098</v>
      </c>
      <c r="J11" s="113">
        <f t="shared" si="1"/>
        <v>0.90602564102564098</v>
      </c>
      <c r="K11" s="122">
        <f>IF(I11&lt;=33%,1,IF(I11&lt;76%,3,IF(I11&lt;100%,4,)))</f>
        <v>4</v>
      </c>
      <c r="L11" s="306" t="s">
        <v>574</v>
      </c>
      <c r="M11" s="305"/>
    </row>
    <row r="12" spans="1:13" ht="136.5" customHeight="1" thickBot="1">
      <c r="A12" s="408"/>
      <c r="B12" s="412"/>
      <c r="C12" s="412"/>
      <c r="D12" s="47" t="s">
        <v>61</v>
      </c>
      <c r="E12" s="101">
        <v>52</v>
      </c>
      <c r="F12" s="48">
        <v>0</v>
      </c>
      <c r="G12" s="46">
        <v>100</v>
      </c>
      <c r="H12" s="110">
        <v>0</v>
      </c>
      <c r="I12" s="117">
        <f t="shared" si="0"/>
        <v>0</v>
      </c>
      <c r="J12" s="113">
        <f t="shared" si="1"/>
        <v>0</v>
      </c>
      <c r="K12" s="123">
        <f t="shared" ref="K12:K17" si="2">IF(I12&lt;=33%,1,IF(I12&lt;76%,3,IF(I12&lt;100%,4,IF(I12=101%,5))))</f>
        <v>1</v>
      </c>
      <c r="L12" s="306" t="s">
        <v>586</v>
      </c>
      <c r="M12" s="305"/>
    </row>
    <row r="13" spans="1:13" ht="87.75" customHeight="1" thickBot="1">
      <c r="A13" s="408"/>
      <c r="B13" s="412"/>
      <c r="C13" s="184" t="s">
        <v>483</v>
      </c>
      <c r="D13" s="186" t="s">
        <v>62</v>
      </c>
      <c r="E13" s="185">
        <v>53</v>
      </c>
      <c r="F13" s="183">
        <v>1100</v>
      </c>
      <c r="G13" s="182">
        <v>1500</v>
      </c>
      <c r="H13" s="188">
        <v>1000</v>
      </c>
      <c r="I13" s="187">
        <f t="shared" si="0"/>
        <v>0.66666666666666663</v>
      </c>
      <c r="J13" s="113">
        <f t="shared" si="1"/>
        <v>0.66666666666666663</v>
      </c>
      <c r="K13" s="122">
        <f t="shared" si="2"/>
        <v>3</v>
      </c>
      <c r="L13" s="306" t="s">
        <v>484</v>
      </c>
      <c r="M13" s="305"/>
    </row>
    <row r="14" spans="1:13" ht="148.5" customHeight="1" thickBot="1">
      <c r="A14" s="408"/>
      <c r="B14" s="412"/>
      <c r="C14" s="159" t="s">
        <v>485</v>
      </c>
      <c r="D14" s="47" t="s">
        <v>65</v>
      </c>
      <c r="E14" s="101">
        <v>54</v>
      </c>
      <c r="F14" s="48" t="s">
        <v>414</v>
      </c>
      <c r="G14" s="46">
        <v>2500</v>
      </c>
      <c r="H14" s="110">
        <v>984</v>
      </c>
      <c r="I14" s="117">
        <f t="shared" si="0"/>
        <v>0.39360000000000001</v>
      </c>
      <c r="J14" s="113">
        <f t="shared" si="1"/>
        <v>0.39360000000000001</v>
      </c>
      <c r="K14" s="122">
        <f t="shared" si="2"/>
        <v>3</v>
      </c>
      <c r="L14" s="306" t="s">
        <v>486</v>
      </c>
      <c r="M14" s="305"/>
    </row>
    <row r="15" spans="1:13" ht="125.25" customHeight="1" thickBot="1">
      <c r="A15" s="408"/>
      <c r="B15" s="412"/>
      <c r="C15" s="412" t="s">
        <v>487</v>
      </c>
      <c r="D15" s="47" t="s">
        <v>68</v>
      </c>
      <c r="E15" s="101">
        <v>55</v>
      </c>
      <c r="F15" s="48" t="s">
        <v>414</v>
      </c>
      <c r="G15" s="46">
        <v>10000</v>
      </c>
      <c r="H15" s="110">
        <v>3750</v>
      </c>
      <c r="I15" s="117">
        <f t="shared" si="0"/>
        <v>0.375</v>
      </c>
      <c r="J15" s="113">
        <f t="shared" si="1"/>
        <v>0.375</v>
      </c>
      <c r="K15" s="122">
        <f t="shared" si="2"/>
        <v>3</v>
      </c>
      <c r="L15" s="306" t="s">
        <v>488</v>
      </c>
      <c r="M15" s="305"/>
    </row>
    <row r="16" spans="1:13" ht="84.75" customHeight="1" thickBot="1">
      <c r="A16" s="408"/>
      <c r="B16" s="412"/>
      <c r="C16" s="412"/>
      <c r="D16" s="47" t="s">
        <v>70</v>
      </c>
      <c r="E16" s="101">
        <v>56</v>
      </c>
      <c r="F16" s="48" t="s">
        <v>414</v>
      </c>
      <c r="G16" s="46">
        <v>15</v>
      </c>
      <c r="H16" s="110">
        <v>10</v>
      </c>
      <c r="I16" s="117">
        <f t="shared" si="0"/>
        <v>0.66666666666666663</v>
      </c>
      <c r="J16" s="113">
        <f t="shared" si="1"/>
        <v>0.66666666666666663</v>
      </c>
      <c r="K16" s="122">
        <f t="shared" si="2"/>
        <v>3</v>
      </c>
      <c r="L16" s="306"/>
      <c r="M16" s="305"/>
    </row>
    <row r="17" spans="1:13" ht="210" customHeight="1" thickBot="1">
      <c r="A17" s="408"/>
      <c r="B17" s="412" t="s">
        <v>71</v>
      </c>
      <c r="C17" s="412" t="s">
        <v>489</v>
      </c>
      <c r="D17" s="78" t="s">
        <v>323</v>
      </c>
      <c r="E17" s="102">
        <v>57</v>
      </c>
      <c r="F17" s="48">
        <v>0</v>
      </c>
      <c r="G17" s="46">
        <v>19000</v>
      </c>
      <c r="H17" s="110">
        <v>4121</v>
      </c>
      <c r="I17" s="117">
        <f t="shared" si="0"/>
        <v>0.21689473684210525</v>
      </c>
      <c r="J17" s="113">
        <f t="shared" si="1"/>
        <v>0.21689473684210525</v>
      </c>
      <c r="K17" s="123">
        <f t="shared" si="2"/>
        <v>1</v>
      </c>
      <c r="L17" s="306" t="s">
        <v>490</v>
      </c>
      <c r="M17" s="305"/>
    </row>
    <row r="18" spans="1:13" ht="255" customHeight="1" thickBot="1">
      <c r="A18" s="408"/>
      <c r="B18" s="412"/>
      <c r="C18" s="412"/>
      <c r="D18" s="47" t="s">
        <v>324</v>
      </c>
      <c r="E18" s="102">
        <v>58</v>
      </c>
      <c r="F18" s="48">
        <v>71</v>
      </c>
      <c r="G18" s="46">
        <v>78</v>
      </c>
      <c r="H18" s="110">
        <v>67</v>
      </c>
      <c r="I18" s="117">
        <f t="shared" si="0"/>
        <v>0.85897435897435892</v>
      </c>
      <c r="J18" s="113">
        <f t="shared" si="1"/>
        <v>0.85897435897435892</v>
      </c>
      <c r="K18" s="122">
        <f>IF(I18&lt;=33%,1,IF(I18&lt;76%,3,IF(I18&lt;100%,4,)))</f>
        <v>4</v>
      </c>
      <c r="L18" s="306" t="s">
        <v>492</v>
      </c>
      <c r="M18" s="305"/>
    </row>
    <row r="19" spans="1:13" ht="206.25" customHeight="1" thickBot="1">
      <c r="A19" s="408"/>
      <c r="B19" s="412"/>
      <c r="C19" s="412"/>
      <c r="D19" s="47" t="s">
        <v>76</v>
      </c>
      <c r="E19" s="101">
        <v>59</v>
      </c>
      <c r="F19" s="48" t="s">
        <v>414</v>
      </c>
      <c r="G19" s="46">
        <v>195</v>
      </c>
      <c r="H19" s="110">
        <v>218</v>
      </c>
      <c r="I19" s="117">
        <f t="shared" si="0"/>
        <v>1.117948717948718</v>
      </c>
      <c r="J19" s="113">
        <f t="shared" si="1"/>
        <v>1.117948717948718</v>
      </c>
      <c r="K19" s="124">
        <f>IF(I19&lt;=33%,1,IF(I19&lt;76%,3,IF(I19&lt;100%,4,)))</f>
        <v>0</v>
      </c>
      <c r="L19" s="306" t="s">
        <v>491</v>
      </c>
      <c r="M19" s="305"/>
    </row>
    <row r="20" spans="1:13" ht="45.75" customHeight="1">
      <c r="A20" s="408"/>
      <c r="B20" s="412"/>
      <c r="C20" s="412" t="s">
        <v>493</v>
      </c>
      <c r="D20" s="415" t="s">
        <v>79</v>
      </c>
      <c r="E20" s="414">
        <v>60</v>
      </c>
      <c r="F20" s="409">
        <v>12</v>
      </c>
      <c r="G20" s="407">
        <v>50</v>
      </c>
      <c r="H20" s="407">
        <v>79</v>
      </c>
      <c r="I20" s="404">
        <f t="shared" si="0"/>
        <v>1.58</v>
      </c>
      <c r="J20" s="404">
        <f t="shared" si="1"/>
        <v>1.58</v>
      </c>
      <c r="K20" s="416">
        <f>IF(I19&lt;=33%,1,IF(I19&lt;76%,3,IF(I19&lt;100%,4,)))*0</f>
        <v>0</v>
      </c>
      <c r="L20" s="420" t="s">
        <v>494</v>
      </c>
      <c r="M20" s="421"/>
    </row>
    <row r="21" spans="1:13" ht="47.25" customHeight="1">
      <c r="A21" s="408"/>
      <c r="B21" s="412"/>
      <c r="C21" s="412"/>
      <c r="D21" s="415"/>
      <c r="E21" s="414"/>
      <c r="F21" s="410"/>
      <c r="G21" s="407"/>
      <c r="H21" s="407"/>
      <c r="I21" s="405"/>
      <c r="J21" s="405"/>
      <c r="K21" s="417"/>
      <c r="L21" s="422"/>
      <c r="M21" s="423"/>
    </row>
    <row r="22" spans="1:13" ht="54.75" customHeight="1">
      <c r="A22" s="408"/>
      <c r="B22" s="412"/>
      <c r="C22" s="412"/>
      <c r="D22" s="415"/>
      <c r="E22" s="414"/>
      <c r="F22" s="410"/>
      <c r="G22" s="407"/>
      <c r="H22" s="407"/>
      <c r="I22" s="405"/>
      <c r="J22" s="405"/>
      <c r="K22" s="417"/>
      <c r="L22" s="422"/>
      <c r="M22" s="423"/>
    </row>
    <row r="23" spans="1:13" ht="51" customHeight="1" thickBot="1">
      <c r="A23" s="408"/>
      <c r="B23" s="412"/>
      <c r="C23" s="412"/>
      <c r="D23" s="415"/>
      <c r="E23" s="414"/>
      <c r="F23" s="411"/>
      <c r="G23" s="407"/>
      <c r="H23" s="407"/>
      <c r="I23" s="406"/>
      <c r="J23" s="406"/>
      <c r="K23" s="418"/>
      <c r="L23" s="424"/>
      <c r="M23" s="425"/>
    </row>
    <row r="24" spans="1:13" ht="223.5" customHeight="1" thickBot="1">
      <c r="A24" s="408"/>
      <c r="B24" s="412"/>
      <c r="C24" s="412"/>
      <c r="D24" s="51" t="s">
        <v>327</v>
      </c>
      <c r="E24" s="102">
        <v>61</v>
      </c>
      <c r="F24" s="48">
        <v>0</v>
      </c>
      <c r="G24" s="50">
        <v>1000</v>
      </c>
      <c r="H24" s="110">
        <v>1165</v>
      </c>
      <c r="I24" s="117">
        <f t="shared" ref="I24:I35" si="3">+H24/G24</f>
        <v>1.165</v>
      </c>
      <c r="J24" s="113">
        <f t="shared" si="1"/>
        <v>1.165</v>
      </c>
      <c r="K24" s="296">
        <f>IF(I23&lt;=33%,1,IF(I23&lt;76%,3,IF(I23&lt;100%,4,)))*0</f>
        <v>0</v>
      </c>
      <c r="L24" s="306" t="s">
        <v>495</v>
      </c>
      <c r="M24" s="305"/>
    </row>
    <row r="25" spans="1:13" ht="187.5" customHeight="1" thickBot="1">
      <c r="A25" s="408"/>
      <c r="B25" s="412"/>
      <c r="C25" s="159" t="s">
        <v>496</v>
      </c>
      <c r="D25" s="289" t="s">
        <v>144</v>
      </c>
      <c r="E25" s="290">
        <v>62</v>
      </c>
      <c r="F25" s="291" t="s">
        <v>414</v>
      </c>
      <c r="G25" s="292">
        <v>180</v>
      </c>
      <c r="H25" s="293">
        <v>3840</v>
      </c>
      <c r="I25" s="294">
        <f t="shared" si="3"/>
        <v>21.333333333333332</v>
      </c>
      <c r="J25" s="295">
        <f t="shared" si="1"/>
        <v>21.333333333333332</v>
      </c>
      <c r="K25" s="296">
        <f>IF(I19&lt;=33%,1,IF(I19&lt;76%,3,IF(I19&lt;100%,4,)))*0</f>
        <v>0</v>
      </c>
      <c r="L25" s="330" t="s">
        <v>587</v>
      </c>
      <c r="M25" s="329"/>
    </row>
    <row r="26" spans="1:13" ht="171" customHeight="1" thickBot="1">
      <c r="A26" s="408"/>
      <c r="B26" s="412"/>
      <c r="C26" s="159" t="s">
        <v>497</v>
      </c>
      <c r="D26" s="45" t="s">
        <v>82</v>
      </c>
      <c r="E26" s="102">
        <v>63</v>
      </c>
      <c r="F26" s="48">
        <v>0</v>
      </c>
      <c r="G26" s="44">
        <v>15</v>
      </c>
      <c r="H26" s="110">
        <v>21</v>
      </c>
      <c r="I26" s="117">
        <f t="shared" si="3"/>
        <v>1.4</v>
      </c>
      <c r="J26" s="113">
        <f t="shared" si="1"/>
        <v>1.4</v>
      </c>
      <c r="K26" s="296">
        <f t="shared" ref="K26:K27" si="4">IF(I20&lt;=33%,1,IF(I20&lt;76%,3,IF(I20&lt;100%,4,)))*0</f>
        <v>0</v>
      </c>
      <c r="L26" s="306" t="s">
        <v>419</v>
      </c>
      <c r="M26" s="305"/>
    </row>
    <row r="27" spans="1:13" ht="178.5" customHeight="1" thickBot="1">
      <c r="A27" s="408"/>
      <c r="B27" s="412"/>
      <c r="C27" s="412" t="s">
        <v>498</v>
      </c>
      <c r="D27" s="47" t="s">
        <v>85</v>
      </c>
      <c r="E27" s="102">
        <v>64</v>
      </c>
      <c r="F27" s="205" t="s">
        <v>414</v>
      </c>
      <c r="G27" s="46">
        <v>30</v>
      </c>
      <c r="H27" s="110">
        <v>92</v>
      </c>
      <c r="I27" s="117">
        <f t="shared" si="3"/>
        <v>3.0666666666666669</v>
      </c>
      <c r="J27" s="113">
        <f t="shared" si="1"/>
        <v>3.0666666666666669</v>
      </c>
      <c r="K27" s="296">
        <f t="shared" si="4"/>
        <v>0</v>
      </c>
      <c r="L27" s="306" t="s">
        <v>499</v>
      </c>
      <c r="M27" s="305"/>
    </row>
    <row r="28" spans="1:13" ht="197.25" customHeight="1" thickBot="1">
      <c r="A28" s="408"/>
      <c r="B28" s="412"/>
      <c r="C28" s="412"/>
      <c r="D28" s="47" t="s">
        <v>330</v>
      </c>
      <c r="E28" s="101">
        <v>65</v>
      </c>
      <c r="F28" s="48">
        <v>0</v>
      </c>
      <c r="G28" s="46">
        <v>78</v>
      </c>
      <c r="H28" s="110">
        <v>54</v>
      </c>
      <c r="I28" s="117">
        <f t="shared" si="3"/>
        <v>0.69230769230769229</v>
      </c>
      <c r="J28" s="113">
        <f t="shared" si="1"/>
        <v>0.69230769230769229</v>
      </c>
      <c r="K28" s="122">
        <f>IF(I28&lt;=33%,1,IF(I28&lt;76%,3,IF(I28&lt;100%,4,IF(I28=101%,5))))</f>
        <v>3</v>
      </c>
      <c r="L28" s="306" t="s">
        <v>420</v>
      </c>
      <c r="M28" s="305"/>
    </row>
    <row r="29" spans="1:13" ht="94.5" customHeight="1" thickBot="1">
      <c r="A29" s="408"/>
      <c r="B29" s="412"/>
      <c r="C29" s="412"/>
      <c r="D29" s="281" t="s">
        <v>87</v>
      </c>
      <c r="E29" s="280">
        <v>66</v>
      </c>
      <c r="F29" s="48">
        <v>39</v>
      </c>
      <c r="G29" s="282">
        <v>230</v>
      </c>
      <c r="H29" s="110">
        <v>54</v>
      </c>
      <c r="I29" s="117">
        <f t="shared" si="3"/>
        <v>0.23478260869565218</v>
      </c>
      <c r="J29" s="113">
        <f t="shared" si="1"/>
        <v>0.23478260869565218</v>
      </c>
      <c r="K29" s="123">
        <f>IF(I29&lt;=33%,1,IF(I29&lt;76%,3,IF(I29&lt;100%,4,IF(I29=101%,5))))</f>
        <v>1</v>
      </c>
      <c r="L29" s="419" t="s">
        <v>500</v>
      </c>
      <c r="M29" s="307"/>
    </row>
    <row r="30" spans="1:13" ht="203.25" customHeight="1" thickBot="1">
      <c r="A30" s="408"/>
      <c r="B30" s="412"/>
      <c r="C30" s="159" t="s">
        <v>501</v>
      </c>
      <c r="D30" s="297" t="s">
        <v>90</v>
      </c>
      <c r="E30" s="290">
        <v>67</v>
      </c>
      <c r="F30" s="291">
        <v>100</v>
      </c>
      <c r="G30" s="298">
        <v>600</v>
      </c>
      <c r="H30" s="293">
        <v>3859</v>
      </c>
      <c r="I30" s="294">
        <f t="shared" si="3"/>
        <v>6.4316666666666666</v>
      </c>
      <c r="J30" s="295">
        <f t="shared" si="1"/>
        <v>6.4316666666666666</v>
      </c>
      <c r="K30" s="124">
        <f>IF(I30&lt;=33%,1,IF(I30&lt;76%,3,IF(I30&lt;100%,4,)))</f>
        <v>0</v>
      </c>
      <c r="L30" s="330" t="s">
        <v>588</v>
      </c>
      <c r="M30" s="329"/>
    </row>
    <row r="31" spans="1:13" ht="248.25" customHeight="1" thickBot="1">
      <c r="A31" s="408"/>
      <c r="B31" s="412"/>
      <c r="C31" s="159" t="s">
        <v>502</v>
      </c>
      <c r="D31" s="51" t="s">
        <v>93</v>
      </c>
      <c r="E31" s="102">
        <v>68</v>
      </c>
      <c r="F31" s="48">
        <v>0</v>
      </c>
      <c r="G31" s="50">
        <v>1000</v>
      </c>
      <c r="H31" s="110">
        <v>2929</v>
      </c>
      <c r="I31" s="117">
        <f t="shared" si="3"/>
        <v>2.9289999999999998</v>
      </c>
      <c r="J31" s="113">
        <f t="shared" si="1"/>
        <v>2.9289999999999998</v>
      </c>
      <c r="K31" s="124" t="b">
        <f>IF(I31&lt;=33%,1,IF(I31&lt;76%,3,IF(I31&lt;100%,4,IF(I31=101%,5))))</f>
        <v>0</v>
      </c>
      <c r="L31" s="306" t="s">
        <v>503</v>
      </c>
      <c r="M31" s="305"/>
    </row>
    <row r="32" spans="1:13" ht="214.5" customHeight="1" thickBot="1">
      <c r="A32" s="408"/>
      <c r="B32" s="412"/>
      <c r="C32" s="159" t="s">
        <v>504</v>
      </c>
      <c r="D32" s="57" t="s">
        <v>99</v>
      </c>
      <c r="E32" s="102">
        <v>69</v>
      </c>
      <c r="F32" s="206" t="s">
        <v>414</v>
      </c>
      <c r="G32" s="48">
        <v>30</v>
      </c>
      <c r="H32" s="110">
        <v>35</v>
      </c>
      <c r="I32" s="117">
        <f t="shared" si="3"/>
        <v>1.1666666666666667</v>
      </c>
      <c r="J32" s="113">
        <f t="shared" si="1"/>
        <v>1.1666666666666667</v>
      </c>
      <c r="K32" s="124">
        <f>IF(I32&lt;=33%,1,IF(I32&lt;76%,3,IF(I32&lt;100%,4,)))</f>
        <v>0</v>
      </c>
      <c r="L32" s="306" t="s">
        <v>506</v>
      </c>
      <c r="M32" s="305"/>
    </row>
    <row r="33" spans="1:13" ht="84.75" customHeight="1" thickBot="1">
      <c r="A33" s="408"/>
      <c r="B33" s="412" t="s">
        <v>94</v>
      </c>
      <c r="C33" s="62" t="s">
        <v>505</v>
      </c>
      <c r="D33" s="57" t="s">
        <v>96</v>
      </c>
      <c r="E33" s="102">
        <v>70</v>
      </c>
      <c r="F33" s="206" t="s">
        <v>414</v>
      </c>
      <c r="G33" s="48">
        <v>1500</v>
      </c>
      <c r="H33" s="110">
        <v>2000</v>
      </c>
      <c r="I33" s="117">
        <f t="shared" si="3"/>
        <v>1.3333333333333333</v>
      </c>
      <c r="J33" s="113">
        <f t="shared" si="1"/>
        <v>1.3333333333333333</v>
      </c>
      <c r="K33" s="124">
        <f>IF(I33&lt;=33%,1,IF(I33&lt;76%,3,IF(I33&lt;100%,4,)))</f>
        <v>0</v>
      </c>
      <c r="L33" s="306" t="s">
        <v>425</v>
      </c>
      <c r="M33" s="305"/>
    </row>
    <row r="34" spans="1:13" ht="161.25" customHeight="1" thickBot="1">
      <c r="A34" s="408"/>
      <c r="B34" s="412"/>
      <c r="C34" s="62" t="s">
        <v>507</v>
      </c>
      <c r="D34" s="57" t="s">
        <v>187</v>
      </c>
      <c r="E34" s="101">
        <v>71</v>
      </c>
      <c r="F34" s="48" t="s">
        <v>414</v>
      </c>
      <c r="G34" s="48">
        <v>600</v>
      </c>
      <c r="H34" s="110">
        <v>553</v>
      </c>
      <c r="I34" s="117">
        <f t="shared" si="3"/>
        <v>0.92166666666666663</v>
      </c>
      <c r="J34" s="113">
        <f t="shared" si="1"/>
        <v>0.92166666666666663</v>
      </c>
      <c r="K34" s="122">
        <f>IF(I34&lt;=33%,1,IF(I34&lt;76%,3,IF(I34&lt;100%,4,IF(I34=101%,5))))</f>
        <v>4</v>
      </c>
      <c r="L34" s="306" t="s">
        <v>508</v>
      </c>
      <c r="M34" s="305"/>
    </row>
    <row r="35" spans="1:13" ht="173.25" customHeight="1" thickBot="1">
      <c r="A35" s="408"/>
      <c r="B35" s="412"/>
      <c r="C35" s="39" t="s">
        <v>511</v>
      </c>
      <c r="D35" s="57" t="s">
        <v>189</v>
      </c>
      <c r="E35" s="101">
        <v>72</v>
      </c>
      <c r="F35" s="60">
        <v>0</v>
      </c>
      <c r="G35" s="61">
        <v>1000</v>
      </c>
      <c r="H35" s="110">
        <v>1025</v>
      </c>
      <c r="I35" s="117">
        <f t="shared" si="3"/>
        <v>1.0249999999999999</v>
      </c>
      <c r="J35" s="113">
        <f t="shared" si="1"/>
        <v>1.0249999999999999</v>
      </c>
      <c r="K35" s="124">
        <f>IF(I35&lt;=33%,1,IF(I35&lt;76%,3,IF(I35&lt;100%,4,)))</f>
        <v>0</v>
      </c>
      <c r="L35" s="306" t="s">
        <v>509</v>
      </c>
      <c r="M35" s="305"/>
    </row>
    <row r="36" spans="1:13" ht="15.75" thickBot="1">
      <c r="A36" s="23" t="s">
        <v>197</v>
      </c>
      <c r="B36" s="6"/>
      <c r="C36" s="7"/>
      <c r="D36" s="1"/>
      <c r="E36" s="1"/>
      <c r="F36" s="1"/>
      <c r="G36" s="1"/>
      <c r="H36" s="1"/>
      <c r="I36" s="128">
        <f>AVERAGE(I6:I35)</f>
        <v>1.9985705273312444</v>
      </c>
      <c r="J36" s="128"/>
      <c r="K36" s="163"/>
    </row>
    <row r="37" spans="1:13" ht="14.25">
      <c r="A37" s="173" t="s">
        <v>407</v>
      </c>
      <c r="B37" s="10"/>
      <c r="C37" s="11"/>
      <c r="D37" s="11"/>
      <c r="E37" s="11"/>
      <c r="F37" s="11"/>
      <c r="G37" s="11"/>
      <c r="H37" s="11"/>
      <c r="I37" s="8"/>
      <c r="J37" s="224"/>
      <c r="L37" s="119"/>
    </row>
    <row r="38" spans="1:13" ht="14.25">
      <c r="B38" s="10"/>
      <c r="C38" s="11"/>
      <c r="D38" s="11"/>
      <c r="E38" s="11"/>
      <c r="F38" s="11"/>
      <c r="G38" s="11"/>
      <c r="H38" s="11"/>
      <c r="I38" s="8"/>
      <c r="J38" s="224"/>
    </row>
    <row r="39" spans="1:13" ht="98.25" customHeight="1">
      <c r="A39" s="9"/>
      <c r="B39" s="10"/>
      <c r="C39" s="11"/>
      <c r="D39" s="11"/>
      <c r="E39" s="11"/>
      <c r="F39" s="11"/>
      <c r="G39" s="11"/>
      <c r="H39" s="11"/>
      <c r="I39" s="8"/>
      <c r="J39" s="224"/>
    </row>
    <row r="40" spans="1:13" ht="105.75" customHeight="1">
      <c r="A40" s="9"/>
      <c r="B40" s="10"/>
      <c r="C40" s="11"/>
      <c r="D40" s="11"/>
      <c r="E40" s="11"/>
      <c r="F40" s="11"/>
      <c r="G40" s="11"/>
      <c r="H40" s="11"/>
      <c r="I40" s="8"/>
      <c r="J40" s="224"/>
    </row>
    <row r="41" spans="1:13" ht="95.25" customHeight="1">
      <c r="A41" s="9"/>
      <c r="B41" s="10"/>
      <c r="C41" s="11"/>
      <c r="D41" s="11"/>
      <c r="E41" s="11"/>
      <c r="F41" s="11"/>
      <c r="G41" s="11"/>
      <c r="H41" s="11"/>
      <c r="I41" s="8"/>
      <c r="J41" s="224"/>
    </row>
    <row r="42" spans="1:13" ht="119.25" customHeight="1">
      <c r="A42" s="9"/>
      <c r="B42" s="10"/>
      <c r="C42" s="11"/>
      <c r="D42" s="11"/>
      <c r="E42" s="11"/>
      <c r="F42" s="11"/>
      <c r="G42" s="11"/>
      <c r="H42" s="11"/>
      <c r="I42" s="8"/>
      <c r="J42" s="224"/>
    </row>
  </sheetData>
  <sheetProtection selectLockedCells="1" selectUnlockedCells="1"/>
  <mergeCells count="50">
    <mergeCell ref="L13:M13"/>
    <mergeCell ref="L34:M34"/>
    <mergeCell ref="L35:M35"/>
    <mergeCell ref="L28:M28"/>
    <mergeCell ref="L29:M29"/>
    <mergeCell ref="L30:M30"/>
    <mergeCell ref="L31:M31"/>
    <mergeCell ref="L32:M32"/>
    <mergeCell ref="L24:M24"/>
    <mergeCell ref="L25:M25"/>
    <mergeCell ref="L26:M26"/>
    <mergeCell ref="L27:M27"/>
    <mergeCell ref="L33:M33"/>
    <mergeCell ref="L20:M23"/>
    <mergeCell ref="K20:K23"/>
    <mergeCell ref="L19:M19"/>
    <mergeCell ref="L14:M14"/>
    <mergeCell ref="L15:M15"/>
    <mergeCell ref="L16:M16"/>
    <mergeCell ref="L17:M17"/>
    <mergeCell ref="A6:A35"/>
    <mergeCell ref="F20:F23"/>
    <mergeCell ref="B6:B16"/>
    <mergeCell ref="B17:B32"/>
    <mergeCell ref="G20:G23"/>
    <mergeCell ref="E6:E7"/>
    <mergeCell ref="E20:E23"/>
    <mergeCell ref="B33:B35"/>
    <mergeCell ref="C15:C16"/>
    <mergeCell ref="C6:C12"/>
    <mergeCell ref="C27:C29"/>
    <mergeCell ref="C17:C19"/>
    <mergeCell ref="C20:C24"/>
    <mergeCell ref="D20:D23"/>
    <mergeCell ref="B1:K2"/>
    <mergeCell ref="B3:K4"/>
    <mergeCell ref="I20:I23"/>
    <mergeCell ref="L5:M5"/>
    <mergeCell ref="L6:M6"/>
    <mergeCell ref="L7:M7"/>
    <mergeCell ref="L8:M8"/>
    <mergeCell ref="L9:M9"/>
    <mergeCell ref="L10:M10"/>
    <mergeCell ref="L11:M11"/>
    <mergeCell ref="L1:M2"/>
    <mergeCell ref="L3:M4"/>
    <mergeCell ref="L12:M12"/>
    <mergeCell ref="L18:M18"/>
    <mergeCell ref="H20:H23"/>
    <mergeCell ref="J20:J23"/>
  </mergeCells>
  <conditionalFormatting sqref="K6">
    <cfRule type="cellIs" dxfId="243" priority="83" stopIfTrue="1" operator="between">
      <formula>3</formula>
      <formula>4</formula>
    </cfRule>
  </conditionalFormatting>
  <conditionalFormatting sqref="K6">
    <cfRule type="cellIs" dxfId="242" priority="80" stopIfTrue="1" operator="greaterThan">
      <formula>3</formula>
    </cfRule>
    <cfRule type="cellIs" dxfId="241" priority="81" stopIfTrue="1" operator="between">
      <formula>1</formula>
      <formula>1</formula>
    </cfRule>
    <cfRule type="cellIs" dxfId="240" priority="82" stopIfTrue="1" operator="between">
      <formula>3</formula>
      <formula>3</formula>
    </cfRule>
  </conditionalFormatting>
  <conditionalFormatting sqref="K28:K29 K7:K8 K34 K12:K17">
    <cfRule type="cellIs" dxfId="239" priority="72" stopIfTrue="1" operator="between">
      <formula>3</formula>
      <formula>4</formula>
    </cfRule>
  </conditionalFormatting>
  <conditionalFormatting sqref="K28:K29 K7:K8 K34 K12:K17">
    <cfRule type="cellIs" dxfId="238" priority="69" stopIfTrue="1" operator="greaterThan">
      <formula>3</formula>
    </cfRule>
    <cfRule type="cellIs" dxfId="237" priority="70" stopIfTrue="1" operator="between">
      <formula>1</formula>
      <formula>1</formula>
    </cfRule>
    <cfRule type="cellIs" dxfId="236" priority="71" stopIfTrue="1" operator="between">
      <formula>3</formula>
      <formula>3</formula>
    </cfRule>
  </conditionalFormatting>
  <conditionalFormatting sqref="K30">
    <cfRule type="cellIs" dxfId="235" priority="60" stopIfTrue="1" operator="between">
      <formula>1</formula>
      <formula>1</formula>
    </cfRule>
    <cfRule type="cellIs" dxfId="234" priority="61" stopIfTrue="1" operator="between">
      <formula>3</formula>
      <formula>3</formula>
    </cfRule>
    <cfRule type="cellIs" dxfId="233" priority="62" stopIfTrue="1" operator="between">
      <formula>3</formula>
      <formula>4</formula>
    </cfRule>
  </conditionalFormatting>
  <conditionalFormatting sqref="K35">
    <cfRule type="cellIs" dxfId="232" priority="57" stopIfTrue="1" operator="between">
      <formula>1</formula>
      <formula>1</formula>
    </cfRule>
    <cfRule type="cellIs" dxfId="231" priority="58" stopIfTrue="1" operator="between">
      <formula>3</formula>
      <formula>3</formula>
    </cfRule>
    <cfRule type="cellIs" dxfId="230" priority="59" stopIfTrue="1" operator="between">
      <formula>3</formula>
      <formula>4</formula>
    </cfRule>
  </conditionalFormatting>
  <conditionalFormatting sqref="K36">
    <cfRule type="cellIs" dxfId="229" priority="56" stopIfTrue="1" operator="between">
      <formula>3</formula>
      <formula>4</formula>
    </cfRule>
  </conditionalFormatting>
  <conditionalFormatting sqref="K36">
    <cfRule type="cellIs" dxfId="228" priority="53" stopIfTrue="1" operator="greaterThan">
      <formula>3</formula>
    </cfRule>
    <cfRule type="cellIs" dxfId="227" priority="54" stopIfTrue="1" operator="between">
      <formula>1</formula>
      <formula>1</formula>
    </cfRule>
    <cfRule type="cellIs" dxfId="226" priority="55" stopIfTrue="1" operator="between">
      <formula>3</formula>
      <formula>3</formula>
    </cfRule>
  </conditionalFormatting>
  <conditionalFormatting sqref="K10">
    <cfRule type="cellIs" dxfId="225" priority="50" stopIfTrue="1" operator="between">
      <formula>1</formula>
      <formula>1</formula>
    </cfRule>
    <cfRule type="cellIs" dxfId="224" priority="51" stopIfTrue="1" operator="between">
      <formula>3</formula>
      <formula>3</formula>
    </cfRule>
    <cfRule type="cellIs" dxfId="223" priority="52" stopIfTrue="1" operator="between">
      <formula>3</formula>
      <formula>4</formula>
    </cfRule>
  </conditionalFormatting>
  <conditionalFormatting sqref="K32">
    <cfRule type="cellIs" dxfId="222" priority="47" stopIfTrue="1" operator="between">
      <formula>1</formula>
      <formula>1</formula>
    </cfRule>
    <cfRule type="cellIs" dxfId="221" priority="48" stopIfTrue="1" operator="between">
      <formula>3</formula>
      <formula>3</formula>
    </cfRule>
    <cfRule type="cellIs" dxfId="220" priority="49" stopIfTrue="1" operator="between">
      <formula>3</formula>
      <formula>4</formula>
    </cfRule>
  </conditionalFormatting>
  <conditionalFormatting sqref="K19">
    <cfRule type="cellIs" dxfId="219" priority="38" stopIfTrue="1" operator="between">
      <formula>1</formula>
      <formula>1</formula>
    </cfRule>
    <cfRule type="cellIs" dxfId="218" priority="39" stopIfTrue="1" operator="between">
      <formula>3</formula>
      <formula>3</formula>
    </cfRule>
    <cfRule type="cellIs" dxfId="217" priority="40" stopIfTrue="1" operator="between">
      <formula>3</formula>
      <formula>4</formula>
    </cfRule>
  </conditionalFormatting>
  <conditionalFormatting sqref="K33">
    <cfRule type="cellIs" dxfId="216" priority="32" stopIfTrue="1" operator="between">
      <formula>1</formula>
      <formula>1</formula>
    </cfRule>
    <cfRule type="cellIs" dxfId="215" priority="33" stopIfTrue="1" operator="between">
      <formula>3</formula>
      <formula>3</formula>
    </cfRule>
    <cfRule type="cellIs" dxfId="214" priority="34" stopIfTrue="1" operator="between">
      <formula>3</formula>
      <formula>4</formula>
    </cfRule>
  </conditionalFormatting>
  <conditionalFormatting sqref="K9">
    <cfRule type="cellIs" dxfId="213" priority="27" stopIfTrue="1" operator="between">
      <formula>3</formula>
      <formula>4</formula>
    </cfRule>
  </conditionalFormatting>
  <conditionalFormatting sqref="K9">
    <cfRule type="cellIs" dxfId="212" priority="24" stopIfTrue="1" operator="greaterThan">
      <formula>3</formula>
    </cfRule>
    <cfRule type="cellIs" dxfId="211" priority="25" stopIfTrue="1" operator="between">
      <formula>1</formula>
      <formula>1</formula>
    </cfRule>
    <cfRule type="cellIs" dxfId="210" priority="26" stopIfTrue="1" operator="between">
      <formula>3</formula>
      <formula>3</formula>
    </cfRule>
  </conditionalFormatting>
  <conditionalFormatting sqref="K11">
    <cfRule type="cellIs" dxfId="209" priority="23" stopIfTrue="1" operator="between">
      <formula>3</formula>
      <formula>4</formula>
    </cfRule>
  </conditionalFormatting>
  <conditionalFormatting sqref="K11">
    <cfRule type="cellIs" dxfId="208" priority="20" stopIfTrue="1" operator="greaterThan">
      <formula>3</formula>
    </cfRule>
    <cfRule type="cellIs" dxfId="207" priority="21" stopIfTrue="1" operator="between">
      <formula>1</formula>
      <formula>1</formula>
    </cfRule>
    <cfRule type="cellIs" dxfId="206" priority="22" stopIfTrue="1" operator="between">
      <formula>3</formula>
      <formula>3</formula>
    </cfRule>
  </conditionalFormatting>
  <conditionalFormatting sqref="K20">
    <cfRule type="cellIs" dxfId="205" priority="11" stopIfTrue="1" operator="between">
      <formula>1</formula>
      <formula>1</formula>
    </cfRule>
    <cfRule type="cellIs" dxfId="204" priority="12" stopIfTrue="1" operator="between">
      <formula>3</formula>
      <formula>3</formula>
    </cfRule>
    <cfRule type="cellIs" dxfId="203" priority="13" stopIfTrue="1" operator="between">
      <formula>3</formula>
      <formula>4</formula>
    </cfRule>
  </conditionalFormatting>
  <conditionalFormatting sqref="K24">
    <cfRule type="cellIs" dxfId="202" priority="8" stopIfTrue="1" operator="between">
      <formula>1</formula>
      <formula>1</formula>
    </cfRule>
    <cfRule type="cellIs" dxfId="201" priority="9" stopIfTrue="1" operator="between">
      <formula>3</formula>
      <formula>3</formula>
    </cfRule>
    <cfRule type="cellIs" dxfId="200" priority="10" stopIfTrue="1" operator="between">
      <formula>3</formula>
      <formula>4</formula>
    </cfRule>
  </conditionalFormatting>
  <conditionalFormatting sqref="K18">
    <cfRule type="cellIs" dxfId="199" priority="7" stopIfTrue="1" operator="between">
      <formula>3</formula>
      <formula>4</formula>
    </cfRule>
  </conditionalFormatting>
  <conditionalFormatting sqref="K18">
    <cfRule type="cellIs" dxfId="198" priority="4" stopIfTrue="1" operator="greaterThan">
      <formula>3</formula>
    </cfRule>
    <cfRule type="cellIs" dxfId="197" priority="5" stopIfTrue="1" operator="between">
      <formula>1</formula>
      <formula>1</formula>
    </cfRule>
    <cfRule type="cellIs" dxfId="196" priority="6" stopIfTrue="1" operator="between">
      <formula>3</formula>
      <formula>3</formula>
    </cfRule>
  </conditionalFormatting>
  <conditionalFormatting sqref="K31">
    <cfRule type="cellIs" dxfId="195" priority="1" stopIfTrue="1" operator="between">
      <formula>1</formula>
      <formula>1</formula>
    </cfRule>
    <cfRule type="cellIs" dxfId="194" priority="2" stopIfTrue="1" operator="between">
      <formula>3</formula>
      <formula>3</formula>
    </cfRule>
    <cfRule type="cellIs" dxfId="193" priority="3" stopIfTrue="1" operator="between">
      <formula>3</formula>
      <formula>4</formula>
    </cfRule>
  </conditionalFormatting>
  <pageMargins left="0.70866141732283472" right="0.70866141732283472" top="0.74803149606299213" bottom="0.74803149606299213" header="0.51181102362204722" footer="0.51181102362204722"/>
  <pageSetup scale="43" orientation="portrait" useFirstPageNumber="1" r:id="rId1"/>
  <headerFooter alignWithMargins="0"/>
  <drawing r:id="rId2"/>
  <legacyDrawing r:id="rId3"/>
  <oleObjects>
    <mc:AlternateContent xmlns:mc="http://schemas.openxmlformats.org/markup-compatibility/2006">
      <mc:Choice Requires="x14">
        <oleObject progId="Visio.Drawing.11" shapeId="2050" r:id="rId4">
          <objectPr defaultSize="0" autoPict="0" r:id="rId5">
            <anchor moveWithCells="1" sizeWithCells="1">
              <from>
                <xdr:col>0</xdr:col>
                <xdr:colOff>190500</xdr:colOff>
                <xdr:row>0</xdr:row>
                <xdr:rowOff>85725</xdr:rowOff>
              </from>
              <to>
                <xdr:col>0</xdr:col>
                <xdr:colOff>962025</xdr:colOff>
                <xdr:row>3</xdr:row>
                <xdr:rowOff>200025</xdr:rowOff>
              </to>
            </anchor>
          </objectPr>
        </oleObject>
      </mc:Choice>
      <mc:Fallback>
        <oleObject progId="Visio.Drawing.11" shapeId="2050" r:id="rId4"/>
      </mc:Fallback>
    </mc:AlternateContent>
  </oleObject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46"/>
  <sheetViews>
    <sheetView view="pageBreakPreview" topLeftCell="M1" zoomScale="60" zoomScaleNormal="70" workbookViewId="0">
      <selection activeCell="O7" sqref="O7"/>
    </sheetView>
  </sheetViews>
  <sheetFormatPr baseColWidth="10" defaultColWidth="15.7109375" defaultRowHeight="20.100000000000001" customHeight="1"/>
  <cols>
    <col min="1" max="1" width="20.28515625" style="1" hidden="1" customWidth="1"/>
    <col min="2" max="2" width="17.85546875" style="1" hidden="1" customWidth="1"/>
    <col min="3" max="3" width="20.7109375" style="4" hidden="1" customWidth="1"/>
    <col min="4" max="5" width="24.140625" style="4" hidden="1" customWidth="1"/>
    <col min="6" max="6" width="31.7109375" style="4" hidden="1" customWidth="1"/>
    <col min="7" max="7" width="24.140625" style="4" hidden="1" customWidth="1"/>
    <col min="8" max="8" width="22.85546875" style="4" hidden="1" customWidth="1"/>
    <col min="9" max="9" width="46" style="1" hidden="1" customWidth="1"/>
    <col min="10" max="10" width="17.7109375" style="1" hidden="1" customWidth="1"/>
    <col min="11" max="12" width="0" style="1" hidden="1" customWidth="1"/>
    <col min="13" max="13" width="34.7109375" style="1" customWidth="1"/>
    <col min="14" max="14" width="17.28515625" style="1" bestFit="1" customWidth="1"/>
    <col min="15" max="15" width="15.7109375" style="1"/>
    <col min="16" max="16" width="22.140625" style="1" customWidth="1"/>
    <col min="17" max="16384" width="15.7109375" style="1"/>
  </cols>
  <sheetData>
    <row r="1" spans="1:16" ht="20.100000000000001" customHeight="1">
      <c r="M1" s="303" t="s">
        <v>406</v>
      </c>
      <c r="N1" s="303"/>
      <c r="O1" s="303"/>
      <c r="P1" s="303"/>
    </row>
    <row r="2" spans="1:16" ht="46.5" customHeight="1">
      <c r="M2" s="426" t="s">
        <v>579</v>
      </c>
      <c r="N2" s="426"/>
      <c r="O2" s="426"/>
      <c r="P2" s="426"/>
    </row>
    <row r="3" spans="1:16" ht="20.100000000000001" customHeight="1" thickBot="1"/>
    <row r="4" spans="1:16" ht="20.100000000000001" customHeight="1">
      <c r="A4" s="20"/>
      <c r="B4" s="438" t="s">
        <v>194</v>
      </c>
      <c r="C4" s="439"/>
      <c r="D4" s="439"/>
      <c r="E4" s="439"/>
      <c r="F4" s="439"/>
      <c r="G4" s="440"/>
      <c r="H4" s="308" t="s">
        <v>195</v>
      </c>
      <c r="I4" s="309"/>
      <c r="M4" s="142" t="s">
        <v>337</v>
      </c>
      <c r="N4" s="131" t="s">
        <v>338</v>
      </c>
      <c r="O4" s="142" t="s">
        <v>334</v>
      </c>
      <c r="P4" s="132" t="s">
        <v>336</v>
      </c>
    </row>
    <row r="5" spans="1:16" ht="20.100000000000001" customHeight="1" thickBot="1">
      <c r="A5" s="21"/>
      <c r="B5" s="441"/>
      <c r="C5" s="442"/>
      <c r="D5" s="442"/>
      <c r="E5" s="442"/>
      <c r="F5" s="442"/>
      <c r="G5" s="443"/>
      <c r="H5" s="310"/>
      <c r="I5" s="311"/>
      <c r="M5" s="108" t="s">
        <v>53</v>
      </c>
      <c r="N5" s="108" t="s">
        <v>354</v>
      </c>
      <c r="O5" s="125">
        <f>AVERAGE('EJE2'!I6:I16)</f>
        <v>0.77165116271288525</v>
      </c>
      <c r="P5" s="122">
        <f>IF(O5&lt;=33%,1,IF(O5&lt;76%,3,IF(O5&lt;100%,4,IF(O5=101%,5))))</f>
        <v>4</v>
      </c>
    </row>
    <row r="6" spans="1:16" ht="20.100000000000001" customHeight="1">
      <c r="A6" s="21"/>
      <c r="B6" s="444" t="s">
        <v>200</v>
      </c>
      <c r="C6" s="445"/>
      <c r="D6" s="445"/>
      <c r="E6" s="445"/>
      <c r="F6" s="445"/>
      <c r="G6" s="446"/>
      <c r="H6" s="308" t="s">
        <v>196</v>
      </c>
      <c r="I6" s="309"/>
      <c r="M6" s="108" t="s">
        <v>71</v>
      </c>
      <c r="N6" s="108" t="s">
        <v>355</v>
      </c>
      <c r="O6" s="125">
        <f>AVERAGE('EJE2'!J17:J24,'EJE2'!J26:J29,'EJE2'!J31:J32)</f>
        <v>1.3116583134638053</v>
      </c>
      <c r="P6" s="124">
        <f>IF(O6&lt;=33%,1,IF(O6&lt;76%,3,IF(O6&lt;100%,4,)))</f>
        <v>0</v>
      </c>
    </row>
    <row r="7" spans="1:16" ht="20.100000000000001" customHeight="1" thickBot="1">
      <c r="A7" s="22"/>
      <c r="B7" s="447"/>
      <c r="C7" s="448"/>
      <c r="D7" s="448"/>
      <c r="E7" s="448"/>
      <c r="F7" s="448"/>
      <c r="G7" s="449"/>
      <c r="H7" s="310"/>
      <c r="I7" s="311"/>
      <c r="M7" s="108" t="s">
        <v>94</v>
      </c>
      <c r="N7" s="108" t="s">
        <v>356</v>
      </c>
      <c r="O7" s="125">
        <f>AVERAGE('EJE2'!I33:I35)</f>
        <v>1.0933333333333333</v>
      </c>
      <c r="P7" s="124">
        <f>IF(O7&lt;=33%,1,IF(O7&lt;76%,3,IF(O7&lt;100%,4,)))</f>
        <v>0</v>
      </c>
    </row>
    <row r="8" spans="1:16" s="5" customFormat="1" ht="36" customHeight="1" thickBot="1">
      <c r="A8" s="43" t="s">
        <v>0</v>
      </c>
      <c r="B8" s="43" t="s">
        <v>2</v>
      </c>
      <c r="C8" s="43" t="s">
        <v>3</v>
      </c>
      <c r="D8" s="43" t="s">
        <v>1</v>
      </c>
      <c r="E8" s="100" t="s">
        <v>332</v>
      </c>
      <c r="F8" s="43" t="s">
        <v>193</v>
      </c>
      <c r="G8" s="34" t="s">
        <v>198</v>
      </c>
      <c r="H8" s="43" t="s">
        <v>192</v>
      </c>
      <c r="I8" s="43" t="s">
        <v>191</v>
      </c>
      <c r="J8" s="115" t="s">
        <v>333</v>
      </c>
      <c r="K8" s="116" t="s">
        <v>334</v>
      </c>
      <c r="L8" s="87" t="s">
        <v>336</v>
      </c>
      <c r="M8" s="5" t="s">
        <v>407</v>
      </c>
    </row>
    <row r="9" spans="1:16" ht="125.25" customHeight="1">
      <c r="A9" s="450" t="s">
        <v>52</v>
      </c>
      <c r="B9" s="452" t="s">
        <v>53</v>
      </c>
      <c r="C9" s="452" t="s">
        <v>54</v>
      </c>
      <c r="D9" s="453" t="s">
        <v>55</v>
      </c>
      <c r="E9" s="413">
        <v>47</v>
      </c>
      <c r="F9" s="410" t="s">
        <v>242</v>
      </c>
      <c r="G9" s="44">
        <v>1100</v>
      </c>
      <c r="H9" s="45" t="s">
        <v>56</v>
      </c>
      <c r="I9" s="383" t="s">
        <v>280</v>
      </c>
      <c r="J9" s="110">
        <v>1100</v>
      </c>
      <c r="K9" s="117">
        <f>+J9/G9</f>
        <v>1</v>
      </c>
      <c r="L9" s="122" t="b">
        <f>IF(K9&lt;=33%,1,IF(K9&lt;76%,3,IF(K9&lt;100%,4,IF(K9=101%,5))))</f>
        <v>0</v>
      </c>
    </row>
    <row r="10" spans="1:16" ht="121.5" customHeight="1">
      <c r="A10" s="450"/>
      <c r="B10" s="434"/>
      <c r="C10" s="434"/>
      <c r="D10" s="435"/>
      <c r="E10" s="413"/>
      <c r="F10" s="411"/>
      <c r="G10" s="92">
        <v>100</v>
      </c>
      <c r="H10" s="91" t="s">
        <v>57</v>
      </c>
      <c r="I10" s="383"/>
      <c r="J10" s="110">
        <v>0</v>
      </c>
      <c r="K10" s="117">
        <f t="shared" ref="K10:K39" si="0">+J10/G10</f>
        <v>0</v>
      </c>
      <c r="L10" s="123">
        <f t="shared" ref="L10:L40" si="1">IF(K10&lt;=33%,1,IF(K10&lt;76%,3,IF(K10&lt;100%,4,IF(K10=101%,5))))</f>
        <v>1</v>
      </c>
    </row>
    <row r="11" spans="1:16" ht="111.75" customHeight="1">
      <c r="A11" s="450"/>
      <c r="B11" s="434"/>
      <c r="C11" s="434"/>
      <c r="D11" s="435"/>
      <c r="E11" s="101">
        <v>48</v>
      </c>
      <c r="F11" s="48" t="s">
        <v>207</v>
      </c>
      <c r="G11" s="92">
        <v>20000</v>
      </c>
      <c r="H11" s="91" t="s">
        <v>58</v>
      </c>
      <c r="I11" s="383"/>
      <c r="J11" s="110">
        <v>0</v>
      </c>
      <c r="K11" s="117">
        <f t="shared" si="0"/>
        <v>0</v>
      </c>
      <c r="L11" s="123">
        <f t="shared" si="1"/>
        <v>1</v>
      </c>
    </row>
    <row r="12" spans="1:16" ht="118.5" customHeight="1">
      <c r="A12" s="450"/>
      <c r="B12" s="434"/>
      <c r="C12" s="434"/>
      <c r="D12" s="435"/>
      <c r="E12" s="101">
        <v>49</v>
      </c>
      <c r="F12" s="48" t="s">
        <v>243</v>
      </c>
      <c r="G12" s="49">
        <v>1467</v>
      </c>
      <c r="H12" s="91" t="s">
        <v>59</v>
      </c>
      <c r="I12" s="383"/>
      <c r="J12" s="110">
        <v>0</v>
      </c>
      <c r="K12" s="117">
        <f t="shared" si="0"/>
        <v>0</v>
      </c>
      <c r="L12" s="123">
        <f t="shared" si="1"/>
        <v>1</v>
      </c>
    </row>
    <row r="13" spans="1:16" ht="176.25" customHeight="1">
      <c r="A13" s="450"/>
      <c r="B13" s="434"/>
      <c r="C13" s="434"/>
      <c r="D13" s="435"/>
      <c r="E13" s="101">
        <v>50</v>
      </c>
      <c r="F13" s="48" t="s">
        <v>245</v>
      </c>
      <c r="G13" s="92">
        <v>267</v>
      </c>
      <c r="H13" s="91" t="s">
        <v>244</v>
      </c>
      <c r="I13" s="383"/>
      <c r="J13" s="110">
        <v>0</v>
      </c>
      <c r="K13" s="117">
        <f t="shared" si="0"/>
        <v>0</v>
      </c>
      <c r="L13" s="123">
        <f t="shared" si="1"/>
        <v>1</v>
      </c>
    </row>
    <row r="14" spans="1:16" ht="90" customHeight="1">
      <c r="A14" s="450"/>
      <c r="B14" s="434"/>
      <c r="C14" s="434"/>
      <c r="D14" s="435"/>
      <c r="E14" s="101">
        <v>51</v>
      </c>
      <c r="F14" s="48" t="s">
        <v>246</v>
      </c>
      <c r="G14" s="49">
        <v>900</v>
      </c>
      <c r="H14" s="91" t="s">
        <v>60</v>
      </c>
      <c r="I14" s="383"/>
      <c r="J14" s="110">
        <v>1105</v>
      </c>
      <c r="K14" s="117">
        <f t="shared" si="0"/>
        <v>1.2277777777777779</v>
      </c>
      <c r="L14" s="124">
        <f>IF(K14&lt;=33%,1,IF(K14&lt;76%,3,IF(K14&lt;100%,4,)))</f>
        <v>0</v>
      </c>
    </row>
    <row r="15" spans="1:16" ht="86.25" customHeight="1">
      <c r="A15" s="450"/>
      <c r="B15" s="434"/>
      <c r="C15" s="434"/>
      <c r="D15" s="435"/>
      <c r="E15" s="101">
        <v>52</v>
      </c>
      <c r="F15" s="48" t="s">
        <v>247</v>
      </c>
      <c r="G15" s="92">
        <v>67</v>
      </c>
      <c r="H15" s="91" t="s">
        <v>61</v>
      </c>
      <c r="I15" s="383"/>
      <c r="J15" s="110">
        <v>0</v>
      </c>
      <c r="K15" s="117">
        <f t="shared" si="0"/>
        <v>0</v>
      </c>
      <c r="L15" s="123">
        <f t="shared" si="1"/>
        <v>1</v>
      </c>
    </row>
    <row r="16" spans="1:16" ht="87.75" customHeight="1">
      <c r="A16" s="450"/>
      <c r="B16" s="434"/>
      <c r="C16" s="434" t="s">
        <v>163</v>
      </c>
      <c r="D16" s="435" t="s">
        <v>295</v>
      </c>
      <c r="E16" s="413">
        <v>53</v>
      </c>
      <c r="F16" s="409" t="s">
        <v>248</v>
      </c>
      <c r="G16" s="436">
        <v>1000</v>
      </c>
      <c r="H16" s="415" t="s">
        <v>62</v>
      </c>
      <c r="I16" s="383"/>
      <c r="J16" s="427">
        <v>0</v>
      </c>
      <c r="K16" s="404">
        <f t="shared" si="0"/>
        <v>0</v>
      </c>
      <c r="L16" s="123">
        <f t="shared" si="1"/>
        <v>1</v>
      </c>
    </row>
    <row r="17" spans="1:12" ht="88.5" customHeight="1">
      <c r="A17" s="450"/>
      <c r="B17" s="434"/>
      <c r="C17" s="434"/>
      <c r="D17" s="435"/>
      <c r="E17" s="413"/>
      <c r="F17" s="411"/>
      <c r="G17" s="436"/>
      <c r="H17" s="415"/>
      <c r="I17" s="383"/>
      <c r="J17" s="429"/>
      <c r="K17" s="406"/>
      <c r="L17" s="123">
        <f t="shared" si="1"/>
        <v>1</v>
      </c>
    </row>
    <row r="18" spans="1:12" ht="148.5" customHeight="1">
      <c r="A18" s="450"/>
      <c r="B18" s="434"/>
      <c r="C18" s="89" t="s">
        <v>63</v>
      </c>
      <c r="D18" s="90" t="s">
        <v>64</v>
      </c>
      <c r="E18" s="101">
        <v>54</v>
      </c>
      <c r="F18" s="48" t="s">
        <v>249</v>
      </c>
      <c r="G18" s="92">
        <v>1667</v>
      </c>
      <c r="H18" s="91" t="s">
        <v>65</v>
      </c>
      <c r="I18" s="383"/>
      <c r="J18" s="110">
        <v>0</v>
      </c>
      <c r="K18" s="117">
        <f t="shared" si="0"/>
        <v>0</v>
      </c>
      <c r="L18" s="123">
        <f t="shared" si="1"/>
        <v>1</v>
      </c>
    </row>
    <row r="19" spans="1:12" ht="125.25" customHeight="1">
      <c r="A19" s="450"/>
      <c r="B19" s="434"/>
      <c r="C19" s="434" t="s">
        <v>66</v>
      </c>
      <c r="D19" s="90" t="s">
        <v>67</v>
      </c>
      <c r="E19" s="101">
        <v>55</v>
      </c>
      <c r="F19" s="48" t="s">
        <v>250</v>
      </c>
      <c r="G19" s="92">
        <v>6667</v>
      </c>
      <c r="H19" s="91" t="s">
        <v>68</v>
      </c>
      <c r="I19" s="383"/>
      <c r="J19" s="110">
        <v>0</v>
      </c>
      <c r="K19" s="117">
        <f t="shared" si="0"/>
        <v>0</v>
      </c>
      <c r="L19" s="123">
        <f t="shared" si="1"/>
        <v>1</v>
      </c>
    </row>
    <row r="20" spans="1:12" ht="84.75" customHeight="1">
      <c r="A20" s="450"/>
      <c r="B20" s="434"/>
      <c r="C20" s="434"/>
      <c r="D20" s="90" t="s">
        <v>69</v>
      </c>
      <c r="E20" s="101">
        <v>56</v>
      </c>
      <c r="F20" s="48" t="s">
        <v>251</v>
      </c>
      <c r="G20" s="92">
        <v>10</v>
      </c>
      <c r="H20" s="91" t="s">
        <v>70</v>
      </c>
      <c r="I20" s="384"/>
      <c r="J20" s="110">
        <v>0</v>
      </c>
      <c r="K20" s="117">
        <f t="shared" si="0"/>
        <v>0</v>
      </c>
      <c r="L20" s="123">
        <f t="shared" si="1"/>
        <v>1</v>
      </c>
    </row>
    <row r="21" spans="1:12" ht="210" customHeight="1">
      <c r="A21" s="450"/>
      <c r="B21" s="455" t="s">
        <v>71</v>
      </c>
      <c r="C21" s="434" t="s">
        <v>72</v>
      </c>
      <c r="D21" s="93" t="s">
        <v>73</v>
      </c>
      <c r="E21" s="103">
        <v>57</v>
      </c>
      <c r="F21" s="94" t="s">
        <v>252</v>
      </c>
      <c r="G21" s="92">
        <v>8000</v>
      </c>
      <c r="H21" s="91" t="s">
        <v>323</v>
      </c>
      <c r="I21" s="48" t="s">
        <v>317</v>
      </c>
      <c r="J21" s="110">
        <v>566</v>
      </c>
      <c r="K21" s="117">
        <f t="shared" si="0"/>
        <v>7.0749999999999993E-2</v>
      </c>
      <c r="L21" s="123">
        <f t="shared" si="1"/>
        <v>1</v>
      </c>
    </row>
    <row r="22" spans="1:12" ht="180" customHeight="1">
      <c r="A22" s="450"/>
      <c r="B22" s="455"/>
      <c r="C22" s="434"/>
      <c r="D22" s="93" t="s">
        <v>74</v>
      </c>
      <c r="E22" s="103">
        <v>58</v>
      </c>
      <c r="F22" s="94" t="s">
        <v>253</v>
      </c>
      <c r="G22" s="92">
        <v>30</v>
      </c>
      <c r="H22" s="91" t="s">
        <v>324</v>
      </c>
      <c r="I22" s="48" t="s">
        <v>318</v>
      </c>
      <c r="J22" s="110">
        <v>30</v>
      </c>
      <c r="K22" s="117">
        <f t="shared" si="0"/>
        <v>1</v>
      </c>
      <c r="L22" s="122" t="b">
        <f t="shared" si="1"/>
        <v>0</v>
      </c>
    </row>
    <row r="23" spans="1:12" ht="206.25" customHeight="1">
      <c r="A23" s="450"/>
      <c r="B23" s="455"/>
      <c r="C23" s="434"/>
      <c r="D23" s="90" t="s">
        <v>75</v>
      </c>
      <c r="E23" s="101">
        <v>59</v>
      </c>
      <c r="F23" s="79" t="s">
        <v>325</v>
      </c>
      <c r="G23" s="92">
        <v>170</v>
      </c>
      <c r="H23" s="91" t="s">
        <v>76</v>
      </c>
      <c r="I23" s="80" t="s">
        <v>318</v>
      </c>
      <c r="J23" s="110">
        <v>161</v>
      </c>
      <c r="K23" s="117">
        <f t="shared" si="0"/>
        <v>0.94705882352941173</v>
      </c>
      <c r="L23" s="122">
        <f t="shared" si="1"/>
        <v>4</v>
      </c>
    </row>
    <row r="24" spans="1:12" ht="45.75" customHeight="1">
      <c r="A24" s="450"/>
      <c r="B24" s="455"/>
      <c r="C24" s="434" t="s">
        <v>77</v>
      </c>
      <c r="D24" s="437" t="s">
        <v>78</v>
      </c>
      <c r="E24" s="414">
        <v>60</v>
      </c>
      <c r="F24" s="433" t="s">
        <v>319</v>
      </c>
      <c r="G24" s="407">
        <v>30</v>
      </c>
      <c r="H24" s="415" t="s">
        <v>79</v>
      </c>
      <c r="I24" s="382" t="s">
        <v>318</v>
      </c>
      <c r="J24" s="427">
        <v>57</v>
      </c>
      <c r="K24" s="404">
        <f t="shared" si="0"/>
        <v>1.9</v>
      </c>
      <c r="L24" s="430"/>
    </row>
    <row r="25" spans="1:12" ht="47.25" customHeight="1">
      <c r="A25" s="450"/>
      <c r="B25" s="455"/>
      <c r="C25" s="434"/>
      <c r="D25" s="437"/>
      <c r="E25" s="414"/>
      <c r="F25" s="433"/>
      <c r="G25" s="407"/>
      <c r="H25" s="415"/>
      <c r="I25" s="383"/>
      <c r="J25" s="428"/>
      <c r="K25" s="405"/>
      <c r="L25" s="431"/>
    </row>
    <row r="26" spans="1:12" ht="54.75" customHeight="1">
      <c r="A26" s="450"/>
      <c r="B26" s="455"/>
      <c r="C26" s="434"/>
      <c r="D26" s="437"/>
      <c r="E26" s="414"/>
      <c r="F26" s="433"/>
      <c r="G26" s="407"/>
      <c r="H26" s="415"/>
      <c r="I26" s="383"/>
      <c r="J26" s="428"/>
      <c r="K26" s="405"/>
      <c r="L26" s="431"/>
    </row>
    <row r="27" spans="1:12" ht="51" customHeight="1">
      <c r="A27" s="450"/>
      <c r="B27" s="455"/>
      <c r="C27" s="434"/>
      <c r="D27" s="437"/>
      <c r="E27" s="414"/>
      <c r="F27" s="433"/>
      <c r="G27" s="407"/>
      <c r="H27" s="415"/>
      <c r="I27" s="383"/>
      <c r="J27" s="429"/>
      <c r="K27" s="406"/>
      <c r="L27" s="432"/>
    </row>
    <row r="28" spans="1:12" ht="187.5" customHeight="1">
      <c r="A28" s="450"/>
      <c r="B28" s="455"/>
      <c r="C28" s="434"/>
      <c r="D28" s="93" t="s">
        <v>331</v>
      </c>
      <c r="E28" s="103">
        <v>61</v>
      </c>
      <c r="F28" s="94" t="s">
        <v>326</v>
      </c>
      <c r="G28" s="50">
        <v>500</v>
      </c>
      <c r="H28" s="51" t="s">
        <v>327</v>
      </c>
      <c r="I28" s="48" t="s">
        <v>318</v>
      </c>
      <c r="J28" s="110">
        <v>300</v>
      </c>
      <c r="K28" s="117">
        <f t="shared" si="0"/>
        <v>0.6</v>
      </c>
      <c r="L28" s="122">
        <f t="shared" si="1"/>
        <v>3</v>
      </c>
    </row>
    <row r="29" spans="1:12" ht="187.5" customHeight="1">
      <c r="A29" s="450"/>
      <c r="B29" s="455"/>
      <c r="C29" s="89" t="s">
        <v>142</v>
      </c>
      <c r="D29" s="93" t="s">
        <v>143</v>
      </c>
      <c r="E29" s="103">
        <v>62</v>
      </c>
      <c r="F29" s="52" t="s">
        <v>254</v>
      </c>
      <c r="G29" s="31">
        <v>187</v>
      </c>
      <c r="H29" s="19" t="s">
        <v>144</v>
      </c>
      <c r="I29" s="48" t="s">
        <v>318</v>
      </c>
      <c r="J29" s="110">
        <v>46</v>
      </c>
      <c r="K29" s="117">
        <f t="shared" si="0"/>
        <v>0.24598930481283424</v>
      </c>
      <c r="L29" s="123">
        <f t="shared" si="1"/>
        <v>1</v>
      </c>
    </row>
    <row r="30" spans="1:12" ht="99" customHeight="1">
      <c r="A30" s="450"/>
      <c r="B30" s="455"/>
      <c r="C30" s="89" t="s">
        <v>80</v>
      </c>
      <c r="D30" s="93" t="s">
        <v>81</v>
      </c>
      <c r="E30" s="103">
        <v>63</v>
      </c>
      <c r="F30" s="94" t="s">
        <v>255</v>
      </c>
      <c r="G30" s="44">
        <v>17</v>
      </c>
      <c r="H30" s="45" t="s">
        <v>82</v>
      </c>
      <c r="I30" s="48" t="s">
        <v>318</v>
      </c>
      <c r="J30" s="110">
        <v>5</v>
      </c>
      <c r="K30" s="117">
        <f t="shared" si="0"/>
        <v>0.29411764705882354</v>
      </c>
      <c r="L30" s="123">
        <f t="shared" si="1"/>
        <v>1</v>
      </c>
    </row>
    <row r="31" spans="1:12" ht="178.5" customHeight="1">
      <c r="A31" s="450"/>
      <c r="B31" s="455"/>
      <c r="C31" s="434" t="s">
        <v>83</v>
      </c>
      <c r="D31" s="93" t="s">
        <v>84</v>
      </c>
      <c r="E31" s="103">
        <v>64</v>
      </c>
      <c r="F31" s="94" t="s">
        <v>296</v>
      </c>
      <c r="G31" s="92">
        <v>20</v>
      </c>
      <c r="H31" s="91" t="s">
        <v>85</v>
      </c>
      <c r="I31" s="48" t="s">
        <v>318</v>
      </c>
      <c r="J31" s="110">
        <v>34</v>
      </c>
      <c r="K31" s="117">
        <f t="shared" si="0"/>
        <v>1.7</v>
      </c>
      <c r="L31" s="124">
        <f>IF(K31&lt;=33%,1,IF(K31&lt;76%,3,IF(K31&lt;100%,4,)))</f>
        <v>0</v>
      </c>
    </row>
    <row r="32" spans="1:12" ht="197.25" customHeight="1">
      <c r="A32" s="450"/>
      <c r="B32" s="455"/>
      <c r="C32" s="434"/>
      <c r="D32" s="90" t="s">
        <v>328</v>
      </c>
      <c r="E32" s="101">
        <v>65</v>
      </c>
      <c r="F32" s="94" t="s">
        <v>329</v>
      </c>
      <c r="G32" s="92">
        <v>11</v>
      </c>
      <c r="H32" s="91" t="s">
        <v>330</v>
      </c>
      <c r="I32" s="48" t="s">
        <v>320</v>
      </c>
      <c r="J32" s="110">
        <v>11</v>
      </c>
      <c r="K32" s="117">
        <f t="shared" si="0"/>
        <v>1</v>
      </c>
      <c r="L32" s="122" t="b">
        <f t="shared" si="1"/>
        <v>0</v>
      </c>
    </row>
    <row r="33" spans="1:12" ht="81" customHeight="1">
      <c r="A33" s="450"/>
      <c r="B33" s="455"/>
      <c r="C33" s="434"/>
      <c r="D33" s="93" t="s">
        <v>86</v>
      </c>
      <c r="E33" s="103">
        <v>66</v>
      </c>
      <c r="F33" s="94" t="s">
        <v>256</v>
      </c>
      <c r="G33" s="92">
        <v>64</v>
      </c>
      <c r="H33" s="91" t="s">
        <v>87</v>
      </c>
      <c r="I33" s="48" t="s">
        <v>318</v>
      </c>
      <c r="J33" s="110">
        <v>23</v>
      </c>
      <c r="K33" s="117">
        <f t="shared" si="0"/>
        <v>0.359375</v>
      </c>
      <c r="L33" s="122">
        <f t="shared" si="1"/>
        <v>3</v>
      </c>
    </row>
    <row r="34" spans="1:12" ht="203.25" customHeight="1">
      <c r="A34" s="450"/>
      <c r="B34" s="455"/>
      <c r="C34" s="89" t="s">
        <v>88</v>
      </c>
      <c r="D34" s="93" t="s">
        <v>89</v>
      </c>
      <c r="E34" s="103">
        <v>67</v>
      </c>
      <c r="F34" s="94" t="s">
        <v>321</v>
      </c>
      <c r="G34" s="92">
        <v>400</v>
      </c>
      <c r="H34" s="91" t="s">
        <v>90</v>
      </c>
      <c r="I34" s="48" t="s">
        <v>318</v>
      </c>
      <c r="J34" s="110">
        <v>590</v>
      </c>
      <c r="K34" s="117">
        <f t="shared" si="0"/>
        <v>1.4750000000000001</v>
      </c>
      <c r="L34" s="124">
        <f>IF(K34&lt;=33%,1,IF(K34&lt;76%,3,IF(K34&lt;100%,4,)))</f>
        <v>0</v>
      </c>
    </row>
    <row r="35" spans="1:12" ht="228" customHeight="1">
      <c r="A35" s="450"/>
      <c r="B35" s="455"/>
      <c r="C35" s="89" t="s">
        <v>91</v>
      </c>
      <c r="D35" s="53" t="s">
        <v>92</v>
      </c>
      <c r="E35" s="103">
        <v>68</v>
      </c>
      <c r="F35" s="94" t="s">
        <v>297</v>
      </c>
      <c r="G35" s="50">
        <v>667</v>
      </c>
      <c r="H35" s="51" t="s">
        <v>93</v>
      </c>
      <c r="I35" s="48" t="s">
        <v>320</v>
      </c>
      <c r="J35" s="110">
        <v>575</v>
      </c>
      <c r="K35" s="117">
        <f t="shared" si="0"/>
        <v>0.86206896551724133</v>
      </c>
      <c r="L35" s="122">
        <f t="shared" si="1"/>
        <v>4</v>
      </c>
    </row>
    <row r="36" spans="1:12" ht="214.5" customHeight="1" thickBot="1">
      <c r="A36" s="450"/>
      <c r="B36" s="456"/>
      <c r="C36" s="54" t="s">
        <v>97</v>
      </c>
      <c r="D36" s="55" t="s">
        <v>98</v>
      </c>
      <c r="E36" s="103">
        <v>69</v>
      </c>
      <c r="F36" s="56" t="s">
        <v>257</v>
      </c>
      <c r="G36" s="48">
        <v>15</v>
      </c>
      <c r="H36" s="57" t="s">
        <v>99</v>
      </c>
      <c r="I36" s="48" t="s">
        <v>322</v>
      </c>
      <c r="J36" s="110">
        <v>3</v>
      </c>
      <c r="K36" s="117">
        <f t="shared" si="0"/>
        <v>0.2</v>
      </c>
      <c r="L36" s="123">
        <f t="shared" si="1"/>
        <v>1</v>
      </c>
    </row>
    <row r="37" spans="1:12" ht="84.75" customHeight="1">
      <c r="A37" s="450"/>
      <c r="B37" s="454" t="s">
        <v>94</v>
      </c>
      <c r="C37" s="62" t="s">
        <v>299</v>
      </c>
      <c r="D37" s="58" t="s">
        <v>95</v>
      </c>
      <c r="E37" s="103">
        <v>70</v>
      </c>
      <c r="F37" s="59" t="s">
        <v>258</v>
      </c>
      <c r="G37" s="48">
        <v>1000</v>
      </c>
      <c r="H37" s="57" t="s">
        <v>96</v>
      </c>
      <c r="I37" s="382" t="s">
        <v>316</v>
      </c>
      <c r="J37" s="110">
        <v>203</v>
      </c>
      <c r="K37" s="117">
        <f t="shared" si="0"/>
        <v>0.20300000000000001</v>
      </c>
      <c r="L37" s="123">
        <f t="shared" si="1"/>
        <v>1</v>
      </c>
    </row>
    <row r="38" spans="1:12" ht="78.75" customHeight="1">
      <c r="A38" s="450"/>
      <c r="B38" s="454"/>
      <c r="C38" s="62" t="s">
        <v>300</v>
      </c>
      <c r="D38" s="60" t="s">
        <v>298</v>
      </c>
      <c r="E38" s="101">
        <v>71</v>
      </c>
      <c r="F38" s="48" t="s">
        <v>259</v>
      </c>
      <c r="G38" s="48">
        <v>590</v>
      </c>
      <c r="H38" s="57" t="s">
        <v>187</v>
      </c>
      <c r="I38" s="383"/>
      <c r="J38" s="110">
        <v>265</v>
      </c>
      <c r="K38" s="117">
        <f t="shared" si="0"/>
        <v>0.44915254237288138</v>
      </c>
      <c r="L38" s="122">
        <f t="shared" si="1"/>
        <v>3</v>
      </c>
    </row>
    <row r="39" spans="1:12" ht="81.75" customHeight="1">
      <c r="A39" s="451"/>
      <c r="B39" s="454"/>
      <c r="C39" s="39" t="s">
        <v>164</v>
      </c>
      <c r="D39" s="60" t="s">
        <v>260</v>
      </c>
      <c r="E39" s="101">
        <v>72</v>
      </c>
      <c r="F39" s="60" t="s">
        <v>188</v>
      </c>
      <c r="G39" s="61">
        <v>667</v>
      </c>
      <c r="H39" s="57" t="s">
        <v>189</v>
      </c>
      <c r="I39" s="384"/>
      <c r="J39" s="110">
        <v>1073</v>
      </c>
      <c r="K39" s="117">
        <f t="shared" si="0"/>
        <v>1.6086956521739131</v>
      </c>
      <c r="L39" s="124">
        <f>IF(K39&lt;=33%,1,IF(K39&lt;76%,3,IF(K39&lt;100%,4,)))</f>
        <v>0</v>
      </c>
    </row>
    <row r="40" spans="1:12" ht="15">
      <c r="A40" s="9"/>
      <c r="B40" s="6"/>
      <c r="C40" s="7"/>
      <c r="D40" s="1"/>
      <c r="E40" s="1"/>
      <c r="F40" s="1"/>
      <c r="G40" s="1"/>
      <c r="H40" s="1"/>
      <c r="I40" s="18"/>
      <c r="K40" s="128">
        <f>AVERAGE(K9:K39)</f>
        <v>0.56085132271269922</v>
      </c>
      <c r="L40" s="127">
        <f t="shared" si="1"/>
        <v>3</v>
      </c>
    </row>
    <row r="41" spans="1:12" ht="15" thickBot="1">
      <c r="A41" s="23" t="s">
        <v>197</v>
      </c>
      <c r="B41" s="10"/>
      <c r="C41" s="11"/>
      <c r="D41" s="11"/>
      <c r="E41" s="11"/>
      <c r="F41" s="11"/>
      <c r="G41" s="11"/>
      <c r="H41" s="11"/>
      <c r="I41" s="8"/>
    </row>
    <row r="42" spans="1:12" ht="85.5" customHeight="1">
      <c r="A42" s="9"/>
      <c r="B42" s="10"/>
      <c r="C42" s="11"/>
      <c r="D42" s="11"/>
      <c r="E42" s="11"/>
      <c r="F42" s="11"/>
      <c r="G42" s="11"/>
      <c r="H42" s="11"/>
      <c r="I42" s="8"/>
    </row>
    <row r="43" spans="1:12" ht="98.25" customHeight="1">
      <c r="A43" s="9"/>
      <c r="B43" s="10"/>
      <c r="C43" s="11"/>
      <c r="D43" s="11"/>
      <c r="E43" s="11"/>
      <c r="F43" s="11"/>
      <c r="G43" s="11"/>
      <c r="H43" s="11"/>
      <c r="I43" s="8"/>
    </row>
    <row r="44" spans="1:12" ht="105.75" customHeight="1">
      <c r="A44" s="9"/>
      <c r="B44" s="10"/>
      <c r="C44" s="11"/>
      <c r="D44" s="11"/>
      <c r="E44" s="11"/>
      <c r="F44" s="11"/>
      <c r="G44" s="11"/>
      <c r="H44" s="11"/>
      <c r="I44" s="8"/>
    </row>
    <row r="45" spans="1:12" ht="95.25" customHeight="1">
      <c r="A45" s="9"/>
      <c r="B45" s="10"/>
      <c r="C45" s="11"/>
      <c r="D45" s="11"/>
      <c r="E45" s="11"/>
      <c r="F45" s="11"/>
      <c r="G45" s="11"/>
      <c r="H45" s="11"/>
      <c r="I45" s="8"/>
    </row>
    <row r="46" spans="1:12" ht="119.25" customHeight="1">
      <c r="A46" s="9"/>
      <c r="B46" s="10"/>
      <c r="C46" s="11"/>
      <c r="D46" s="11"/>
      <c r="E46" s="11"/>
      <c r="F46" s="11"/>
      <c r="G46" s="11"/>
      <c r="H46" s="11"/>
      <c r="I46" s="8"/>
    </row>
  </sheetData>
  <sheetProtection selectLockedCells="1" selectUnlockedCells="1"/>
  <mergeCells count="37">
    <mergeCell ref="A9:A39"/>
    <mergeCell ref="B9:B20"/>
    <mergeCell ref="C9:C15"/>
    <mergeCell ref="D9:D15"/>
    <mergeCell ref="E9:E10"/>
    <mergeCell ref="B37:B39"/>
    <mergeCell ref="E16:E17"/>
    <mergeCell ref="B21:B36"/>
    <mergeCell ref="C31:C33"/>
    <mergeCell ref="B4:G5"/>
    <mergeCell ref="H4:I5"/>
    <mergeCell ref="B6:G7"/>
    <mergeCell ref="H6:I7"/>
    <mergeCell ref="F9:F10"/>
    <mergeCell ref="F24:F27"/>
    <mergeCell ref="G24:G27"/>
    <mergeCell ref="I9:I20"/>
    <mergeCell ref="C16:C17"/>
    <mergeCell ref="D16:D17"/>
    <mergeCell ref="F16:F17"/>
    <mergeCell ref="G16:G17"/>
    <mergeCell ref="H16:H17"/>
    <mergeCell ref="C19:C20"/>
    <mergeCell ref="C21:C23"/>
    <mergeCell ref="C24:C28"/>
    <mergeCell ref="D24:D27"/>
    <mergeCell ref="E24:E27"/>
    <mergeCell ref="M1:P1"/>
    <mergeCell ref="M2:P2"/>
    <mergeCell ref="I37:I39"/>
    <mergeCell ref="H24:H27"/>
    <mergeCell ref="I24:I27"/>
    <mergeCell ref="J24:J27"/>
    <mergeCell ref="K24:K27"/>
    <mergeCell ref="L24:L27"/>
    <mergeCell ref="J16:J17"/>
    <mergeCell ref="K16:K17"/>
  </mergeCells>
  <conditionalFormatting sqref="L14">
    <cfRule type="cellIs" dxfId="192" priority="28" stopIfTrue="1" operator="between">
      <formula>1</formula>
      <formula>1</formula>
    </cfRule>
    <cfRule type="cellIs" dxfId="191" priority="29" stopIfTrue="1" operator="between">
      <formula>3</formula>
      <formula>3</formula>
    </cfRule>
    <cfRule type="cellIs" dxfId="190" priority="30" stopIfTrue="1" operator="between">
      <formula>3</formula>
      <formula>4</formula>
    </cfRule>
  </conditionalFormatting>
  <conditionalFormatting sqref="L9">
    <cfRule type="cellIs" dxfId="189" priority="38" stopIfTrue="1" operator="between">
      <formula>3</formula>
      <formula>4</formula>
    </cfRule>
  </conditionalFormatting>
  <conditionalFormatting sqref="L9">
    <cfRule type="cellIs" dxfId="188" priority="35" stopIfTrue="1" operator="greaterThan">
      <formula>3</formula>
    </cfRule>
    <cfRule type="cellIs" dxfId="187" priority="36" stopIfTrue="1" operator="between">
      <formula>1</formula>
      <formula>1</formula>
    </cfRule>
    <cfRule type="cellIs" dxfId="186" priority="37" stopIfTrue="1" operator="between">
      <formula>3</formula>
      <formula>3</formula>
    </cfRule>
  </conditionalFormatting>
  <conditionalFormatting sqref="L10:L13 L15:L24 L28:L30 L32:L33 L35:L38">
    <cfRule type="cellIs" dxfId="185" priority="34" stopIfTrue="1" operator="between">
      <formula>3</formula>
      <formula>4</formula>
    </cfRule>
  </conditionalFormatting>
  <conditionalFormatting sqref="L10:L13 L15:L24 L28:L30 L32:L33 L35:L38">
    <cfRule type="cellIs" dxfId="184" priority="31" stopIfTrue="1" operator="greaterThan">
      <formula>3</formula>
    </cfRule>
    <cfRule type="cellIs" dxfId="183" priority="32" stopIfTrue="1" operator="between">
      <formula>1</formula>
      <formula>1</formula>
    </cfRule>
    <cfRule type="cellIs" dxfId="182" priority="33" stopIfTrue="1" operator="between">
      <formula>3</formula>
      <formula>3</formula>
    </cfRule>
  </conditionalFormatting>
  <conditionalFormatting sqref="L31">
    <cfRule type="cellIs" dxfId="181" priority="25" stopIfTrue="1" operator="between">
      <formula>1</formula>
      <formula>1</formula>
    </cfRule>
    <cfRule type="cellIs" dxfId="180" priority="26" stopIfTrue="1" operator="between">
      <formula>3</formula>
      <formula>3</formula>
    </cfRule>
    <cfRule type="cellIs" dxfId="179" priority="27" stopIfTrue="1" operator="between">
      <formula>3</formula>
      <formula>4</formula>
    </cfRule>
  </conditionalFormatting>
  <conditionalFormatting sqref="L34">
    <cfRule type="cellIs" dxfId="178" priority="22" stopIfTrue="1" operator="between">
      <formula>1</formula>
      <formula>1</formula>
    </cfRule>
    <cfRule type="cellIs" dxfId="177" priority="23" stopIfTrue="1" operator="between">
      <formula>3</formula>
      <formula>3</formula>
    </cfRule>
    <cfRule type="cellIs" dxfId="176" priority="24" stopIfTrue="1" operator="between">
      <formula>3</formula>
      <formula>4</formula>
    </cfRule>
  </conditionalFormatting>
  <conditionalFormatting sqref="L39">
    <cfRule type="cellIs" dxfId="175" priority="19" stopIfTrue="1" operator="between">
      <formula>1</formula>
      <formula>1</formula>
    </cfRule>
    <cfRule type="cellIs" dxfId="174" priority="20" stopIfTrue="1" operator="between">
      <formula>3</formula>
      <formula>3</formula>
    </cfRule>
    <cfRule type="cellIs" dxfId="173" priority="21" stopIfTrue="1" operator="between">
      <formula>3</formula>
      <formula>4</formula>
    </cfRule>
  </conditionalFormatting>
  <conditionalFormatting sqref="L40">
    <cfRule type="cellIs" dxfId="172" priority="18" stopIfTrue="1" operator="between">
      <formula>3</formula>
      <formula>4</formula>
    </cfRule>
  </conditionalFormatting>
  <conditionalFormatting sqref="L40">
    <cfRule type="cellIs" dxfId="171" priority="15" stopIfTrue="1" operator="greaterThan">
      <formula>3</formula>
    </cfRule>
    <cfRule type="cellIs" dxfId="170" priority="16" stopIfTrue="1" operator="between">
      <formula>1</formula>
      <formula>1</formula>
    </cfRule>
    <cfRule type="cellIs" dxfId="169" priority="17" stopIfTrue="1" operator="between">
      <formula>3</formula>
      <formula>3</formula>
    </cfRule>
  </conditionalFormatting>
  <conditionalFormatting sqref="P5">
    <cfRule type="cellIs" dxfId="168" priority="14" stopIfTrue="1" operator="between">
      <formula>3</formula>
      <formula>4</formula>
    </cfRule>
  </conditionalFormatting>
  <conditionalFormatting sqref="P5">
    <cfRule type="cellIs" dxfId="167" priority="11" stopIfTrue="1" operator="greaterThan">
      <formula>3</formula>
    </cfRule>
    <cfRule type="cellIs" dxfId="166" priority="12" stopIfTrue="1" operator="between">
      <formula>1</formula>
      <formula>1</formula>
    </cfRule>
    <cfRule type="cellIs" dxfId="165" priority="13" stopIfTrue="1" operator="between">
      <formula>3</formula>
      <formula>3</formula>
    </cfRule>
  </conditionalFormatting>
  <conditionalFormatting sqref="P6">
    <cfRule type="cellIs" dxfId="164" priority="4" stopIfTrue="1" operator="between">
      <formula>1</formula>
      <formula>1</formula>
    </cfRule>
    <cfRule type="cellIs" dxfId="163" priority="5" stopIfTrue="1" operator="between">
      <formula>3</formula>
      <formula>3</formula>
    </cfRule>
    <cfRule type="cellIs" dxfId="162" priority="6" stopIfTrue="1" operator="between">
      <formula>3</formula>
      <formula>4</formula>
    </cfRule>
  </conditionalFormatting>
  <conditionalFormatting sqref="P7">
    <cfRule type="cellIs" dxfId="161" priority="1" stopIfTrue="1" operator="between">
      <formula>1</formula>
      <formula>1</formula>
    </cfRule>
    <cfRule type="cellIs" dxfId="160" priority="2" stopIfTrue="1" operator="between">
      <formula>3</formula>
      <formula>3</formula>
    </cfRule>
    <cfRule type="cellIs" dxfId="159" priority="3" stopIfTrue="1" operator="between">
      <formula>3</formula>
      <formula>4</formula>
    </cfRule>
  </conditionalFormatting>
  <printOptions horizontalCentered="1"/>
  <pageMargins left="0.70866141732283472" right="0.70866141732283472" top="0.74803149606299213" bottom="0.74803149606299213" header="0.51181102362204722" footer="0.51181102362204722"/>
  <pageSetup scale="95" orientation="portrait" useFirstPageNumber="1" horizontalDpi="300" verticalDpi="300" r:id="rId1"/>
  <headerFooter alignWithMargins="0"/>
  <drawing r:id="rId2"/>
  <legacyDrawing r:id="rId3"/>
  <oleObjects>
    <mc:AlternateContent xmlns:mc="http://schemas.openxmlformats.org/markup-compatibility/2006">
      <mc:Choice Requires="x14">
        <oleObject progId="Visio.Drawing.11" shapeId="7169" r:id="rId4">
          <objectPr defaultSize="0" autoPict="0" r:id="rId5">
            <anchor moveWithCells="1" sizeWithCells="1">
              <from>
                <xdr:col>0</xdr:col>
                <xdr:colOff>0</xdr:colOff>
                <xdr:row>3</xdr:row>
                <xdr:rowOff>85725</xdr:rowOff>
              </from>
              <to>
                <xdr:col>0</xdr:col>
                <xdr:colOff>0</xdr:colOff>
                <xdr:row>6</xdr:row>
                <xdr:rowOff>219075</xdr:rowOff>
              </to>
            </anchor>
          </objectPr>
        </oleObject>
      </mc:Choice>
      <mc:Fallback>
        <oleObject progId="Visio.Drawing.11" shapeId="7169" r:id="rId4"/>
      </mc:Fallback>
    </mc:AlternateContent>
  </oleObjec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0"/>
  <sheetViews>
    <sheetView view="pageBreakPreview" zoomScale="86" zoomScaleNormal="85" zoomScaleSheetLayoutView="86" workbookViewId="0">
      <selection activeCell="E19" sqref="E19"/>
    </sheetView>
  </sheetViews>
  <sheetFormatPr baseColWidth="10" defaultRowHeight="12.75"/>
  <cols>
    <col min="2" max="2" width="50.5703125" bestFit="1" customWidth="1"/>
    <col min="3" max="3" width="15.5703125" bestFit="1" customWidth="1"/>
    <col min="4" max="4" width="11.85546875" bestFit="1" customWidth="1"/>
    <col min="5" max="5" width="13.28515625" bestFit="1" customWidth="1"/>
  </cols>
  <sheetData>
    <row r="1" spans="1:8" ht="12.75" customHeight="1">
      <c r="A1" s="457" t="s">
        <v>406</v>
      </c>
      <c r="B1" s="457"/>
      <c r="C1" s="457"/>
      <c r="D1" s="457"/>
      <c r="E1" s="457"/>
      <c r="F1" s="457"/>
      <c r="G1" s="457"/>
      <c r="H1" s="457"/>
    </row>
    <row r="2" spans="1:8">
      <c r="A2" s="303" t="s">
        <v>580</v>
      </c>
      <c r="B2" s="303"/>
      <c r="C2" s="303"/>
      <c r="D2" s="303"/>
      <c r="E2" s="303"/>
      <c r="F2" s="303"/>
      <c r="G2" s="303"/>
      <c r="H2" s="303"/>
    </row>
    <row r="4" spans="1:8" ht="15">
      <c r="B4" s="144" t="s">
        <v>353</v>
      </c>
      <c r="C4" s="139" t="s">
        <v>338</v>
      </c>
      <c r="D4" s="142" t="s">
        <v>334</v>
      </c>
      <c r="E4" s="132" t="s">
        <v>336</v>
      </c>
    </row>
    <row r="5" spans="1:8" ht="15">
      <c r="B5" s="138" t="s">
        <v>54</v>
      </c>
      <c r="C5" s="141" t="s">
        <v>362</v>
      </c>
      <c r="D5" s="145">
        <f>AVERAGE('EJE2'!I6:I12)</f>
        <v>0.91231849378691499</v>
      </c>
      <c r="E5" s="123">
        <f>IF(D5&lt;=33%,1,IF(D5&lt;76%,3,IF(D5&lt;100%,4,IF(D5=101%,5))))</f>
        <v>4</v>
      </c>
    </row>
    <row r="6" spans="1:8" ht="15">
      <c r="B6" s="138" t="s">
        <v>163</v>
      </c>
      <c r="C6" s="141" t="s">
        <v>363</v>
      </c>
      <c r="D6" s="145">
        <f>AVERAGE('EJE2'!I13:I13)</f>
        <v>0.66666666666666663</v>
      </c>
      <c r="E6" s="122">
        <f t="shared" ref="E6:E18" si="0">IF(D6&lt;=33%,1,IF(D6&lt;76%,3,IF(D6&lt;100%,4,IF(D6=101%,5))))</f>
        <v>3</v>
      </c>
    </row>
    <row r="7" spans="1:8" ht="15">
      <c r="B7" s="138" t="s">
        <v>388</v>
      </c>
      <c r="C7" s="141" t="s">
        <v>364</v>
      </c>
      <c r="D7" s="145">
        <f>AVERAGE('EJE2'!I14)</f>
        <v>0.39360000000000001</v>
      </c>
      <c r="E7" s="122">
        <f t="shared" si="0"/>
        <v>3</v>
      </c>
    </row>
    <row r="8" spans="1:8" ht="15">
      <c r="B8" s="138" t="s">
        <v>66</v>
      </c>
      <c r="C8" s="141" t="s">
        <v>365</v>
      </c>
      <c r="D8" s="145">
        <f>AVERAGE('EJE2'!I15:I16)</f>
        <v>0.52083333333333326</v>
      </c>
      <c r="E8" s="122">
        <f t="shared" si="0"/>
        <v>3</v>
      </c>
    </row>
    <row r="9" spans="1:8" ht="15">
      <c r="B9" s="138" t="s">
        <v>72</v>
      </c>
      <c r="C9" s="141" t="s">
        <v>366</v>
      </c>
      <c r="D9" s="145">
        <f>AVERAGE('EJE2'!I17:I19)</f>
        <v>0.73127260458839405</v>
      </c>
      <c r="E9" s="122">
        <f t="shared" si="0"/>
        <v>3</v>
      </c>
    </row>
    <row r="10" spans="1:8" ht="15">
      <c r="B10" s="138" t="s">
        <v>77</v>
      </c>
      <c r="C10" s="141" t="s">
        <v>367</v>
      </c>
      <c r="D10" s="145">
        <f>AVERAGE('EJE2'!I20:I24)</f>
        <v>1.3725000000000001</v>
      </c>
      <c r="E10" s="124">
        <f>IF(D10&lt;=33%,1,IF(D10&lt;76%,3,IF(D10&lt;100%,4,)))</f>
        <v>0</v>
      </c>
    </row>
    <row r="11" spans="1:8" ht="15">
      <c r="B11" s="299" t="s">
        <v>589</v>
      </c>
      <c r="C11" s="300" t="s">
        <v>368</v>
      </c>
      <c r="D11" s="301">
        <f>AVERAGE('EJE2'!I25)</f>
        <v>21.333333333333332</v>
      </c>
      <c r="E11" s="124">
        <f>IF(D11&lt;=33%,1,IF(D11&lt;76%,3,IF(D11&lt;100%,4,)))</f>
        <v>0</v>
      </c>
    </row>
    <row r="12" spans="1:8" ht="15">
      <c r="B12" s="138" t="s">
        <v>80</v>
      </c>
      <c r="C12" s="141" t="s">
        <v>369</v>
      </c>
      <c r="D12" s="145">
        <f>AVERAGE('EJE2'!I26)</f>
        <v>1.4</v>
      </c>
      <c r="E12" s="124" t="b">
        <f t="shared" si="0"/>
        <v>0</v>
      </c>
    </row>
    <row r="13" spans="1:8" ht="15">
      <c r="B13" s="138" t="s">
        <v>83</v>
      </c>
      <c r="C13" s="141" t="s">
        <v>370</v>
      </c>
      <c r="D13" s="145">
        <f>AVERAGE('EJE2'!I27:I29)</f>
        <v>1.3312523225566704</v>
      </c>
      <c r="E13" s="124">
        <f>IF(D13&lt;=33%,1,IF(D13&lt;76%,3,IF(D13&lt;100%,4,)))</f>
        <v>0</v>
      </c>
    </row>
    <row r="14" spans="1:8" ht="15">
      <c r="B14" s="299" t="s">
        <v>590</v>
      </c>
      <c r="C14" s="300" t="s">
        <v>371</v>
      </c>
      <c r="D14" s="302">
        <f>AVERAGE('EJE2'!I30)</f>
        <v>6.4316666666666666</v>
      </c>
      <c r="E14" s="124">
        <f>IF(D14&lt;=33%,1,IF(D14&lt;76%,3,IF(D14&lt;100%,4,)))</f>
        <v>0</v>
      </c>
    </row>
    <row r="15" spans="1:8" ht="15">
      <c r="B15" s="138" t="s">
        <v>91</v>
      </c>
      <c r="C15" s="141" t="s">
        <v>372</v>
      </c>
      <c r="D15" s="145">
        <f>AVERAGE('EJE2'!I31)</f>
        <v>2.9289999999999998</v>
      </c>
      <c r="E15" s="124" t="b">
        <f t="shared" si="0"/>
        <v>0</v>
      </c>
    </row>
    <row r="16" spans="1:8" ht="15">
      <c r="B16" s="138" t="s">
        <v>97</v>
      </c>
      <c r="C16" s="141" t="s">
        <v>373</v>
      </c>
      <c r="D16" s="145">
        <f>AVERAGE('EJE2'!I32)</f>
        <v>1.1666666666666667</v>
      </c>
      <c r="E16" s="124">
        <f>IF(D16&lt;=33%,1,IF(D16&lt;76%,3,IF(D16&lt;100%,4,)))</f>
        <v>0</v>
      </c>
    </row>
    <row r="17" spans="2:5" ht="15">
      <c r="B17" s="138" t="s">
        <v>389</v>
      </c>
      <c r="C17" s="141" t="s">
        <v>374</v>
      </c>
      <c r="D17" s="145">
        <f>AVERAGE('EJE2'!I33)</f>
        <v>1.3333333333333333</v>
      </c>
      <c r="E17" s="124" t="b">
        <f t="shared" si="0"/>
        <v>0</v>
      </c>
    </row>
    <row r="18" spans="2:5" ht="15">
      <c r="B18" s="138" t="s">
        <v>390</v>
      </c>
      <c r="C18" s="141" t="s">
        <v>375</v>
      </c>
      <c r="D18" s="145">
        <f>AVERAGE('EJE2'!I34)</f>
        <v>0.92166666666666663</v>
      </c>
      <c r="E18" s="122">
        <f t="shared" si="0"/>
        <v>4</v>
      </c>
    </row>
    <row r="19" spans="2:5" ht="15">
      <c r="B19" s="138" t="s">
        <v>391</v>
      </c>
      <c r="C19" s="141" t="s">
        <v>376</v>
      </c>
      <c r="D19" s="145">
        <f>AVERAGE('EJE2'!I35)</f>
        <v>1.0249999999999999</v>
      </c>
      <c r="E19" s="124">
        <f>IF(D19&lt;=33%,1,IF(D19&lt;76%,3,IF(D19&lt;100%,4,)))</f>
        <v>0</v>
      </c>
    </row>
    <row r="20" spans="2:5" ht="15">
      <c r="B20" s="5" t="s">
        <v>407</v>
      </c>
    </row>
  </sheetData>
  <mergeCells count="2">
    <mergeCell ref="A1:H1"/>
    <mergeCell ref="A2:H2"/>
  </mergeCells>
  <conditionalFormatting sqref="E5">
    <cfRule type="cellIs" dxfId="158" priority="41" stopIfTrue="1" operator="between">
      <formula>3</formula>
      <formula>4</formula>
    </cfRule>
  </conditionalFormatting>
  <conditionalFormatting sqref="E5">
    <cfRule type="cellIs" dxfId="157" priority="38" stopIfTrue="1" operator="greaterThan">
      <formula>3</formula>
    </cfRule>
    <cfRule type="cellIs" dxfId="156" priority="39" stopIfTrue="1" operator="between">
      <formula>1</formula>
      <formula>1</formula>
    </cfRule>
    <cfRule type="cellIs" dxfId="155" priority="40" stopIfTrue="1" operator="between">
      <formula>3</formula>
      <formula>3</formula>
    </cfRule>
  </conditionalFormatting>
  <conditionalFormatting sqref="E18 E6:E9">
    <cfRule type="cellIs" dxfId="154" priority="37" stopIfTrue="1" operator="between">
      <formula>3</formula>
      <formula>4</formula>
    </cfRule>
  </conditionalFormatting>
  <conditionalFormatting sqref="E18 E6:E9">
    <cfRule type="cellIs" dxfId="153" priority="34" stopIfTrue="1" operator="greaterThan">
      <formula>3</formula>
    </cfRule>
    <cfRule type="cellIs" dxfId="152" priority="35" stopIfTrue="1" operator="between">
      <formula>1</formula>
      <formula>1</formula>
    </cfRule>
    <cfRule type="cellIs" dxfId="151" priority="36" stopIfTrue="1" operator="between">
      <formula>3</formula>
      <formula>3</formula>
    </cfRule>
  </conditionalFormatting>
  <conditionalFormatting sqref="E10">
    <cfRule type="cellIs" dxfId="150" priority="31" stopIfTrue="1" operator="between">
      <formula>1</formula>
      <formula>1</formula>
    </cfRule>
    <cfRule type="cellIs" dxfId="149" priority="32" stopIfTrue="1" operator="between">
      <formula>3</formula>
      <formula>3</formula>
    </cfRule>
    <cfRule type="cellIs" dxfId="148" priority="33" stopIfTrue="1" operator="between">
      <formula>3</formula>
      <formula>4</formula>
    </cfRule>
  </conditionalFormatting>
  <conditionalFormatting sqref="E14">
    <cfRule type="cellIs" dxfId="147" priority="25" stopIfTrue="1" operator="between">
      <formula>1</formula>
      <formula>1</formula>
    </cfRule>
    <cfRule type="cellIs" dxfId="146" priority="26" stopIfTrue="1" operator="between">
      <formula>3</formula>
      <formula>3</formula>
    </cfRule>
    <cfRule type="cellIs" dxfId="145" priority="27" stopIfTrue="1" operator="between">
      <formula>3</formula>
      <formula>4</formula>
    </cfRule>
  </conditionalFormatting>
  <conditionalFormatting sqref="E11">
    <cfRule type="cellIs" dxfId="144" priority="19" stopIfTrue="1" operator="between">
      <formula>1</formula>
      <formula>1</formula>
    </cfRule>
    <cfRule type="cellIs" dxfId="143" priority="20" stopIfTrue="1" operator="between">
      <formula>3</formula>
      <formula>3</formula>
    </cfRule>
    <cfRule type="cellIs" dxfId="142" priority="21" stopIfTrue="1" operator="between">
      <formula>3</formula>
      <formula>4</formula>
    </cfRule>
  </conditionalFormatting>
  <conditionalFormatting sqref="E16">
    <cfRule type="cellIs" dxfId="141" priority="16" stopIfTrue="1" operator="between">
      <formula>1</formula>
      <formula>1</formula>
    </cfRule>
    <cfRule type="cellIs" dxfId="140" priority="17" stopIfTrue="1" operator="between">
      <formula>3</formula>
      <formula>3</formula>
    </cfRule>
    <cfRule type="cellIs" dxfId="139" priority="18" stopIfTrue="1" operator="between">
      <formula>3</formula>
      <formula>4</formula>
    </cfRule>
  </conditionalFormatting>
  <conditionalFormatting sqref="E12">
    <cfRule type="cellIs" dxfId="138" priority="13" stopIfTrue="1" operator="between">
      <formula>1</formula>
      <formula>1</formula>
    </cfRule>
    <cfRule type="cellIs" dxfId="137" priority="14" stopIfTrue="1" operator="between">
      <formula>3</formula>
      <formula>3</formula>
    </cfRule>
    <cfRule type="cellIs" dxfId="136" priority="15" stopIfTrue="1" operator="between">
      <formula>3</formula>
      <formula>4</formula>
    </cfRule>
  </conditionalFormatting>
  <conditionalFormatting sqref="E13">
    <cfRule type="cellIs" dxfId="135" priority="10" stopIfTrue="1" operator="between">
      <formula>1</formula>
      <formula>1</formula>
    </cfRule>
    <cfRule type="cellIs" dxfId="134" priority="11" stopIfTrue="1" operator="between">
      <formula>3</formula>
      <formula>3</formula>
    </cfRule>
    <cfRule type="cellIs" dxfId="133" priority="12" stopIfTrue="1" operator="between">
      <formula>3</formula>
      <formula>4</formula>
    </cfRule>
  </conditionalFormatting>
  <conditionalFormatting sqref="E15">
    <cfRule type="cellIs" dxfId="132" priority="7" stopIfTrue="1" operator="between">
      <formula>1</formula>
      <formula>1</formula>
    </cfRule>
    <cfRule type="cellIs" dxfId="131" priority="8" stopIfTrue="1" operator="between">
      <formula>3</formula>
      <formula>3</formula>
    </cfRule>
    <cfRule type="cellIs" dxfId="130" priority="9" stopIfTrue="1" operator="between">
      <formula>3</formula>
      <formula>4</formula>
    </cfRule>
  </conditionalFormatting>
  <conditionalFormatting sqref="E17">
    <cfRule type="cellIs" dxfId="129" priority="4" stopIfTrue="1" operator="between">
      <formula>1</formula>
      <formula>1</formula>
    </cfRule>
    <cfRule type="cellIs" dxfId="128" priority="5" stopIfTrue="1" operator="between">
      <formula>3</formula>
      <formula>3</formula>
    </cfRule>
    <cfRule type="cellIs" dxfId="127" priority="6" stopIfTrue="1" operator="between">
      <formula>3</formula>
      <formula>4</formula>
    </cfRule>
  </conditionalFormatting>
  <conditionalFormatting sqref="E19">
    <cfRule type="cellIs" dxfId="126" priority="1" stopIfTrue="1" operator="between">
      <formula>1</formula>
      <formula>1</formula>
    </cfRule>
    <cfRule type="cellIs" dxfId="125" priority="2" stopIfTrue="1" operator="between">
      <formula>3</formula>
      <formula>3</formula>
    </cfRule>
    <cfRule type="cellIs" dxfId="124" priority="3" stopIfTrue="1" operator="between">
      <formula>3</formula>
      <formula>4</formula>
    </cfRule>
  </conditionalFormatting>
  <printOptions horizontalCentered="1"/>
  <pageMargins left="0.70866141732283472" right="0.70866141732283472" top="0.74803149606299213" bottom="0.74803149606299213" header="0.31496062992125984" footer="0.31496062992125984"/>
  <pageSetup scale="60" orientation="portrait" r:id="rId1"/>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3">
    <tabColor theme="7" tint="-0.249977111117893"/>
  </sheetPr>
  <dimension ref="A1:M15"/>
  <sheetViews>
    <sheetView view="pageBreakPreview" topLeftCell="A9" zoomScale="80" zoomScaleNormal="55" zoomScaleSheetLayoutView="80" workbookViewId="0">
      <selection activeCell="K7" sqref="K7"/>
    </sheetView>
  </sheetViews>
  <sheetFormatPr baseColWidth="10" defaultColWidth="10.42578125" defaultRowHeight="14.25"/>
  <cols>
    <col min="1" max="1" width="18" style="12" customWidth="1"/>
    <col min="2" max="2" width="18.85546875" style="12" customWidth="1"/>
    <col min="3" max="3" width="23.5703125" style="14" customWidth="1"/>
    <col min="4" max="4" width="21.7109375" style="13" customWidth="1"/>
    <col min="5" max="5" width="17.85546875" style="13" hidden="1" customWidth="1"/>
    <col min="6" max="6" width="15.5703125" style="13" customWidth="1"/>
    <col min="7" max="7" width="16.140625" style="13" customWidth="1"/>
    <col min="8" max="8" width="16.7109375" style="14" customWidth="1"/>
    <col min="9" max="9" width="47.42578125" style="24" hidden="1" customWidth="1"/>
    <col min="10" max="10" width="12.42578125" style="24" customWidth="1"/>
    <col min="11" max="11" width="17.7109375" style="13" bestFit="1" customWidth="1"/>
    <col min="12" max="13" width="27.7109375" style="13" customWidth="1"/>
    <col min="14" max="16384" width="10.42578125" style="13"/>
  </cols>
  <sheetData>
    <row r="1" spans="1:13" ht="14.25" customHeight="1">
      <c r="A1" s="174"/>
      <c r="B1" s="461" t="s">
        <v>194</v>
      </c>
      <c r="C1" s="461"/>
      <c r="D1" s="461"/>
      <c r="E1" s="461"/>
      <c r="F1" s="461"/>
      <c r="G1" s="461"/>
      <c r="H1" s="461"/>
      <c r="I1" s="461"/>
      <c r="J1" s="461"/>
      <c r="K1" s="461"/>
      <c r="L1" s="458" t="s">
        <v>195</v>
      </c>
      <c r="M1" s="309"/>
    </row>
    <row r="2" spans="1:13" ht="15" customHeight="1" thickBot="1">
      <c r="A2" s="175"/>
      <c r="B2" s="461"/>
      <c r="C2" s="461"/>
      <c r="D2" s="461"/>
      <c r="E2" s="461"/>
      <c r="F2" s="461"/>
      <c r="G2" s="461"/>
      <c r="H2" s="461"/>
      <c r="I2" s="461"/>
      <c r="J2" s="461"/>
      <c r="K2" s="461"/>
      <c r="L2" s="459"/>
      <c r="M2" s="311"/>
    </row>
    <row r="3" spans="1:13" ht="14.25" customHeight="1">
      <c r="A3" s="175"/>
      <c r="B3" s="462" t="s">
        <v>200</v>
      </c>
      <c r="C3" s="462"/>
      <c r="D3" s="462"/>
      <c r="E3" s="462"/>
      <c r="F3" s="462"/>
      <c r="G3" s="462"/>
      <c r="H3" s="462"/>
      <c r="I3" s="462"/>
      <c r="J3" s="462"/>
      <c r="K3" s="462"/>
      <c r="L3" s="458" t="s">
        <v>196</v>
      </c>
      <c r="M3" s="309"/>
    </row>
    <row r="4" spans="1:13" ht="15" customHeight="1" thickBot="1">
      <c r="A4" s="175"/>
      <c r="B4" s="463"/>
      <c r="C4" s="463"/>
      <c r="D4" s="463"/>
      <c r="E4" s="463"/>
      <c r="F4" s="463"/>
      <c r="G4" s="463"/>
      <c r="H4" s="463"/>
      <c r="I4" s="463"/>
      <c r="J4" s="463"/>
      <c r="K4" s="463"/>
      <c r="L4" s="460"/>
      <c r="M4" s="313"/>
    </row>
    <row r="5" spans="1:13" ht="52.5" customHeight="1" thickBot="1">
      <c r="A5" s="213" t="s">
        <v>0</v>
      </c>
      <c r="B5" s="214" t="s">
        <v>2</v>
      </c>
      <c r="C5" s="214" t="s">
        <v>3</v>
      </c>
      <c r="D5" s="215" t="s">
        <v>192</v>
      </c>
      <c r="E5" s="216" t="s">
        <v>332</v>
      </c>
      <c r="F5" s="195" t="s">
        <v>411</v>
      </c>
      <c r="G5" s="195" t="s">
        <v>410</v>
      </c>
      <c r="H5" s="196" t="s">
        <v>412</v>
      </c>
      <c r="I5" s="198" t="s">
        <v>409</v>
      </c>
      <c r="J5" s="201" t="s">
        <v>409</v>
      </c>
      <c r="K5" s="201" t="s">
        <v>336</v>
      </c>
      <c r="L5" s="324" t="s">
        <v>413</v>
      </c>
      <c r="M5" s="325"/>
    </row>
    <row r="6" spans="1:13" ht="197.25" customHeight="1" thickBot="1">
      <c r="A6" s="464" t="s">
        <v>100</v>
      </c>
      <c r="B6" s="467" t="s">
        <v>101</v>
      </c>
      <c r="C6" s="207" t="s">
        <v>510</v>
      </c>
      <c r="D6" s="208" t="s">
        <v>103</v>
      </c>
      <c r="E6" s="209">
        <v>73</v>
      </c>
      <c r="F6" s="210">
        <v>0</v>
      </c>
      <c r="G6" s="210">
        <v>20</v>
      </c>
      <c r="H6" s="211">
        <v>39</v>
      </c>
      <c r="I6" s="212">
        <f t="shared" ref="I6:I12" si="0">+H6/G6</f>
        <v>1.95</v>
      </c>
      <c r="J6" s="225">
        <f>(H6/G6)</f>
        <v>1.95</v>
      </c>
      <c r="K6" s="124">
        <f>IF(I6&lt;=33%,1,IF(I6&lt;76%,3,IF(I6&lt;100%,4,)))</f>
        <v>0</v>
      </c>
      <c r="L6" s="326" t="s">
        <v>512</v>
      </c>
      <c r="M6" s="327"/>
    </row>
    <row r="7" spans="1:13" ht="225.75" customHeight="1" thickBot="1">
      <c r="A7" s="465"/>
      <c r="B7" s="466"/>
      <c r="C7" s="146" t="s">
        <v>513</v>
      </c>
      <c r="D7" s="42" t="s">
        <v>105</v>
      </c>
      <c r="E7" s="104">
        <v>74</v>
      </c>
      <c r="F7" s="147" t="s">
        <v>414</v>
      </c>
      <c r="G7" s="148">
        <v>5000</v>
      </c>
      <c r="H7" s="118">
        <v>3700</v>
      </c>
      <c r="I7" s="155">
        <f t="shared" si="0"/>
        <v>0.74</v>
      </c>
      <c r="J7" s="113">
        <f t="shared" ref="J7:J12" si="1">(H7/G7)</f>
        <v>0.74</v>
      </c>
      <c r="K7" s="122">
        <f t="shared" ref="K7:K12" si="2">IF(I7&lt;=33%,1,IF(I7&lt;76%,3,IF(I7&lt;100%,4,IF(I7=101%,5))))</f>
        <v>3</v>
      </c>
      <c r="L7" s="306" t="s">
        <v>514</v>
      </c>
      <c r="M7" s="305"/>
    </row>
    <row r="8" spans="1:13" ht="200.25" customHeight="1" thickBot="1">
      <c r="A8" s="465"/>
      <c r="B8" s="466"/>
      <c r="C8" s="146" t="s">
        <v>515</v>
      </c>
      <c r="D8" s="149" t="s">
        <v>107</v>
      </c>
      <c r="E8" s="104">
        <v>75</v>
      </c>
      <c r="F8" s="147">
        <v>0</v>
      </c>
      <c r="G8" s="42">
        <v>5</v>
      </c>
      <c r="H8" s="118">
        <v>3</v>
      </c>
      <c r="I8" s="155">
        <f t="shared" si="0"/>
        <v>0.6</v>
      </c>
      <c r="J8" s="113">
        <f t="shared" si="1"/>
        <v>0.6</v>
      </c>
      <c r="K8" s="122">
        <f t="shared" si="2"/>
        <v>3</v>
      </c>
      <c r="L8" s="306" t="s">
        <v>516</v>
      </c>
      <c r="M8" s="305"/>
    </row>
    <row r="9" spans="1:13" ht="216.75" customHeight="1" thickBot="1">
      <c r="A9" s="465"/>
      <c r="B9" s="466"/>
      <c r="C9" s="150" t="s">
        <v>517</v>
      </c>
      <c r="D9" s="42" t="s">
        <v>109</v>
      </c>
      <c r="E9" s="104">
        <v>76</v>
      </c>
      <c r="F9" s="147" t="s">
        <v>414</v>
      </c>
      <c r="G9" s="42">
        <v>15</v>
      </c>
      <c r="H9" s="118">
        <v>4</v>
      </c>
      <c r="I9" s="155">
        <f t="shared" si="0"/>
        <v>0.26666666666666666</v>
      </c>
      <c r="J9" s="113">
        <f t="shared" si="1"/>
        <v>0.26666666666666666</v>
      </c>
      <c r="K9" s="123">
        <f t="shared" si="2"/>
        <v>1</v>
      </c>
      <c r="L9" s="306" t="s">
        <v>518</v>
      </c>
      <c r="M9" s="305"/>
    </row>
    <row r="10" spans="1:13" ht="95.25" customHeight="1" thickBot="1">
      <c r="A10" s="465"/>
      <c r="B10" s="466" t="s">
        <v>110</v>
      </c>
      <c r="C10" s="150" t="s">
        <v>519</v>
      </c>
      <c r="D10" s="42" t="s">
        <v>112</v>
      </c>
      <c r="E10" s="104">
        <v>77</v>
      </c>
      <c r="F10" s="147" t="s">
        <v>414</v>
      </c>
      <c r="G10" s="42">
        <v>10</v>
      </c>
      <c r="H10" s="118">
        <v>7</v>
      </c>
      <c r="I10" s="155">
        <f t="shared" si="0"/>
        <v>0.7</v>
      </c>
      <c r="J10" s="113">
        <f t="shared" si="1"/>
        <v>0.7</v>
      </c>
      <c r="K10" s="122">
        <f>IF(I10&lt;=33%,1,IF(I10&lt;76%,3,IF(I10&lt;100%,4,)))</f>
        <v>3</v>
      </c>
      <c r="L10" s="306" t="s">
        <v>423</v>
      </c>
      <c r="M10" s="305"/>
    </row>
    <row r="11" spans="1:13" ht="118.5" customHeight="1" thickBot="1">
      <c r="A11" s="465"/>
      <c r="B11" s="466"/>
      <c r="C11" s="150" t="s">
        <v>521</v>
      </c>
      <c r="D11" s="42" t="s">
        <v>113</v>
      </c>
      <c r="E11" s="104">
        <v>78</v>
      </c>
      <c r="F11" s="147" t="s">
        <v>414</v>
      </c>
      <c r="G11" s="42">
        <v>5</v>
      </c>
      <c r="H11" s="118">
        <v>1</v>
      </c>
      <c r="I11" s="155">
        <f t="shared" si="0"/>
        <v>0.2</v>
      </c>
      <c r="J11" s="113">
        <f t="shared" si="1"/>
        <v>0.2</v>
      </c>
      <c r="K11" s="123">
        <f t="shared" si="2"/>
        <v>1</v>
      </c>
      <c r="L11" s="306" t="s">
        <v>520</v>
      </c>
      <c r="M11" s="305"/>
    </row>
    <row r="12" spans="1:13" ht="102" customHeight="1" thickBot="1">
      <c r="A12" s="465"/>
      <c r="B12" s="466"/>
      <c r="C12" s="150" t="s">
        <v>522</v>
      </c>
      <c r="D12" s="42" t="s">
        <v>115</v>
      </c>
      <c r="E12" s="104">
        <v>79</v>
      </c>
      <c r="F12" s="147" t="s">
        <v>414</v>
      </c>
      <c r="G12" s="42">
        <v>10</v>
      </c>
      <c r="H12" s="118">
        <v>4</v>
      </c>
      <c r="I12" s="155">
        <f t="shared" si="0"/>
        <v>0.4</v>
      </c>
      <c r="J12" s="113">
        <f t="shared" si="1"/>
        <v>0.4</v>
      </c>
      <c r="K12" s="122">
        <f t="shared" si="2"/>
        <v>3</v>
      </c>
      <c r="L12" s="306" t="s">
        <v>424</v>
      </c>
      <c r="M12" s="305"/>
    </row>
    <row r="13" spans="1:13">
      <c r="H13" s="13"/>
      <c r="I13" s="164">
        <f>AVERAGE(I6:I12)</f>
        <v>0.69380952380952388</v>
      </c>
      <c r="J13" s="164"/>
    </row>
    <row r="14" spans="1:13" ht="15" thickBot="1">
      <c r="A14" s="23" t="s">
        <v>197</v>
      </c>
    </row>
    <row r="15" spans="1:13" ht="15">
      <c r="A15" s="5" t="s">
        <v>407</v>
      </c>
    </row>
  </sheetData>
  <sheetProtection selectLockedCells="1" selectUnlockedCells="1"/>
  <mergeCells count="15">
    <mergeCell ref="L10:M10"/>
    <mergeCell ref="L11:M11"/>
    <mergeCell ref="L12:M12"/>
    <mergeCell ref="A6:A12"/>
    <mergeCell ref="B10:B12"/>
    <mergeCell ref="B6:B9"/>
    <mergeCell ref="L6:M6"/>
    <mergeCell ref="L7:M7"/>
    <mergeCell ref="L8:M8"/>
    <mergeCell ref="L9:M9"/>
    <mergeCell ref="L1:M2"/>
    <mergeCell ref="L3:M4"/>
    <mergeCell ref="B1:K2"/>
    <mergeCell ref="B3:K4"/>
    <mergeCell ref="L5:M5"/>
  </mergeCells>
  <conditionalFormatting sqref="K11:K12 K7:K9">
    <cfRule type="cellIs" dxfId="123" priority="14" stopIfTrue="1" operator="between">
      <formula>3</formula>
      <formula>4</formula>
    </cfRule>
  </conditionalFormatting>
  <conditionalFormatting sqref="K11:K12 K7:K9">
    <cfRule type="cellIs" dxfId="122" priority="11" stopIfTrue="1" operator="greaterThan">
      <formula>3</formula>
    </cfRule>
    <cfRule type="cellIs" dxfId="121" priority="12" stopIfTrue="1" operator="between">
      <formula>1</formula>
      <formula>1</formula>
    </cfRule>
    <cfRule type="cellIs" dxfId="120" priority="13" stopIfTrue="1" operator="between">
      <formula>3</formula>
      <formula>3</formula>
    </cfRule>
  </conditionalFormatting>
  <conditionalFormatting sqref="K6">
    <cfRule type="cellIs" dxfId="119" priority="5" stopIfTrue="1" operator="between">
      <formula>1</formula>
      <formula>1</formula>
    </cfRule>
    <cfRule type="cellIs" dxfId="118" priority="6" stopIfTrue="1" operator="between">
      <formula>3</formula>
      <formula>3</formula>
    </cfRule>
    <cfRule type="cellIs" dxfId="117" priority="7" stopIfTrue="1" operator="between">
      <formula>3</formula>
      <formula>4</formula>
    </cfRule>
  </conditionalFormatting>
  <conditionalFormatting sqref="K10">
    <cfRule type="cellIs" dxfId="116" priority="4" stopIfTrue="1" operator="between">
      <formula>3</formula>
      <formula>4</formula>
    </cfRule>
  </conditionalFormatting>
  <conditionalFormatting sqref="K10">
    <cfRule type="cellIs" dxfId="115" priority="1" stopIfTrue="1" operator="greaterThan">
      <formula>3</formula>
    </cfRule>
    <cfRule type="cellIs" dxfId="114" priority="2" stopIfTrue="1" operator="between">
      <formula>1</formula>
      <formula>1</formula>
    </cfRule>
    <cfRule type="cellIs" dxfId="113" priority="3" stopIfTrue="1" operator="between">
      <formula>3</formula>
      <formula>3</formula>
    </cfRule>
  </conditionalFormatting>
  <pageMargins left="0.70866141732283472" right="0.70866141732283472" top="0.74803149606299213" bottom="0.74803149606299213" header="0.51181102362204722" footer="0.51181102362204722"/>
  <pageSetup scale="47" firstPageNumber="0" orientation="portrait" r:id="rId1"/>
  <headerFooter alignWithMargins="0"/>
  <drawing r:id="rId2"/>
  <legacyDrawing r:id="rId3"/>
  <oleObjects>
    <mc:AlternateContent xmlns:mc="http://schemas.openxmlformats.org/markup-compatibility/2006">
      <mc:Choice Requires="x14">
        <oleObject progId="Visio.Drawing.11" shapeId="3073" r:id="rId4">
          <objectPr defaultSize="0" autoPict="0" r:id="rId5">
            <anchor moveWithCells="1" sizeWithCells="1">
              <from>
                <xdr:col>0</xdr:col>
                <xdr:colOff>190500</xdr:colOff>
                <xdr:row>0</xdr:row>
                <xdr:rowOff>85725</xdr:rowOff>
              </from>
              <to>
                <xdr:col>0</xdr:col>
                <xdr:colOff>962025</xdr:colOff>
                <xdr:row>4</xdr:row>
                <xdr:rowOff>0</xdr:rowOff>
              </to>
            </anchor>
          </objectPr>
        </oleObject>
      </mc:Choice>
      <mc:Fallback>
        <oleObject progId="Visio.Drawing.11" shapeId="3073" r:id="rId4"/>
      </mc:Fallback>
    </mc:AlternateContent>
  </oleObjec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view="pageBreakPreview" zoomScale="87" zoomScaleNormal="100" zoomScaleSheetLayoutView="87" workbookViewId="0">
      <selection activeCell="J33" sqref="J33"/>
    </sheetView>
  </sheetViews>
  <sheetFormatPr baseColWidth="10" defaultRowHeight="12.75"/>
  <cols>
    <col min="2" max="2" width="32.42578125" bestFit="1" customWidth="1"/>
    <col min="3" max="3" width="17.5703125" customWidth="1"/>
    <col min="4" max="4" width="15.28515625" customWidth="1"/>
    <col min="5" max="5" width="16.42578125" customWidth="1"/>
  </cols>
  <sheetData>
    <row r="1" spans="1:5">
      <c r="A1" s="303" t="s">
        <v>406</v>
      </c>
      <c r="B1" s="303"/>
      <c r="C1" s="303"/>
      <c r="D1" s="303"/>
      <c r="E1" s="303"/>
    </row>
    <row r="2" spans="1:5" ht="12.75" customHeight="1">
      <c r="A2" s="426" t="s">
        <v>579</v>
      </c>
      <c r="B2" s="426"/>
      <c r="C2" s="426"/>
      <c r="D2" s="426"/>
      <c r="E2" s="426"/>
    </row>
    <row r="5" spans="1:5" ht="15">
      <c r="B5" s="153" t="s">
        <v>337</v>
      </c>
      <c r="C5" s="153" t="s">
        <v>338</v>
      </c>
      <c r="D5" s="132" t="s">
        <v>334</v>
      </c>
      <c r="E5" s="132" t="s">
        <v>336</v>
      </c>
    </row>
    <row r="6" spans="1:5" ht="14.25">
      <c r="B6" s="143" t="s">
        <v>101</v>
      </c>
      <c r="C6" s="109" t="s">
        <v>354</v>
      </c>
      <c r="D6" s="145">
        <f>AVERAGE('EJE3'!I6:I9)</f>
        <v>0.88916666666666666</v>
      </c>
      <c r="E6" s="123">
        <f>IF(D6&lt;=33%,1,IF(D6&lt;76%,3,IF(D6&lt;100%,4,IF(D6=101%,5))))</f>
        <v>4</v>
      </c>
    </row>
    <row r="7" spans="1:5" ht="14.25">
      <c r="B7" s="143" t="s">
        <v>110</v>
      </c>
      <c r="C7" s="109" t="s">
        <v>355</v>
      </c>
      <c r="D7" s="145">
        <f>AVERAGE('EJE3'!I10:I12)</f>
        <v>0.43333333333333329</v>
      </c>
      <c r="E7" s="122">
        <f>IF(D7&lt;=33%,1,IF(D7&lt;76%,3,IF(D7&lt;100%,4,IF(D7=101%,5))))</f>
        <v>3</v>
      </c>
    </row>
    <row r="9" spans="1:5" ht="15">
      <c r="B9" s="5" t="s">
        <v>407</v>
      </c>
    </row>
  </sheetData>
  <mergeCells count="2">
    <mergeCell ref="A1:E1"/>
    <mergeCell ref="A2:E2"/>
  </mergeCells>
  <conditionalFormatting sqref="E7">
    <cfRule type="cellIs" dxfId="112" priority="8" stopIfTrue="1" operator="between">
      <formula>3</formula>
      <formula>4</formula>
    </cfRule>
  </conditionalFormatting>
  <conditionalFormatting sqref="E7">
    <cfRule type="cellIs" dxfId="111" priority="5" stopIfTrue="1" operator="greaterThan">
      <formula>3</formula>
    </cfRule>
    <cfRule type="cellIs" dxfId="110" priority="6" stopIfTrue="1" operator="between">
      <formula>1</formula>
      <formula>1</formula>
    </cfRule>
    <cfRule type="cellIs" dxfId="109" priority="7" stopIfTrue="1" operator="between">
      <formula>3</formula>
      <formula>3</formula>
    </cfRule>
  </conditionalFormatting>
  <conditionalFormatting sqref="E6">
    <cfRule type="cellIs" dxfId="108" priority="4" stopIfTrue="1" operator="between">
      <formula>3</formula>
      <formula>4</formula>
    </cfRule>
  </conditionalFormatting>
  <conditionalFormatting sqref="E6">
    <cfRule type="cellIs" dxfId="107" priority="1" stopIfTrue="1" operator="greaterThan">
      <formula>3</formula>
    </cfRule>
    <cfRule type="cellIs" dxfId="106" priority="2" stopIfTrue="1" operator="between">
      <formula>1</formula>
      <formula>1</formula>
    </cfRule>
    <cfRule type="cellIs" dxfId="105" priority="3" stopIfTrue="1" operator="between">
      <formula>3</formula>
      <formula>3</formula>
    </cfRule>
  </conditionalFormatting>
  <pageMargins left="0.7" right="0.7" top="0.75" bottom="0.75" header="0.3" footer="0.3"/>
  <pageSetup paperSize="9" scale="95"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8</vt:i4>
      </vt:variant>
    </vt:vector>
  </HeadingPairs>
  <TitlesOfParts>
    <vt:vector size="22" baseType="lpstr">
      <vt:lpstr>GENERAL</vt:lpstr>
      <vt:lpstr>EJE1</vt:lpstr>
      <vt:lpstr>PROG_EJE1</vt:lpstr>
      <vt:lpstr>PROY_EJE1</vt:lpstr>
      <vt:lpstr>EJE2</vt:lpstr>
      <vt:lpstr>PROG_EJE2</vt:lpstr>
      <vt:lpstr>PROY_EJE2</vt:lpstr>
      <vt:lpstr>EJE3</vt:lpstr>
      <vt:lpstr>PROG_EJE3</vt:lpstr>
      <vt:lpstr>PROY_EJE3</vt:lpstr>
      <vt:lpstr>EJE4</vt:lpstr>
      <vt:lpstr>PROG_EJE4</vt:lpstr>
      <vt:lpstr>PROY_EJE4</vt:lpstr>
      <vt:lpstr>BECAS</vt:lpstr>
      <vt:lpstr>'EJE2'!Área_de_impresión</vt:lpstr>
      <vt:lpstr>'EJE1'!Títulos_a_imprimir</vt:lpstr>
      <vt:lpstr>'EJE2'!Títulos_a_imprimir</vt:lpstr>
      <vt:lpstr>'EJE3'!Títulos_a_imprimir</vt:lpstr>
      <vt:lpstr>'EJE4'!Títulos_a_imprimir</vt:lpstr>
      <vt:lpstr>PROG_EJE1!Títulos_a_imprimir</vt:lpstr>
      <vt:lpstr>PROG_EJE2!Títulos_a_imprimir</vt:lpstr>
      <vt:lpstr>PROY_EJE1!Títulos_a_imprimir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UT</dc:creator>
  <cp:lastModifiedBy>Usuario</cp:lastModifiedBy>
  <cp:lastPrinted>2015-08-13T14:20:51Z</cp:lastPrinted>
  <dcterms:created xsi:type="dcterms:W3CDTF">2013-11-07T02:18:49Z</dcterms:created>
  <dcterms:modified xsi:type="dcterms:W3CDTF">2016-09-14T21:46:24Z</dcterms:modified>
</cp:coreProperties>
</file>