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\Documents\Documents\INFORMACION PAGINA UT DIVISION CONTABLE Y FIANCIERA\"/>
    </mc:Choice>
  </mc:AlternateContent>
  <bookViews>
    <workbookView xWindow="0" yWindow="0" windowWidth="28800" windowHeight="12330"/>
  </bookViews>
  <sheets>
    <sheet name="EJCUCION CIERRE DE INGRESOS-17" sheetId="1" r:id="rId1"/>
    <sheet name="Hoja2" sheetId="2" r:id="rId2"/>
  </sheets>
  <definedNames>
    <definedName name="_xlnm._FilterDatabase" localSheetId="0" hidden="1">'EJCUCION CIERRE DE INGRESOS-17'!$A$4:$Y$4</definedName>
    <definedName name="_xlnm.Print_Titles" localSheetId="0">'EJCUCION CIERRE DE INGRESOS-17'!$4:$4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E113" i="1"/>
  <c r="C113" i="1"/>
  <c r="H103" i="1"/>
  <c r="E103" i="1"/>
  <c r="D103" i="1"/>
  <c r="C103" i="1"/>
  <c r="H95" i="1"/>
  <c r="E95" i="1"/>
  <c r="D95" i="1"/>
  <c r="C95" i="1"/>
  <c r="H84" i="1"/>
  <c r="E84" i="1"/>
  <c r="D84" i="1"/>
  <c r="C84" i="1"/>
  <c r="H70" i="1"/>
  <c r="E70" i="1"/>
  <c r="D70" i="1"/>
  <c r="C70" i="1"/>
  <c r="C56" i="1"/>
  <c r="H30" i="1"/>
  <c r="E30" i="1"/>
  <c r="D30" i="1"/>
  <c r="C30" i="1"/>
  <c r="H19" i="1"/>
  <c r="E19" i="1"/>
  <c r="D19" i="1"/>
  <c r="C19" i="1"/>
  <c r="H186" i="1"/>
  <c r="E186" i="1"/>
  <c r="D186" i="1"/>
  <c r="C186" i="1"/>
  <c r="E181" i="1"/>
  <c r="D181" i="1"/>
  <c r="C181" i="1"/>
  <c r="H177" i="1"/>
  <c r="E177" i="1"/>
  <c r="D177" i="1"/>
  <c r="C177" i="1"/>
  <c r="H172" i="1"/>
  <c r="E172" i="1"/>
  <c r="C172" i="1"/>
  <c r="E167" i="1"/>
  <c r="D167" i="1"/>
  <c r="C167" i="1"/>
  <c r="E162" i="1"/>
  <c r="D162" i="1"/>
  <c r="C162" i="1"/>
  <c r="E155" i="1"/>
  <c r="D155" i="1"/>
  <c r="C155" i="1"/>
  <c r="H150" i="1"/>
  <c r="E150" i="1"/>
  <c r="D150" i="1"/>
  <c r="C150" i="1"/>
  <c r="H140" i="1"/>
  <c r="E140" i="1"/>
  <c r="D140" i="1"/>
  <c r="C140" i="1"/>
  <c r="H136" i="1"/>
  <c r="E136" i="1"/>
  <c r="D136" i="1"/>
  <c r="C136" i="1"/>
  <c r="E130" i="1"/>
  <c r="C130" i="1"/>
  <c r="F148" i="1"/>
  <c r="F147" i="1"/>
  <c r="C129" i="1" l="1"/>
  <c r="E129" i="1"/>
  <c r="H94" i="1"/>
  <c r="E94" i="1"/>
  <c r="C94" i="1"/>
  <c r="H182" i="1" l="1"/>
  <c r="H181" i="1" s="1"/>
  <c r="H169" i="1"/>
  <c r="H171" i="1"/>
  <c r="H165" i="1"/>
  <c r="H163" i="1"/>
  <c r="H158" i="1"/>
  <c r="H160" i="1"/>
  <c r="H131" i="1"/>
  <c r="H130" i="1" s="1"/>
  <c r="H122" i="1"/>
  <c r="H79" i="1"/>
  <c r="H155" i="1" l="1"/>
  <c r="H129" i="1" s="1"/>
  <c r="H167" i="1"/>
  <c r="H162" i="1"/>
  <c r="D133" i="1"/>
  <c r="D130" i="1" s="1"/>
  <c r="D75" i="1"/>
  <c r="F112" i="1"/>
  <c r="D117" i="1"/>
  <c r="D113" i="1" s="1"/>
  <c r="D94" i="1" s="1"/>
  <c r="J112" i="1" l="1"/>
  <c r="D121" i="1" l="1"/>
  <c r="H190" i="1" l="1"/>
  <c r="F187" i="1"/>
  <c r="F186" i="1" s="1"/>
  <c r="H76" i="1"/>
  <c r="J187" i="1" l="1"/>
  <c r="J186" i="1" s="1"/>
  <c r="H124" i="1" l="1"/>
  <c r="H120" i="1" s="1"/>
  <c r="J126" i="1"/>
  <c r="D175" i="1" l="1"/>
  <c r="D172" i="1" s="1"/>
  <c r="D129" i="1" s="1"/>
  <c r="D120" i="1"/>
  <c r="D119" i="1" s="1"/>
  <c r="H16" i="1" l="1"/>
  <c r="H12" i="1"/>
  <c r="H8" i="1"/>
  <c r="B201" i="1" l="1"/>
  <c r="H75" i="1"/>
  <c r="A3" i="2"/>
  <c r="J185" i="1"/>
  <c r="J184" i="1"/>
  <c r="J182" i="1"/>
  <c r="J160" i="1"/>
  <c r="J154" i="1"/>
  <c r="J153" i="1"/>
  <c r="J151" i="1"/>
  <c r="J148" i="1"/>
  <c r="J147" i="1"/>
  <c r="J138" i="1"/>
  <c r="J125" i="1"/>
  <c r="J34" i="1"/>
  <c r="D190" i="1" l="1"/>
  <c r="D189" i="1" s="1"/>
  <c r="D118" i="1" s="1"/>
  <c r="F149" i="1"/>
  <c r="F161" i="1"/>
  <c r="J161" i="1" s="1"/>
  <c r="F111" i="1"/>
  <c r="J149" i="1" l="1"/>
  <c r="J111" i="1" l="1"/>
  <c r="F192" i="1"/>
  <c r="J192" i="1" s="1"/>
  <c r="F191" i="1"/>
  <c r="F190" i="1"/>
  <c r="F188" i="1"/>
  <c r="J188" i="1" s="1"/>
  <c r="F183" i="1"/>
  <c r="F181" i="1" s="1"/>
  <c r="F180" i="1"/>
  <c r="J180" i="1" s="1"/>
  <c r="F179" i="1"/>
  <c r="J179" i="1" s="1"/>
  <c r="F178" i="1"/>
  <c r="F176" i="1"/>
  <c r="J176" i="1" s="1"/>
  <c r="F175" i="1"/>
  <c r="J175" i="1" s="1"/>
  <c r="F174" i="1"/>
  <c r="J174" i="1" s="1"/>
  <c r="F173" i="1"/>
  <c r="F171" i="1"/>
  <c r="J171" i="1" s="1"/>
  <c r="F170" i="1"/>
  <c r="J170" i="1" s="1"/>
  <c r="F169" i="1"/>
  <c r="J169" i="1" s="1"/>
  <c r="F168" i="1"/>
  <c r="F166" i="1"/>
  <c r="J166" i="1" s="1"/>
  <c r="F165" i="1"/>
  <c r="J165" i="1" s="1"/>
  <c r="F164" i="1"/>
  <c r="J164" i="1" s="1"/>
  <c r="F163" i="1"/>
  <c r="F159" i="1"/>
  <c r="J159" i="1" s="1"/>
  <c r="F158" i="1"/>
  <c r="J158" i="1" s="1"/>
  <c r="F157" i="1"/>
  <c r="J157" i="1" s="1"/>
  <c r="F156" i="1"/>
  <c r="F152" i="1"/>
  <c r="F146" i="1"/>
  <c r="J146" i="1" s="1"/>
  <c r="F145" i="1"/>
  <c r="J145" i="1" s="1"/>
  <c r="F144" i="1"/>
  <c r="J144" i="1" s="1"/>
  <c r="F143" i="1"/>
  <c r="J143" i="1" s="1"/>
  <c r="F142" i="1"/>
  <c r="J142" i="1" s="1"/>
  <c r="F141" i="1"/>
  <c r="F139" i="1"/>
  <c r="J139" i="1" s="1"/>
  <c r="F137" i="1"/>
  <c r="F135" i="1"/>
  <c r="J135" i="1" s="1"/>
  <c r="F134" i="1"/>
  <c r="J134" i="1" s="1"/>
  <c r="F133" i="1"/>
  <c r="J133" i="1" s="1"/>
  <c r="F132" i="1"/>
  <c r="J132" i="1" s="1"/>
  <c r="F131" i="1"/>
  <c r="F128" i="1"/>
  <c r="J128" i="1" s="1"/>
  <c r="F127" i="1"/>
  <c r="H119" i="1"/>
  <c r="F123" i="1"/>
  <c r="J123" i="1" s="1"/>
  <c r="F122" i="1"/>
  <c r="J122" i="1" s="1"/>
  <c r="F121" i="1"/>
  <c r="J121" i="1" s="1"/>
  <c r="E120" i="1"/>
  <c r="E119" i="1" s="1"/>
  <c r="E118" i="1" s="1"/>
  <c r="C120" i="1"/>
  <c r="C119" i="1" s="1"/>
  <c r="C118" i="1" s="1"/>
  <c r="F117" i="1"/>
  <c r="J117" i="1" s="1"/>
  <c r="F116" i="1"/>
  <c r="J116" i="1" s="1"/>
  <c r="F115" i="1"/>
  <c r="J115" i="1" s="1"/>
  <c r="F114" i="1"/>
  <c r="F110" i="1"/>
  <c r="F109" i="1"/>
  <c r="F108" i="1"/>
  <c r="F107" i="1"/>
  <c r="F106" i="1"/>
  <c r="F105" i="1"/>
  <c r="F104" i="1"/>
  <c r="J104" i="1" s="1"/>
  <c r="F102" i="1"/>
  <c r="J102" i="1" s="1"/>
  <c r="F101" i="1"/>
  <c r="F100" i="1"/>
  <c r="F99" i="1"/>
  <c r="H201" i="1" s="1"/>
  <c r="F98" i="1"/>
  <c r="F97" i="1"/>
  <c r="F96" i="1"/>
  <c r="F93" i="1"/>
  <c r="J93" i="1" s="1"/>
  <c r="H92" i="1"/>
  <c r="H83" i="1" s="1"/>
  <c r="E92" i="1"/>
  <c r="E83" i="1" s="1"/>
  <c r="D92" i="1"/>
  <c r="D83" i="1" s="1"/>
  <c r="C92" i="1"/>
  <c r="C83" i="1" s="1"/>
  <c r="F91" i="1"/>
  <c r="J91" i="1" s="1"/>
  <c r="F90" i="1"/>
  <c r="F89" i="1"/>
  <c r="J89" i="1" s="1"/>
  <c r="F88" i="1"/>
  <c r="J88" i="1" s="1"/>
  <c r="F87" i="1"/>
  <c r="J87" i="1" s="1"/>
  <c r="F86" i="1"/>
  <c r="J86" i="1" s="1"/>
  <c r="F85" i="1"/>
  <c r="F82" i="1"/>
  <c r="J82" i="1" s="1"/>
  <c r="F81" i="1"/>
  <c r="J81" i="1" s="1"/>
  <c r="F80" i="1"/>
  <c r="J80" i="1" s="1"/>
  <c r="F79" i="1"/>
  <c r="J79" i="1" s="1"/>
  <c r="F78" i="1"/>
  <c r="J78" i="1" s="1"/>
  <c r="F77" i="1"/>
  <c r="E76" i="1"/>
  <c r="E75" i="1" s="1"/>
  <c r="C76" i="1"/>
  <c r="C75" i="1" s="1"/>
  <c r="F74" i="1"/>
  <c r="J74" i="1" s="1"/>
  <c r="F73" i="1"/>
  <c r="J73" i="1" s="1"/>
  <c r="F72" i="1"/>
  <c r="J72" i="1" s="1"/>
  <c r="F71" i="1"/>
  <c r="F69" i="1"/>
  <c r="J69" i="1" s="1"/>
  <c r="F68" i="1"/>
  <c r="J68" i="1" s="1"/>
  <c r="F67" i="1"/>
  <c r="J67" i="1" s="1"/>
  <c r="F66" i="1"/>
  <c r="J66" i="1" s="1"/>
  <c r="H65" i="1"/>
  <c r="E65" i="1"/>
  <c r="D65" i="1"/>
  <c r="C65" i="1"/>
  <c r="F64" i="1"/>
  <c r="J64" i="1" s="1"/>
  <c r="F63" i="1"/>
  <c r="J63" i="1" s="1"/>
  <c r="H62" i="1"/>
  <c r="E62" i="1"/>
  <c r="D62" i="1"/>
  <c r="C62" i="1"/>
  <c r="F61" i="1"/>
  <c r="J61" i="1" s="1"/>
  <c r="F60" i="1"/>
  <c r="J60" i="1" s="1"/>
  <c r="F59" i="1"/>
  <c r="J59" i="1" s="1"/>
  <c r="F58" i="1"/>
  <c r="J58" i="1" s="1"/>
  <c r="F57" i="1"/>
  <c r="J57" i="1" s="1"/>
  <c r="H56" i="1"/>
  <c r="E56" i="1"/>
  <c r="D56" i="1"/>
  <c r="F55" i="1"/>
  <c r="J55" i="1" s="1"/>
  <c r="F54" i="1"/>
  <c r="J54" i="1" s="1"/>
  <c r="H53" i="1"/>
  <c r="E53" i="1"/>
  <c r="D53" i="1"/>
  <c r="C53" i="1"/>
  <c r="F52" i="1"/>
  <c r="J52" i="1" s="1"/>
  <c r="F51" i="1"/>
  <c r="J51" i="1" s="1"/>
  <c r="F50" i="1"/>
  <c r="J50" i="1" s="1"/>
  <c r="F49" i="1"/>
  <c r="J49" i="1" s="1"/>
  <c r="F48" i="1"/>
  <c r="J48" i="1" s="1"/>
  <c r="F47" i="1"/>
  <c r="J47" i="1" s="1"/>
  <c r="F46" i="1"/>
  <c r="H45" i="1"/>
  <c r="E45" i="1"/>
  <c r="D45" i="1"/>
  <c r="C45" i="1"/>
  <c r="F44" i="1"/>
  <c r="J44" i="1" s="1"/>
  <c r="F43" i="1"/>
  <c r="F42" i="1"/>
  <c r="J42" i="1" s="1"/>
  <c r="F41" i="1"/>
  <c r="J41" i="1" s="1"/>
  <c r="H40" i="1"/>
  <c r="E40" i="1"/>
  <c r="D40" i="1"/>
  <c r="C40" i="1"/>
  <c r="F39" i="1"/>
  <c r="J39" i="1" s="1"/>
  <c r="F38" i="1"/>
  <c r="J38" i="1" s="1"/>
  <c r="F37" i="1"/>
  <c r="J37" i="1" s="1"/>
  <c r="F36" i="1"/>
  <c r="J36" i="1" s="1"/>
  <c r="H35" i="1"/>
  <c r="E35" i="1"/>
  <c r="D35" i="1"/>
  <c r="C35" i="1"/>
  <c r="F33" i="1"/>
  <c r="J33" i="1" s="1"/>
  <c r="F32" i="1"/>
  <c r="J32" i="1" s="1"/>
  <c r="F31" i="1"/>
  <c r="F28" i="1"/>
  <c r="J28" i="1" s="1"/>
  <c r="F27" i="1"/>
  <c r="J27" i="1" s="1"/>
  <c r="F26" i="1"/>
  <c r="J26" i="1" s="1"/>
  <c r="F25" i="1"/>
  <c r="J25" i="1" s="1"/>
  <c r="F24" i="1"/>
  <c r="J24" i="1" s="1"/>
  <c r="F23" i="1"/>
  <c r="J23" i="1" s="1"/>
  <c r="F22" i="1"/>
  <c r="J22" i="1" s="1"/>
  <c r="F21" i="1"/>
  <c r="J21" i="1" s="1"/>
  <c r="F20" i="1"/>
  <c r="F18" i="1"/>
  <c r="J18" i="1" s="1"/>
  <c r="F17" i="1"/>
  <c r="E16" i="1"/>
  <c r="D16" i="1"/>
  <c r="C16" i="1"/>
  <c r="F15" i="1"/>
  <c r="J15" i="1" s="1"/>
  <c r="F14" i="1"/>
  <c r="J14" i="1" s="1"/>
  <c r="F13" i="1"/>
  <c r="E12" i="1"/>
  <c r="D12" i="1"/>
  <c r="C12" i="1"/>
  <c r="F11" i="1"/>
  <c r="J11" i="1" s="1"/>
  <c r="F10" i="1"/>
  <c r="J10" i="1" s="1"/>
  <c r="F9" i="1"/>
  <c r="E8" i="1"/>
  <c r="D8" i="1"/>
  <c r="C8" i="1"/>
  <c r="J90" i="1" l="1"/>
  <c r="J127" i="1"/>
  <c r="F113" i="1"/>
  <c r="D201" i="1" s="1"/>
  <c r="J13" i="1"/>
  <c r="J12" i="1" s="1"/>
  <c r="F12" i="1"/>
  <c r="J137" i="1"/>
  <c r="J136" i="1" s="1"/>
  <c r="F136" i="1"/>
  <c r="J178" i="1"/>
  <c r="J177" i="1" s="1"/>
  <c r="F177" i="1"/>
  <c r="J9" i="1"/>
  <c r="J8" i="1" s="1"/>
  <c r="F8" i="1"/>
  <c r="F95" i="1"/>
  <c r="F103" i="1"/>
  <c r="J163" i="1"/>
  <c r="J162" i="1" s="1"/>
  <c r="F162" i="1"/>
  <c r="J17" i="1"/>
  <c r="J16" i="1" s="1"/>
  <c r="F16" i="1"/>
  <c r="J131" i="1"/>
  <c r="J130" i="1" s="1"/>
  <c r="F130" i="1"/>
  <c r="J152" i="1"/>
  <c r="J150" i="1" s="1"/>
  <c r="F150" i="1"/>
  <c r="J71" i="1"/>
  <c r="J70" i="1" s="1"/>
  <c r="F70" i="1"/>
  <c r="J31" i="1"/>
  <c r="J30" i="1" s="1"/>
  <c r="F30" i="1"/>
  <c r="F140" i="1"/>
  <c r="J173" i="1"/>
  <c r="J172" i="1" s="1"/>
  <c r="F172" i="1"/>
  <c r="J85" i="1"/>
  <c r="F84" i="1"/>
  <c r="F155" i="1"/>
  <c r="J168" i="1"/>
  <c r="J167" i="1" s="1"/>
  <c r="F167" i="1"/>
  <c r="J20" i="1"/>
  <c r="J19" i="1" s="1"/>
  <c r="F19" i="1"/>
  <c r="J46" i="1"/>
  <c r="J45" i="1" s="1"/>
  <c r="F45" i="1"/>
  <c r="C29" i="1"/>
  <c r="C7" i="1" s="1"/>
  <c r="C6" i="1" s="1"/>
  <c r="C5" i="1" s="1"/>
  <c r="D29" i="1"/>
  <c r="D7" i="1" s="1"/>
  <c r="D6" i="1" s="1"/>
  <c r="F76" i="1"/>
  <c r="F75" i="1" s="1"/>
  <c r="J77" i="1"/>
  <c r="J76" i="1" s="1"/>
  <c r="J75" i="1" s="1"/>
  <c r="H189" i="1"/>
  <c r="H118" i="1" s="1"/>
  <c r="J191" i="1"/>
  <c r="E29" i="1"/>
  <c r="E7" i="1" s="1"/>
  <c r="E6" i="1" s="1"/>
  <c r="J183" i="1"/>
  <c r="J181" i="1" s="1"/>
  <c r="J141" i="1"/>
  <c r="J140" i="1" s="1"/>
  <c r="J156" i="1"/>
  <c r="J155" i="1" s="1"/>
  <c r="F189" i="1"/>
  <c r="J190" i="1"/>
  <c r="J189" i="1" s="1"/>
  <c r="J124" i="1"/>
  <c r="J120" i="1" s="1"/>
  <c r="J119" i="1" s="1"/>
  <c r="H29" i="1"/>
  <c r="H7" i="1" s="1"/>
  <c r="H6" i="1" s="1"/>
  <c r="J96" i="1"/>
  <c r="J105" i="1"/>
  <c r="F53" i="1"/>
  <c r="F120" i="1"/>
  <c r="F119" i="1" s="1"/>
  <c r="J53" i="1"/>
  <c r="J56" i="1"/>
  <c r="F35" i="1"/>
  <c r="J35" i="1"/>
  <c r="F56" i="1"/>
  <c r="F40" i="1"/>
  <c r="J43" i="1"/>
  <c r="J40" i="1" s="1"/>
  <c r="J65" i="1"/>
  <c r="F65" i="1"/>
  <c r="F92" i="1"/>
  <c r="J92" i="1" s="1"/>
  <c r="J62" i="1"/>
  <c r="F62" i="1"/>
  <c r="J114" i="1"/>
  <c r="J113" i="1" s="1"/>
  <c r="E201" i="1" l="1"/>
  <c r="F201" i="1" s="1"/>
  <c r="J129" i="1"/>
  <c r="J118" i="1" s="1"/>
  <c r="F129" i="1"/>
  <c r="J84" i="1"/>
  <c r="J83" i="1" s="1"/>
  <c r="F94" i="1"/>
  <c r="F29" i="1"/>
  <c r="F7" i="1" s="1"/>
  <c r="F6" i="1" s="1"/>
  <c r="F83" i="1"/>
  <c r="D5" i="1"/>
  <c r="J106" i="1"/>
  <c r="J101" i="1"/>
  <c r="J107" i="1"/>
  <c r="J98" i="1"/>
  <c r="J100" i="1"/>
  <c r="J109" i="1"/>
  <c r="J110" i="1"/>
  <c r="J108" i="1"/>
  <c r="J99" i="1"/>
  <c r="J97" i="1"/>
  <c r="E5" i="1"/>
  <c r="J29" i="1"/>
  <c r="J7" i="1" s="1"/>
  <c r="J6" i="1" s="1"/>
  <c r="A201" i="1" l="1"/>
  <c r="C201" i="1" s="1"/>
  <c r="G201" i="1"/>
  <c r="F118" i="1"/>
  <c r="J103" i="1"/>
  <c r="J95" i="1"/>
  <c r="F5" i="1"/>
  <c r="I201" i="1" s="1"/>
  <c r="H5" i="1"/>
  <c r="J94" i="1" l="1"/>
  <c r="J5" i="1" s="1"/>
</calcChain>
</file>

<file path=xl/sharedStrings.xml><?xml version="1.0" encoding="utf-8"?>
<sst xmlns="http://schemas.openxmlformats.org/spreadsheetml/2006/main" count="216" uniqueCount="179">
  <si>
    <t>UNIVERSIDAD DEL TOLIMA</t>
  </si>
  <si>
    <t>CODIGO</t>
  </si>
  <si>
    <t>NOMBRE</t>
  </si>
  <si>
    <t>PRESUPUESTO INICIAL</t>
  </si>
  <si>
    <t>ADICIONES</t>
  </si>
  <si>
    <t>REDUCCIONES</t>
  </si>
  <si>
    <t>PRESUPUESTO DEFINITIVO</t>
  </si>
  <si>
    <t>PAC-     ACUMULADO</t>
  </si>
  <si>
    <t>RECAUDOS MES</t>
  </si>
  <si>
    <t>RECAUDO ACUMULADO</t>
  </si>
  <si>
    <t>SALDO     POR  RECAUDAR</t>
  </si>
  <si>
    <t>RENTAS</t>
  </si>
  <si>
    <t>RENTAS PROPIAS</t>
  </si>
  <si>
    <t>PROGRAMAS DE PREGRADO Y POSGRADO</t>
  </si>
  <si>
    <t>PRESENCIAL</t>
  </si>
  <si>
    <t>Inscripciones</t>
  </si>
  <si>
    <t>Matriculas</t>
  </si>
  <si>
    <t>Continuidad Académica</t>
  </si>
  <si>
    <t>DISTANCIA</t>
  </si>
  <si>
    <t>DERECHOS  DE GRADO</t>
  </si>
  <si>
    <t>Presencial</t>
  </si>
  <si>
    <t>Distancia</t>
  </si>
  <si>
    <t>OTROS DERECHOS ACADEMICOS</t>
  </si>
  <si>
    <t>Carnet</t>
  </si>
  <si>
    <t>Hojas de Vida</t>
  </si>
  <si>
    <t>Biblioteca</t>
  </si>
  <si>
    <t>Actas de Grado</t>
  </si>
  <si>
    <t>Supletorios Y Validaciones</t>
  </si>
  <si>
    <t>Seminarios de Profundización</t>
  </si>
  <si>
    <t>cursos</t>
  </si>
  <si>
    <t>Convocatoria Institucional</t>
  </si>
  <si>
    <t>Diplomados Idead</t>
  </si>
  <si>
    <t>POSGRADOS</t>
  </si>
  <si>
    <t>Facultad de Veterinaria</t>
  </si>
  <si>
    <t>Especialización en Avicultura</t>
  </si>
  <si>
    <t>Maestría en Ciencias Pecuarias</t>
  </si>
  <si>
    <t>Maestría Desarrollo Rural</t>
  </si>
  <si>
    <t>Maestría en Clínica Medica y Quirúrgica de Pequeños animales</t>
  </si>
  <si>
    <t>facultad de Forestal</t>
  </si>
  <si>
    <t>Especialización en Gestión ambiental</t>
  </si>
  <si>
    <t>Maestría en Planificación  de Cuencas Hidrográficas</t>
  </si>
  <si>
    <t>Doctorado Planificación y Gestión Ambiental</t>
  </si>
  <si>
    <t>Maestría en en Gestión Ambiental y Evaluación de Impacto</t>
  </si>
  <si>
    <t>Facultad de Ciencias Económicas y Administrativas</t>
  </si>
  <si>
    <t>Gerencia de Recursos Humanos</t>
  </si>
  <si>
    <t>Gerencia de Mercadeo y Ventas</t>
  </si>
  <si>
    <t>especialización admón.. de Empresas/Dirección de organizaciones</t>
  </si>
  <si>
    <t>Maestría en Administración</t>
  </si>
  <si>
    <t>Facultad de Educación</t>
  </si>
  <si>
    <t>Maestría en Educación</t>
  </si>
  <si>
    <t>Especialización en Pedagogía</t>
  </si>
  <si>
    <t>Especialización en futbol</t>
  </si>
  <si>
    <t>Maestría en Didácticas del Ingles</t>
  </si>
  <si>
    <t>Maestría En Educación Ambiental</t>
  </si>
  <si>
    <t>Doctorado en Educación</t>
  </si>
  <si>
    <t>Maestría en Ciencia Física y Deporte</t>
  </si>
  <si>
    <t>Facultad de Agronomía</t>
  </si>
  <si>
    <t>Maestría en ciencias Agroalimenticias</t>
  </si>
  <si>
    <t>Doctorado en Ciencias Agrarias</t>
  </si>
  <si>
    <t>facultad de Ciencias Básicas</t>
  </si>
  <si>
    <t>Maestría en Ciencias biológicas</t>
  </si>
  <si>
    <t>Maestría en ciencias Físicas</t>
  </si>
  <si>
    <t>Doctorado en Ciencias Biomédicas</t>
  </si>
  <si>
    <t>Especialización en Matemáticas</t>
  </si>
  <si>
    <t>Doctorado en Ciencias Biológicas</t>
  </si>
  <si>
    <t>Facultad de Ciencias de la Salud</t>
  </si>
  <si>
    <t>Especialización en Epidemiologias</t>
  </si>
  <si>
    <t>Especialización en Cuidado Critico</t>
  </si>
  <si>
    <t>Instituto de Educación a Distancia</t>
  </si>
  <si>
    <t>Gerencia de Proyectos</t>
  </si>
  <si>
    <t xml:space="preserve"> Gerencia de Instituciones Educativas</t>
  </si>
  <si>
    <t>especialización en Finanzas</t>
  </si>
  <si>
    <t>Maestría en Pedagogía y Mediaciones Tecnologías</t>
  </si>
  <si>
    <t>Facultad de Humanidades</t>
  </si>
  <si>
    <t>Maestría en Territorio y Conflicto</t>
  </si>
  <si>
    <t>Especialización en Derechos Humanos y competencia Ciudadana</t>
  </si>
  <si>
    <t>Maestría en Historia</t>
  </si>
  <si>
    <t>Posgrados Varios</t>
  </si>
  <si>
    <t>OTROS INGRESOS</t>
  </si>
  <si>
    <t>Arrendamientos</t>
  </si>
  <si>
    <t>Indemnización dé Compañías de Seguros</t>
  </si>
  <si>
    <t>Ingresos Varios</t>
  </si>
  <si>
    <t>Reintegro IVA</t>
  </si>
  <si>
    <t>Restaurante Universitario</t>
  </si>
  <si>
    <t>Alquiler Auditorio los Ocobos</t>
  </si>
  <si>
    <t>TRANSFERENCIAS RECIBIDAS</t>
  </si>
  <si>
    <t>PRESUPUESTO NACIONAL</t>
  </si>
  <si>
    <t>Aporte de la Nación</t>
  </si>
  <si>
    <t>IPC Vigencias Anteriores</t>
  </si>
  <si>
    <t>Descuento votaciones (Ley 403-1997)</t>
  </si>
  <si>
    <t>Fomento a la Educación (Ley 1324-2009)</t>
  </si>
  <si>
    <t>Desempeño de Indicadores</t>
  </si>
  <si>
    <t>Transferencia sobre la Renta de la Equidad (CREE)</t>
  </si>
  <si>
    <t>Transferencias Por Recibir Recursos (CREE)2016</t>
  </si>
  <si>
    <t>TRANSFERENCIAS DEPARTAMENTOS</t>
  </si>
  <si>
    <t xml:space="preserve">Aportes del Departamento - Aporte Ley 30 </t>
  </si>
  <si>
    <t>RECURSOS DE CAPITAL</t>
  </si>
  <si>
    <t>Cancelación de Reservas</t>
  </si>
  <si>
    <t>Reserva Sede Central</t>
  </si>
  <si>
    <t>Reserva Fondo de Investigaciones</t>
  </si>
  <si>
    <t>Reserva Centro Regional del Norte</t>
  </si>
  <si>
    <t>Reserva Proyectos Especiales</t>
  </si>
  <si>
    <t>Reserva Estampilla</t>
  </si>
  <si>
    <t>Reserva CREE</t>
  </si>
  <si>
    <t xml:space="preserve">Rendimientos </t>
  </si>
  <si>
    <t>Otros Recursos del balance</t>
  </si>
  <si>
    <t>RECURSOS CREE 2015</t>
  </si>
  <si>
    <t>REDISTRIBUCION RECURSOS ESTAMPILLA UNAL 2015</t>
  </si>
  <si>
    <t>Recursos del Balance CREE 2013</t>
  </si>
  <si>
    <t>Recursos del Balance CREE 2014</t>
  </si>
  <si>
    <t>Recursos del Balance CREE 2015</t>
  </si>
  <si>
    <t>Recursos del Balance Adquisición Sistemas de Información</t>
  </si>
  <si>
    <t>Recursos Estampillas UT Construcción Bloque de Aulas</t>
  </si>
  <si>
    <t>ESTAMPILLAS</t>
  </si>
  <si>
    <t>Gobernación del Tolima</t>
  </si>
  <si>
    <t>Alcaldía Municipal</t>
  </si>
  <si>
    <t>Rendimientos Financieros</t>
  </si>
  <si>
    <t>Estampilla de Orden Nacional Ley</t>
  </si>
  <si>
    <t>FONDOS ESPECIALES</t>
  </si>
  <si>
    <t>FONDOS</t>
  </si>
  <si>
    <t>FONDO DE INVESTIGACIONES</t>
  </si>
  <si>
    <t>CONVENIOS</t>
  </si>
  <si>
    <t>Regalías</t>
  </si>
  <si>
    <t>Doctorados</t>
  </si>
  <si>
    <t xml:space="preserve">Facultad de educación </t>
  </si>
  <si>
    <t>CURDN</t>
  </si>
  <si>
    <t>Cere</t>
  </si>
  <si>
    <t>PROYECTOS ESPECIALES</t>
  </si>
  <si>
    <t>Educación Continuada Cursos Libres</t>
  </si>
  <si>
    <t>Diplomados</t>
  </si>
  <si>
    <t>Educación Continuada Pequeños animales</t>
  </si>
  <si>
    <t>Convenios</t>
  </si>
  <si>
    <t>Facultad de Forestal</t>
  </si>
  <si>
    <t>Diplomado en Silvicultura</t>
  </si>
  <si>
    <t>Diplomado en Integración Sistemas de Gestión</t>
  </si>
  <si>
    <t>Diplomado Gestión Contable, Financiera y tributaría en el Sector Agropecuaria</t>
  </si>
  <si>
    <t>Diplomado Diagnostico  Integrado de Fertilidad de Suelos</t>
  </si>
  <si>
    <t>Diplomado Hortofrutícola</t>
  </si>
  <si>
    <t xml:space="preserve">Educación Continuada Cursos Libres </t>
  </si>
  <si>
    <t>Arrendamientos Y Venta de Mangos Granja Marañones</t>
  </si>
  <si>
    <t>Rendimientos financieros</t>
  </si>
  <si>
    <t>Centro de Idiomas</t>
  </si>
  <si>
    <t>Cursos Ingles, francés</t>
  </si>
  <si>
    <t>Facultad de Ciencias Básicas</t>
  </si>
  <si>
    <t>Láseres</t>
  </si>
  <si>
    <t>Cursos Nivel Introductorio</t>
  </si>
  <si>
    <t>Exámenes de Aptitud Física</t>
  </si>
  <si>
    <t>Educación continuada Cursos Libres</t>
  </si>
  <si>
    <t>Facultad  de Humanidades</t>
  </si>
  <si>
    <t>Facultad de Tecnologías</t>
  </si>
  <si>
    <t>Rendimientos</t>
  </si>
  <si>
    <t>IDEAD</t>
  </si>
  <si>
    <t>Fondo de Becas</t>
  </si>
  <si>
    <t>Vicerrectoría Administrativa</t>
  </si>
  <si>
    <t>Conv. 0766-Prevención y Mitigación</t>
  </si>
  <si>
    <t>Conv. UNIVALLE</t>
  </si>
  <si>
    <t>Recursos de Balance CREE -2014 Construcciones -edificaciones</t>
  </si>
  <si>
    <t>Recursos del Balance Laboratorio de Suelos</t>
  </si>
  <si>
    <t xml:space="preserve">Recursos del Balance </t>
  </si>
  <si>
    <t>Vicerrectoría Academica</t>
  </si>
  <si>
    <t>Convenio Interadministrativo 0935 de 2017-Proyeccion Social</t>
  </si>
  <si>
    <t>Facultad de Ciencias Basicas</t>
  </si>
  <si>
    <t>Recursos CREE  RENOVACION INFRAESTRUCTURA</t>
  </si>
  <si>
    <t>TOTAL PPTO DEFINITIVO RECURSOS PROPIOS</t>
  </si>
  <si>
    <t>TOTAL EJECUTADO RECURSOS PROPIOS</t>
  </si>
  <si>
    <t>INDICADOR %</t>
  </si>
  <si>
    <t>TOTAL  PPTO DEFINITIVO  RECURSOS CREE-REGALIAS</t>
  </si>
  <si>
    <t>TOTAL EJECUTADO  RECURSOS CREE-REGALIAS</t>
  </si>
  <si>
    <t>TOTAL PPTO DEFINITIVO PROYECTOS ESPECIALES</t>
  </si>
  <si>
    <t>TOTAL EJECUTADO PROYECTOS ESPECIALES</t>
  </si>
  <si>
    <t xml:space="preserve">En conclusión podemos observar que las proyecciones en </t>
  </si>
  <si>
    <t>ANALISIS: La ejecución de ingresos al cierre de la vigencia a nivel general fue del 85,71%, al analizar por fuentes de financiación , podemos observar que la ejecución que agrupa los gastos de funcionamiento esta por el 96,95%. el comprotamiento de los recursos de Estampilla UNAL, PRO UT, CREE Y REGALIAS, presenta una ejecución del 99,16% y los Proyectos Especiales con un 98,81%,.</t>
  </si>
  <si>
    <t>% EJECUCIÓN GENERAL</t>
  </si>
  <si>
    <t>WILLIAM ANDRES VASQUEZ CRUZ</t>
  </si>
  <si>
    <t>OMAR A. MEJIA PATIÑO</t>
  </si>
  <si>
    <t>Director Financiero</t>
  </si>
  <si>
    <t>Rector</t>
  </si>
  <si>
    <t>DIVISIÓN CONTABLE Y FINANCIERA</t>
  </si>
  <si>
    <t>EJECUCIÓN PRESUPUESTAL CIERRE DE INGRESOS  VIAGENCIA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</si>
</sst>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  <numFmt numFmtId="167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Bodoni MT Black"/>
      <family val="1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0" fontId="0" fillId="0" borderId="0" xfId="0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/>
    <xf numFmtId="38" fontId="2" fillId="0" borderId="2" xfId="1" applyNumberFormat="1" applyFont="1" applyFill="1" applyBorder="1"/>
    <xf numFmtId="164" fontId="0" fillId="0" borderId="0" xfId="0" applyNumberFormat="1" applyBorder="1"/>
    <xf numFmtId="164" fontId="0" fillId="0" borderId="0" xfId="1" applyFont="1" applyBorder="1"/>
    <xf numFmtId="0" fontId="2" fillId="0" borderId="0" xfId="0" applyFont="1" applyBorder="1"/>
    <xf numFmtId="0" fontId="0" fillId="0" borderId="2" xfId="0" applyFill="1" applyBorder="1" applyAlignment="1">
      <alignment horizontal="left"/>
    </xf>
    <xf numFmtId="0" fontId="0" fillId="0" borderId="2" xfId="0" applyFill="1" applyBorder="1"/>
    <xf numFmtId="38" fontId="0" fillId="0" borderId="2" xfId="1" applyNumberFormat="1" applyFont="1" applyFill="1" applyBorder="1"/>
    <xf numFmtId="0" fontId="0" fillId="0" borderId="2" xfId="0" applyFont="1" applyFill="1" applyBorder="1"/>
    <xf numFmtId="0" fontId="2" fillId="0" borderId="0" xfId="0" applyFont="1"/>
    <xf numFmtId="0" fontId="0" fillId="0" borderId="2" xfId="0" applyFont="1" applyFill="1" applyBorder="1" applyAlignment="1">
      <alignment horizontal="left"/>
    </xf>
    <xf numFmtId="38" fontId="1" fillId="0" borderId="2" xfId="1" applyNumberFormat="1" applyFont="1" applyFill="1" applyBorder="1"/>
    <xf numFmtId="164" fontId="2" fillId="0" borderId="0" xfId="1" applyFont="1" applyBorder="1"/>
    <xf numFmtId="164" fontId="0" fillId="0" borderId="0" xfId="1" applyFont="1"/>
    <xf numFmtId="38" fontId="1" fillId="0" borderId="0" xfId="1" applyNumberFormat="1" applyFont="1" applyFill="1" applyBorder="1"/>
    <xf numFmtId="164" fontId="2" fillId="0" borderId="0" xfId="0" applyNumberFormat="1" applyFont="1" applyBorder="1"/>
    <xf numFmtId="38" fontId="0" fillId="0" borderId="0" xfId="0" applyNumberFormat="1"/>
    <xf numFmtId="0" fontId="0" fillId="0" borderId="3" xfId="0" quotePrefix="1" applyFill="1" applyBorder="1"/>
    <xf numFmtId="164" fontId="2" fillId="0" borderId="0" xfId="1" applyFont="1"/>
    <xf numFmtId="9" fontId="0" fillId="0" borderId="0" xfId="3" applyFont="1" applyFill="1" applyBorder="1" applyAlignment="1">
      <alignment horizontal="center"/>
    </xf>
    <xf numFmtId="38" fontId="4" fillId="0" borderId="0" xfId="1" applyNumberFormat="1" applyFont="1" applyFill="1" applyBorder="1"/>
    <xf numFmtId="38" fontId="5" fillId="0" borderId="0" xfId="1" applyNumberFormat="1" applyFont="1" applyFill="1" applyBorder="1"/>
    <xf numFmtId="9" fontId="5" fillId="0" borderId="0" xfId="3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38" fontId="0" fillId="0" borderId="0" xfId="0" applyNumberFormat="1" applyBorder="1"/>
    <xf numFmtId="0" fontId="6" fillId="0" borderId="0" xfId="0" applyFont="1"/>
    <xf numFmtId="166" fontId="4" fillId="3" borderId="12" xfId="1" applyNumberFormat="1" applyFont="1" applyFill="1" applyBorder="1" applyAlignment="1">
      <alignment horizontal="center" vertical="center" wrapText="1"/>
    </xf>
    <xf numFmtId="166" fontId="4" fillId="3" borderId="13" xfId="1" applyNumberFormat="1" applyFont="1" applyFill="1" applyBorder="1" applyAlignment="1">
      <alignment horizontal="center" vertical="center" wrapText="1"/>
    </xf>
    <xf numFmtId="166" fontId="4" fillId="4" borderId="13" xfId="1" applyNumberFormat="1" applyFont="1" applyFill="1" applyBorder="1" applyAlignment="1">
      <alignment horizontal="center" vertical="center" wrapText="1"/>
    </xf>
    <xf numFmtId="166" fontId="4" fillId="5" borderId="13" xfId="1" applyNumberFormat="1" applyFont="1" applyFill="1" applyBorder="1" applyAlignment="1">
      <alignment horizontal="center" vertical="center" wrapText="1"/>
    </xf>
    <xf numFmtId="38" fontId="2" fillId="0" borderId="2" xfId="1" applyNumberFormat="1" applyFont="1" applyFill="1" applyBorder="1" applyAlignment="1">
      <alignment horizontal="center"/>
    </xf>
    <xf numFmtId="10" fontId="2" fillId="6" borderId="2" xfId="3" applyNumberFormat="1" applyFont="1" applyFill="1" applyBorder="1" applyAlignment="1">
      <alignment horizontal="center"/>
    </xf>
    <xf numFmtId="166" fontId="4" fillId="5" borderId="14" xfId="1" applyNumberFormat="1" applyFont="1" applyFill="1" applyBorder="1" applyAlignment="1">
      <alignment horizontal="center" vertical="center" wrapText="1"/>
    </xf>
    <xf numFmtId="38" fontId="2" fillId="0" borderId="15" xfId="1" applyNumberFormat="1" applyFont="1" applyFill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10" fontId="2" fillId="0" borderId="2" xfId="3" applyNumberFormat="1" applyFont="1" applyFill="1" applyBorder="1" applyAlignment="1">
      <alignment horizontal="center"/>
    </xf>
    <xf numFmtId="41" fontId="0" fillId="0" borderId="0" xfId="4" applyFont="1" applyBorder="1"/>
    <xf numFmtId="167" fontId="2" fillId="0" borderId="0" xfId="4" applyNumberFormat="1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1" fontId="0" fillId="0" borderId="8" xfId="4" applyFont="1" applyBorder="1"/>
    <xf numFmtId="0" fontId="2" fillId="0" borderId="7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5">
    <cellStyle name="Millares" xfId="1" builtinId="3"/>
    <cellStyle name="Millares [0]" xfId="4" builtinId="6"/>
    <cellStyle name="Millares 2" xfId="2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180976</xdr:colOff>
      <xdr:row>0</xdr:row>
      <xdr:rowOff>95251</xdr:rowOff>
    </xdr:from>
    <xdr:to>
      <xdr:col>0</xdr:col>
      <xdr:colOff>621617</xdr:colOff>
      <xdr:row>2</xdr:row>
      <xdr:rowOff>133350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6" y="95251"/>
          <a:ext cx="440641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9"/>
  <sheetViews>
    <sheetView showGridLines="0" tabSelected="1" workbookViewId="0">
      <selection activeCell="M14" sqref="M14"/>
    </sheetView>
  </sheetViews>
  <sheetFormatPr baseColWidth="10" defaultRowHeight="15" x14ac:dyDescent="0.25"/>
  <cols>
    <col min="1" max="1" width="14.85546875" customWidth="1"/>
    <col min="2" max="2" width="44.5703125" customWidth="1"/>
    <col min="3" max="3" width="18" bestFit="1" customWidth="1"/>
    <col min="4" max="4" width="17.85546875" customWidth="1"/>
    <col min="5" max="5" width="13.5703125" customWidth="1"/>
    <col min="6" max="6" width="22" customWidth="1"/>
    <col min="7" max="7" width="15.140625" customWidth="1"/>
    <col min="8" max="8" width="17.85546875" customWidth="1"/>
    <col min="9" max="9" width="17.5703125" customWidth="1"/>
    <col min="10" max="10" width="14.7109375" bestFit="1" customWidth="1"/>
    <col min="11" max="11" width="16.85546875" bestFit="1" customWidth="1"/>
    <col min="12" max="12" width="11.42578125" bestFit="1" customWidth="1"/>
    <col min="13" max="13" width="18" bestFit="1" customWidth="1"/>
    <col min="14" max="14" width="14.85546875" bestFit="1" customWidth="1"/>
    <col min="15" max="15" width="11.42578125" bestFit="1" customWidth="1"/>
    <col min="16" max="16" width="13.7109375" bestFit="1" customWidth="1"/>
    <col min="17" max="17" width="14" bestFit="1" customWidth="1"/>
    <col min="19" max="19" width="14.7109375" bestFit="1" customWidth="1"/>
  </cols>
  <sheetData>
    <row r="1" spans="1:19" ht="20.25" x14ac:dyDescent="0.3">
      <c r="A1" s="60"/>
      <c r="B1" s="61" t="s">
        <v>0</v>
      </c>
    </row>
    <row r="2" spans="1:19" ht="18.75" x14ac:dyDescent="0.3">
      <c r="A2" s="60"/>
      <c r="B2" s="62" t="s">
        <v>177</v>
      </c>
    </row>
    <row r="3" spans="1:19" ht="18.75" x14ac:dyDescent="0.3">
      <c r="A3" s="60"/>
      <c r="B3" s="62" t="s">
        <v>178</v>
      </c>
    </row>
    <row r="4" spans="1:19" ht="22.5" x14ac:dyDescent="0.2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9" x14ac:dyDescent="0.25">
      <c r="A5" s="5">
        <v>2</v>
      </c>
      <c r="B5" s="6" t="s">
        <v>11</v>
      </c>
      <c r="C5" s="7">
        <f>SUM(C6+C83+C94+C118)</f>
        <v>107939070604</v>
      </c>
      <c r="D5" s="7">
        <f>SUM(D6+D83+D94+D118)</f>
        <v>63021007750.659996</v>
      </c>
      <c r="E5" s="7">
        <f>SUM(E6+E83+E94+E118)</f>
        <v>1250570468</v>
      </c>
      <c r="F5" s="7">
        <f>SUM(F6+F83+F94+F118)</f>
        <v>169709507886.66</v>
      </c>
      <c r="G5" s="7">
        <v>145465408577.33798</v>
      </c>
      <c r="H5" s="7">
        <f>SUM(H6+H83+H94+H118)</f>
        <v>20128039457.68</v>
      </c>
      <c r="I5" s="7">
        <v>145465408577.33798</v>
      </c>
      <c r="J5" s="7">
        <f>SUM(J6+J83+J94+J118)</f>
        <v>24244099309.321999</v>
      </c>
      <c r="S5" s="22"/>
    </row>
    <row r="6" spans="1:19" x14ac:dyDescent="0.25">
      <c r="A6" s="5">
        <v>203</v>
      </c>
      <c r="B6" s="6" t="s">
        <v>12</v>
      </c>
      <c r="C6" s="7">
        <f>+C7+C75</f>
        <v>36388799786</v>
      </c>
      <c r="D6" s="7">
        <f>+D7+D75</f>
        <v>0</v>
      </c>
      <c r="E6" s="7">
        <f>+E7+E75</f>
        <v>0</v>
      </c>
      <c r="F6" s="7">
        <f>+F7+F75</f>
        <v>36388799786</v>
      </c>
      <c r="G6" s="7">
        <v>39246237524.360001</v>
      </c>
      <c r="H6" s="7">
        <f>+H7+H75</f>
        <v>6394656638.1199999</v>
      </c>
      <c r="I6" s="7">
        <v>39246237524.360001</v>
      </c>
      <c r="J6" s="7">
        <f>+J7+J75</f>
        <v>-2857437738.3599987</v>
      </c>
      <c r="S6" s="22"/>
    </row>
    <row r="7" spans="1:19" x14ac:dyDescent="0.25">
      <c r="A7" s="5">
        <v>20342</v>
      </c>
      <c r="B7" s="6" t="s">
        <v>13</v>
      </c>
      <c r="C7" s="7">
        <f>+C8+C12+C16+C19+C29</f>
        <v>35205421712</v>
      </c>
      <c r="D7" s="7">
        <f>+D8+D12+D16+D19+D29</f>
        <v>0</v>
      </c>
      <c r="E7" s="7">
        <f>+E8+E12+E16+E19+E29</f>
        <v>0</v>
      </c>
      <c r="F7" s="7">
        <f>+F8+F12+F16+F19+F29</f>
        <v>35205421712</v>
      </c>
      <c r="G7" s="7">
        <v>38058670357.809998</v>
      </c>
      <c r="H7" s="7">
        <f>+H8+H12+H16+H19+H29</f>
        <v>6360500013.1199999</v>
      </c>
      <c r="I7" s="7">
        <v>38058670357.809998</v>
      </c>
      <c r="J7" s="7">
        <f>+J8+J12+J16+J19+J29</f>
        <v>-2853248645.8099985</v>
      </c>
    </row>
    <row r="8" spans="1:19" x14ac:dyDescent="0.25">
      <c r="A8" s="5">
        <v>2034201</v>
      </c>
      <c r="B8" s="6" t="s">
        <v>14</v>
      </c>
      <c r="C8" s="7">
        <f>SUM(C9:C11)</f>
        <v>7736604777</v>
      </c>
      <c r="D8" s="7">
        <f t="shared" ref="D8:J8" si="0">SUM(D9:D11)</f>
        <v>0</v>
      </c>
      <c r="E8" s="7">
        <f t="shared" si="0"/>
        <v>0</v>
      </c>
      <c r="F8" s="7">
        <f>SUM(F9:F11)</f>
        <v>7736604777</v>
      </c>
      <c r="G8" s="7">
        <v>13406778314.719999</v>
      </c>
      <c r="H8" s="7">
        <f>SUM(H9:H11)</f>
        <v>3496075592.8000002</v>
      </c>
      <c r="I8" s="7">
        <v>13406778314.719999</v>
      </c>
      <c r="J8" s="7">
        <f t="shared" si="0"/>
        <v>-5670173537.7199993</v>
      </c>
    </row>
    <row r="9" spans="1:19" x14ac:dyDescent="0.25">
      <c r="A9" s="11">
        <v>203420101</v>
      </c>
      <c r="B9" s="12" t="s">
        <v>15</v>
      </c>
      <c r="C9" s="13">
        <v>258960120</v>
      </c>
      <c r="D9" s="13"/>
      <c r="E9" s="13"/>
      <c r="F9" s="13">
        <f>SUM(C9+D9-E9)</f>
        <v>258960120</v>
      </c>
      <c r="G9" s="13">
        <v>838750000</v>
      </c>
      <c r="H9" s="13"/>
      <c r="I9" s="13">
        <v>838750000</v>
      </c>
      <c r="J9" s="13">
        <f>SUM(F9-I9)</f>
        <v>-579789880</v>
      </c>
    </row>
    <row r="10" spans="1:19" x14ac:dyDescent="0.25">
      <c r="A10" s="11">
        <v>203420102</v>
      </c>
      <c r="B10" s="12" t="s">
        <v>16</v>
      </c>
      <c r="C10" s="13">
        <v>7447149249</v>
      </c>
      <c r="D10" s="13"/>
      <c r="E10" s="13"/>
      <c r="F10" s="13">
        <f>SUM(C10+D10-E10)</f>
        <v>7447149249</v>
      </c>
      <c r="G10" s="13">
        <v>12497512390.719999</v>
      </c>
      <c r="H10" s="13">
        <v>3495828192.8000002</v>
      </c>
      <c r="I10" s="13">
        <v>12497512390.719999</v>
      </c>
      <c r="J10" s="13">
        <f t="shared" ref="J10:J28" si="1">SUM(F10-I10)</f>
        <v>-5050363141.7199993</v>
      </c>
    </row>
    <row r="11" spans="1:19" x14ac:dyDescent="0.25">
      <c r="A11" s="11">
        <v>203420103</v>
      </c>
      <c r="B11" s="12" t="s">
        <v>17</v>
      </c>
      <c r="C11" s="13">
        <v>30495408</v>
      </c>
      <c r="D11" s="13"/>
      <c r="E11" s="13"/>
      <c r="F11" s="13">
        <f>SUM(C11+D11-E11)</f>
        <v>30495408</v>
      </c>
      <c r="G11" s="13">
        <v>70515924</v>
      </c>
      <c r="H11" s="13">
        <v>247400</v>
      </c>
      <c r="I11" s="13">
        <v>70515924</v>
      </c>
      <c r="J11" s="13">
        <f t="shared" si="1"/>
        <v>-40020516</v>
      </c>
    </row>
    <row r="12" spans="1:19" x14ac:dyDescent="0.25">
      <c r="A12" s="5">
        <v>2034202</v>
      </c>
      <c r="B12" s="6" t="s">
        <v>18</v>
      </c>
      <c r="C12" s="7">
        <f>SUM(C13:C15)</f>
        <v>15907065588</v>
      </c>
      <c r="D12" s="7">
        <f t="shared" ref="D12:E12" si="2">SUM(D13:D15)</f>
        <v>0</v>
      </c>
      <c r="E12" s="7">
        <f t="shared" si="2"/>
        <v>0</v>
      </c>
      <c r="F12" s="7">
        <f>SUM(F13:F15)</f>
        <v>15907065588</v>
      </c>
      <c r="G12" s="7">
        <v>14166174722.059999</v>
      </c>
      <c r="H12" s="7">
        <f>SUM(H13:H15)</f>
        <v>2386913388</v>
      </c>
      <c r="I12" s="7">
        <v>14166174722.059999</v>
      </c>
      <c r="J12" s="7">
        <f t="shared" ref="J12" si="3">SUM(J13:J15)</f>
        <v>1740890865.9400005</v>
      </c>
    </row>
    <row r="13" spans="1:19" x14ac:dyDescent="0.25">
      <c r="A13" s="11">
        <v>203420201</v>
      </c>
      <c r="B13" s="12" t="s">
        <v>15</v>
      </c>
      <c r="C13" s="13">
        <v>571700428</v>
      </c>
      <c r="D13" s="13"/>
      <c r="E13" s="13"/>
      <c r="F13" s="13">
        <f t="shared" ref="F13:F28" si="4">SUM(C13+D13-E13)</f>
        <v>571700428</v>
      </c>
      <c r="G13" s="13">
        <v>572037119</v>
      </c>
      <c r="H13" s="13">
        <v>39792275</v>
      </c>
      <c r="I13" s="13">
        <v>572037119</v>
      </c>
      <c r="J13" s="13">
        <f t="shared" si="1"/>
        <v>-336691</v>
      </c>
    </row>
    <row r="14" spans="1:19" x14ac:dyDescent="0.25">
      <c r="A14" s="11">
        <v>203420202</v>
      </c>
      <c r="B14" s="12" t="s">
        <v>16</v>
      </c>
      <c r="C14" s="13">
        <v>15323117010</v>
      </c>
      <c r="D14" s="13"/>
      <c r="E14" s="13"/>
      <c r="F14" s="13">
        <f t="shared" si="4"/>
        <v>15323117010</v>
      </c>
      <c r="G14" s="13">
        <v>13581676866.059999</v>
      </c>
      <c r="H14" s="13">
        <v>2347121113</v>
      </c>
      <c r="I14" s="13">
        <v>13581676866.059999</v>
      </c>
      <c r="J14" s="13">
        <f t="shared" si="1"/>
        <v>1741440143.9400005</v>
      </c>
    </row>
    <row r="15" spans="1:19" x14ac:dyDescent="0.25">
      <c r="A15" s="11">
        <v>203420203</v>
      </c>
      <c r="B15" s="12" t="s">
        <v>17</v>
      </c>
      <c r="C15" s="13">
        <v>12248150</v>
      </c>
      <c r="D15" s="13"/>
      <c r="E15" s="13"/>
      <c r="F15" s="13">
        <f t="shared" si="4"/>
        <v>12248150</v>
      </c>
      <c r="G15" s="13">
        <v>12460737</v>
      </c>
      <c r="H15" s="13"/>
      <c r="I15" s="13">
        <v>12460737</v>
      </c>
      <c r="J15" s="13">
        <f t="shared" si="1"/>
        <v>-212587</v>
      </c>
    </row>
    <row r="16" spans="1:19" x14ac:dyDescent="0.25">
      <c r="A16" s="5">
        <v>2034203</v>
      </c>
      <c r="B16" s="6" t="s">
        <v>19</v>
      </c>
      <c r="C16" s="7">
        <f>SUM(C17:C18)</f>
        <v>1848200084</v>
      </c>
      <c r="D16" s="7">
        <f t="shared" ref="D16:E16" si="5">SUM(D17:D18)</f>
        <v>0</v>
      </c>
      <c r="E16" s="7">
        <f t="shared" si="5"/>
        <v>0</v>
      </c>
      <c r="F16" s="7">
        <f>SUM(F17:F18)</f>
        <v>1848200084</v>
      </c>
      <c r="G16" s="7">
        <v>2309879891.25</v>
      </c>
      <c r="H16" s="7">
        <f>SUM(H17:H18)</f>
        <v>124671250</v>
      </c>
      <c r="I16" s="7">
        <v>2309879891.25</v>
      </c>
      <c r="J16" s="7">
        <f t="shared" ref="J16" si="6">SUM(J17:J18)</f>
        <v>-461679807.25</v>
      </c>
    </row>
    <row r="17" spans="1:12" x14ac:dyDescent="0.25">
      <c r="A17" s="11">
        <v>203420301</v>
      </c>
      <c r="B17" s="12" t="s">
        <v>20</v>
      </c>
      <c r="C17" s="13">
        <v>692430554</v>
      </c>
      <c r="D17" s="13"/>
      <c r="E17" s="13"/>
      <c r="F17" s="13">
        <f t="shared" si="4"/>
        <v>692430554</v>
      </c>
      <c r="G17" s="13">
        <v>548916081</v>
      </c>
      <c r="H17" s="13">
        <v>40841250</v>
      </c>
      <c r="I17" s="13">
        <v>548916081</v>
      </c>
      <c r="J17" s="13">
        <f t="shared" si="1"/>
        <v>143514473</v>
      </c>
    </row>
    <row r="18" spans="1:12" x14ac:dyDescent="0.25">
      <c r="A18" s="11">
        <v>203420302</v>
      </c>
      <c r="B18" s="12" t="s">
        <v>21</v>
      </c>
      <c r="C18" s="13">
        <v>1155769530</v>
      </c>
      <c r="D18" s="13"/>
      <c r="E18" s="13"/>
      <c r="F18" s="13">
        <f t="shared" si="4"/>
        <v>1155769530</v>
      </c>
      <c r="G18" s="13">
        <v>1760963810.25</v>
      </c>
      <c r="H18" s="13">
        <v>83830000</v>
      </c>
      <c r="I18" s="13">
        <v>1760963810.25</v>
      </c>
      <c r="J18" s="13">
        <f t="shared" si="1"/>
        <v>-605194280.25</v>
      </c>
    </row>
    <row r="19" spans="1:12" x14ac:dyDescent="0.25">
      <c r="A19" s="5">
        <v>2034204</v>
      </c>
      <c r="B19" s="6" t="s">
        <v>22</v>
      </c>
      <c r="C19" s="7">
        <f t="shared" ref="C19:E19" si="7">SUM(C20:C28)</f>
        <v>1850361701</v>
      </c>
      <c r="D19" s="7">
        <f t="shared" si="7"/>
        <v>0</v>
      </c>
      <c r="E19" s="7">
        <f t="shared" si="7"/>
        <v>0</v>
      </c>
      <c r="F19" s="7">
        <f>SUM(F20:F28)</f>
        <v>1850361701</v>
      </c>
      <c r="G19" s="7">
        <v>1320509391.0699999</v>
      </c>
      <c r="H19" s="7">
        <f t="shared" ref="H19:J19" si="8">SUM(H20:H28)</f>
        <v>257927757</v>
      </c>
      <c r="I19" s="7">
        <v>1320509391.0699999</v>
      </c>
      <c r="J19" s="7">
        <f t="shared" si="8"/>
        <v>529852309.93000007</v>
      </c>
    </row>
    <row r="20" spans="1:12" x14ac:dyDescent="0.25">
      <c r="A20" s="11">
        <v>203420401</v>
      </c>
      <c r="B20" s="14" t="s">
        <v>23</v>
      </c>
      <c r="C20" s="7"/>
      <c r="D20" s="7"/>
      <c r="E20" s="7"/>
      <c r="F20" s="13">
        <f t="shared" si="4"/>
        <v>0</v>
      </c>
      <c r="G20" s="13">
        <v>22889836</v>
      </c>
      <c r="H20" s="13">
        <v>150000</v>
      </c>
      <c r="I20" s="13">
        <v>22889836</v>
      </c>
      <c r="J20" s="13">
        <f t="shared" si="1"/>
        <v>-22889836</v>
      </c>
    </row>
    <row r="21" spans="1:12" x14ac:dyDescent="0.25">
      <c r="A21" s="11">
        <v>203420402</v>
      </c>
      <c r="B21" s="12" t="s">
        <v>24</v>
      </c>
      <c r="C21" s="13">
        <v>126968180</v>
      </c>
      <c r="D21" s="13"/>
      <c r="E21" s="13"/>
      <c r="F21" s="13">
        <f t="shared" si="4"/>
        <v>126968180</v>
      </c>
      <c r="G21" s="13">
        <v>167484678.06999999</v>
      </c>
      <c r="H21" s="13">
        <v>11339484</v>
      </c>
      <c r="I21" s="13">
        <v>167484678.06999999</v>
      </c>
      <c r="J21" s="13">
        <f t="shared" si="1"/>
        <v>-40516498.069999993</v>
      </c>
    </row>
    <row r="22" spans="1:12" x14ac:dyDescent="0.25">
      <c r="A22" s="11">
        <v>203420403</v>
      </c>
      <c r="B22" s="12" t="s">
        <v>25</v>
      </c>
      <c r="C22" s="13">
        <v>4657245</v>
      </c>
      <c r="D22" s="13"/>
      <c r="E22" s="13"/>
      <c r="F22" s="13">
        <f t="shared" si="4"/>
        <v>4657245</v>
      </c>
      <c r="G22" s="13">
        <v>582849</v>
      </c>
      <c r="H22" s="13">
        <v>74000</v>
      </c>
      <c r="I22" s="13">
        <v>582849</v>
      </c>
      <c r="J22" s="13">
        <f t="shared" si="1"/>
        <v>4074396</v>
      </c>
    </row>
    <row r="23" spans="1:12" x14ac:dyDescent="0.25">
      <c r="A23" s="11">
        <v>203420404</v>
      </c>
      <c r="B23" s="12" t="s">
        <v>26</v>
      </c>
      <c r="C23" s="13">
        <v>41859092</v>
      </c>
      <c r="D23" s="13"/>
      <c r="E23" s="13"/>
      <c r="F23" s="13">
        <f t="shared" si="4"/>
        <v>41859092</v>
      </c>
      <c r="G23" s="13">
        <v>51002588</v>
      </c>
      <c r="H23" s="13">
        <v>2360000</v>
      </c>
      <c r="I23" s="13">
        <v>51002588</v>
      </c>
      <c r="J23" s="13">
        <f t="shared" si="1"/>
        <v>-9143496</v>
      </c>
      <c r="K23" s="2"/>
      <c r="L23" s="19"/>
    </row>
    <row r="24" spans="1:12" x14ac:dyDescent="0.25">
      <c r="A24" s="11">
        <v>203420405</v>
      </c>
      <c r="B24" s="12" t="s">
        <v>27</v>
      </c>
      <c r="C24" s="13">
        <v>21237129</v>
      </c>
      <c r="D24" s="13"/>
      <c r="E24" s="13"/>
      <c r="F24" s="13">
        <f t="shared" si="4"/>
        <v>21237129</v>
      </c>
      <c r="G24" s="13">
        <v>2172000</v>
      </c>
      <c r="H24" s="13">
        <v>372000</v>
      </c>
      <c r="I24" s="13">
        <v>2172000</v>
      </c>
      <c r="J24" s="13">
        <f t="shared" si="1"/>
        <v>19065129</v>
      </c>
      <c r="K24" s="2"/>
      <c r="L24" s="19"/>
    </row>
    <row r="25" spans="1:12" x14ac:dyDescent="0.25">
      <c r="A25" s="11">
        <v>203420409</v>
      </c>
      <c r="B25" s="12" t="s">
        <v>28</v>
      </c>
      <c r="C25" s="13">
        <v>1446826400</v>
      </c>
      <c r="D25" s="13"/>
      <c r="E25" s="13"/>
      <c r="F25" s="13">
        <f t="shared" si="4"/>
        <v>1446826400</v>
      </c>
      <c r="G25" s="13">
        <v>951875046</v>
      </c>
      <c r="H25" s="13">
        <v>203981847</v>
      </c>
      <c r="I25" s="13">
        <v>951875046</v>
      </c>
      <c r="J25" s="13">
        <f t="shared" si="1"/>
        <v>494951354</v>
      </c>
      <c r="K25" s="2"/>
      <c r="L25" s="19"/>
    </row>
    <row r="26" spans="1:12" x14ac:dyDescent="0.25">
      <c r="A26" s="11">
        <v>203420410</v>
      </c>
      <c r="B26" s="12" t="s">
        <v>29</v>
      </c>
      <c r="C26" s="13">
        <v>116412168</v>
      </c>
      <c r="D26" s="13"/>
      <c r="E26" s="13"/>
      <c r="F26" s="13">
        <f t="shared" si="4"/>
        <v>116412168</v>
      </c>
      <c r="G26" s="13">
        <v>78200338</v>
      </c>
      <c r="H26" s="13">
        <v>39450926</v>
      </c>
      <c r="I26" s="13">
        <v>78200338</v>
      </c>
      <c r="J26" s="13">
        <f t="shared" si="1"/>
        <v>38211830</v>
      </c>
      <c r="K26" s="2"/>
      <c r="L26" s="19"/>
    </row>
    <row r="27" spans="1:12" x14ac:dyDescent="0.25">
      <c r="A27" s="11">
        <v>203420411</v>
      </c>
      <c r="B27" s="12" t="s">
        <v>30</v>
      </c>
      <c r="C27" s="13">
        <v>92401487</v>
      </c>
      <c r="D27" s="13"/>
      <c r="E27" s="13"/>
      <c r="F27" s="13">
        <f t="shared" si="4"/>
        <v>92401487</v>
      </c>
      <c r="G27" s="13">
        <v>14994500</v>
      </c>
      <c r="H27" s="13">
        <v>199500</v>
      </c>
      <c r="I27" s="13">
        <v>14994500</v>
      </c>
      <c r="J27" s="13">
        <f t="shared" si="1"/>
        <v>77406987</v>
      </c>
      <c r="K27" s="2"/>
      <c r="L27" s="19"/>
    </row>
    <row r="28" spans="1:12" x14ac:dyDescent="0.25">
      <c r="A28" s="11">
        <v>203420412</v>
      </c>
      <c r="B28" s="12" t="s">
        <v>31</v>
      </c>
      <c r="C28" s="13"/>
      <c r="D28" s="13"/>
      <c r="E28" s="13"/>
      <c r="F28" s="13">
        <f t="shared" si="4"/>
        <v>0</v>
      </c>
      <c r="G28" s="13">
        <v>31307556</v>
      </c>
      <c r="H28" s="13"/>
      <c r="I28" s="13">
        <v>31307556</v>
      </c>
      <c r="J28" s="13">
        <f t="shared" si="1"/>
        <v>-31307556</v>
      </c>
      <c r="K28" s="2"/>
      <c r="L28" s="1"/>
    </row>
    <row r="29" spans="1:12" x14ac:dyDescent="0.25">
      <c r="A29" s="5">
        <v>2034205</v>
      </c>
      <c r="B29" s="6" t="s">
        <v>32</v>
      </c>
      <c r="C29" s="7">
        <f>SUM(C30+C35+C40+C45+C53+C56+C62+C65+C70)</f>
        <v>7863189562</v>
      </c>
      <c r="D29" s="7">
        <f t="shared" ref="D29:E29" si="9">SUM(D30+D35+D40+D45+D53+D56+D62+D70)</f>
        <v>0</v>
      </c>
      <c r="E29" s="7">
        <f t="shared" si="9"/>
        <v>0</v>
      </c>
      <c r="F29" s="7">
        <f>SUM(F30+F35+F40+F45+F53+F56+F62+F65+F70)</f>
        <v>7863189562</v>
      </c>
      <c r="G29" s="7">
        <v>6855328038.71</v>
      </c>
      <c r="H29" s="7">
        <f>SUM(H30+H35+H40+H45+H53+H56+H62+H70+H65+H74)</f>
        <v>94912025.319999993</v>
      </c>
      <c r="I29" s="7">
        <v>6855328038.71</v>
      </c>
      <c r="J29" s="7">
        <f t="shared" ref="J29" si="10">SUM(J30+J35+J40+J45+J53+J56+J62+J70+J65+J74)</f>
        <v>1007861523.2899998</v>
      </c>
      <c r="K29" s="2"/>
      <c r="L29" s="19"/>
    </row>
    <row r="30" spans="1:12" x14ac:dyDescent="0.25">
      <c r="A30" s="5">
        <v>203420501</v>
      </c>
      <c r="B30" s="6" t="s">
        <v>33</v>
      </c>
      <c r="C30" s="7">
        <f t="shared" ref="C30:E30" si="11">SUM(C31:C34)</f>
        <v>569963525</v>
      </c>
      <c r="D30" s="7">
        <f t="shared" si="11"/>
        <v>0</v>
      </c>
      <c r="E30" s="7">
        <f t="shared" si="11"/>
        <v>0</v>
      </c>
      <c r="F30" s="7">
        <f>SUM(F31:F34)</f>
        <v>569963525</v>
      </c>
      <c r="G30" s="7">
        <v>286347371</v>
      </c>
      <c r="H30" s="7">
        <f t="shared" ref="H30:J30" si="12">SUM(H31:H34)</f>
        <v>1377686</v>
      </c>
      <c r="I30" s="7">
        <v>286347371</v>
      </c>
      <c r="J30" s="7">
        <f t="shared" si="12"/>
        <v>283616154</v>
      </c>
      <c r="K30" s="2"/>
      <c r="L30" s="19"/>
    </row>
    <row r="31" spans="1:12" x14ac:dyDescent="0.25">
      <c r="A31" s="11">
        <v>20342050101</v>
      </c>
      <c r="B31" s="12" t="s">
        <v>34</v>
      </c>
      <c r="C31" s="13">
        <v>96133254</v>
      </c>
      <c r="D31" s="13"/>
      <c r="E31" s="13"/>
      <c r="F31" s="13">
        <f t="shared" ref="F31:F74" si="13">SUM(C31+D31-E31)</f>
        <v>96133254</v>
      </c>
      <c r="G31" s="13"/>
      <c r="H31" s="13"/>
      <c r="I31" s="13"/>
      <c r="J31" s="13">
        <f t="shared" ref="J31:J39" si="14">SUM(F31-I31)</f>
        <v>96133254</v>
      </c>
      <c r="K31" s="2"/>
      <c r="L31" s="1"/>
    </row>
    <row r="32" spans="1:12" x14ac:dyDescent="0.25">
      <c r="A32" s="11">
        <v>20342050102</v>
      </c>
      <c r="B32" s="12" t="s">
        <v>35</v>
      </c>
      <c r="C32" s="13">
        <v>171704580</v>
      </c>
      <c r="D32" s="13"/>
      <c r="E32" s="13"/>
      <c r="F32" s="13">
        <f t="shared" si="13"/>
        <v>171704580</v>
      </c>
      <c r="G32" s="13">
        <v>126353696</v>
      </c>
      <c r="H32" s="13">
        <v>1377686</v>
      </c>
      <c r="I32" s="13">
        <v>126353696</v>
      </c>
      <c r="J32" s="13">
        <f t="shared" si="14"/>
        <v>45350884</v>
      </c>
      <c r="K32" s="2"/>
    </row>
    <row r="33" spans="1:11" x14ac:dyDescent="0.25">
      <c r="A33" s="11">
        <v>20342050103</v>
      </c>
      <c r="B33" s="12" t="s">
        <v>36</v>
      </c>
      <c r="C33" s="13">
        <v>302125691</v>
      </c>
      <c r="D33" s="13"/>
      <c r="E33" s="13"/>
      <c r="F33" s="13">
        <f t="shared" si="13"/>
        <v>302125691</v>
      </c>
      <c r="G33" s="13">
        <v>112657730</v>
      </c>
      <c r="H33" s="13"/>
      <c r="I33" s="13">
        <v>112657730</v>
      </c>
      <c r="J33" s="13">
        <f t="shared" si="14"/>
        <v>189467961</v>
      </c>
      <c r="K33" s="2"/>
    </row>
    <row r="34" spans="1:11" x14ac:dyDescent="0.25">
      <c r="A34" s="11">
        <v>20342050104</v>
      </c>
      <c r="B34" s="12" t="s">
        <v>37</v>
      </c>
      <c r="C34" s="13"/>
      <c r="D34" s="13"/>
      <c r="E34" s="13"/>
      <c r="F34" s="13"/>
      <c r="G34" s="13">
        <v>47335945</v>
      </c>
      <c r="H34" s="13"/>
      <c r="I34" s="13">
        <v>47335945</v>
      </c>
      <c r="J34" s="13">
        <f t="shared" si="14"/>
        <v>-47335945</v>
      </c>
      <c r="K34" s="2"/>
    </row>
    <row r="35" spans="1:11" x14ac:dyDescent="0.25">
      <c r="A35" s="5">
        <v>203420502</v>
      </c>
      <c r="B35" s="6" t="s">
        <v>38</v>
      </c>
      <c r="C35" s="7">
        <f>SUM(C36:C39)</f>
        <v>473879144</v>
      </c>
      <c r="D35" s="7">
        <f t="shared" ref="D35:J35" si="15">SUM(D36:D39)</f>
        <v>0</v>
      </c>
      <c r="E35" s="7">
        <f t="shared" si="15"/>
        <v>0</v>
      </c>
      <c r="F35" s="7">
        <f t="shared" si="15"/>
        <v>473879144</v>
      </c>
      <c r="G35" s="7">
        <v>247116913</v>
      </c>
      <c r="H35" s="7">
        <f t="shared" si="15"/>
        <v>0</v>
      </c>
      <c r="I35" s="7">
        <v>247116913</v>
      </c>
      <c r="J35" s="7">
        <f t="shared" si="15"/>
        <v>226762231</v>
      </c>
      <c r="K35" s="2"/>
    </row>
    <row r="36" spans="1:11" x14ac:dyDescent="0.25">
      <c r="A36" s="11">
        <v>20342050202</v>
      </c>
      <c r="B36" s="12" t="s">
        <v>39</v>
      </c>
      <c r="C36" s="13">
        <v>138689766</v>
      </c>
      <c r="D36" s="13"/>
      <c r="E36" s="13"/>
      <c r="F36" s="13">
        <f t="shared" si="13"/>
        <v>138689766</v>
      </c>
      <c r="G36" s="13">
        <v>108130233</v>
      </c>
      <c r="H36" s="13"/>
      <c r="I36" s="13">
        <v>108130233</v>
      </c>
      <c r="J36" s="13">
        <f t="shared" si="14"/>
        <v>30559533</v>
      </c>
      <c r="K36" s="2"/>
    </row>
    <row r="37" spans="1:11" x14ac:dyDescent="0.25">
      <c r="A37" s="11">
        <v>20342050203</v>
      </c>
      <c r="B37" s="12" t="s">
        <v>40</v>
      </c>
      <c r="C37" s="13">
        <v>85353303</v>
      </c>
      <c r="D37" s="13"/>
      <c r="E37" s="13"/>
      <c r="F37" s="13">
        <f t="shared" si="13"/>
        <v>85353303</v>
      </c>
      <c r="G37" s="13">
        <v>36080130</v>
      </c>
      <c r="H37" s="13"/>
      <c r="I37" s="13">
        <v>36080130</v>
      </c>
      <c r="J37" s="13">
        <f t="shared" si="14"/>
        <v>49273173</v>
      </c>
      <c r="K37" s="2"/>
    </row>
    <row r="38" spans="1:11" x14ac:dyDescent="0.25">
      <c r="A38" s="11">
        <v>20342050204</v>
      </c>
      <c r="B38" s="12" t="s">
        <v>41</v>
      </c>
      <c r="C38" s="13">
        <v>65814055</v>
      </c>
      <c r="D38" s="13"/>
      <c r="E38" s="13"/>
      <c r="F38" s="13">
        <f t="shared" si="13"/>
        <v>65814055</v>
      </c>
      <c r="G38" s="13">
        <v>39493534</v>
      </c>
      <c r="H38" s="13"/>
      <c r="I38" s="13">
        <v>39493534</v>
      </c>
      <c r="J38" s="13">
        <f t="shared" si="14"/>
        <v>26320521</v>
      </c>
      <c r="K38" s="2"/>
    </row>
    <row r="39" spans="1:11" x14ac:dyDescent="0.25">
      <c r="A39" s="11">
        <v>20342050205</v>
      </c>
      <c r="B39" s="12" t="s">
        <v>42</v>
      </c>
      <c r="C39" s="13">
        <v>184022020</v>
      </c>
      <c r="D39" s="13"/>
      <c r="E39" s="13"/>
      <c r="F39" s="13">
        <f t="shared" si="13"/>
        <v>184022020</v>
      </c>
      <c r="G39" s="13">
        <v>63413016</v>
      </c>
      <c r="H39" s="13"/>
      <c r="I39" s="13">
        <v>63413016</v>
      </c>
      <c r="J39" s="13">
        <f t="shared" si="14"/>
        <v>120609004</v>
      </c>
      <c r="K39" s="2"/>
    </row>
    <row r="40" spans="1:11" x14ac:dyDescent="0.25">
      <c r="A40" s="5">
        <v>203420503</v>
      </c>
      <c r="B40" s="6" t="s">
        <v>43</v>
      </c>
      <c r="C40" s="7">
        <f>SUM(C41:C44)</f>
        <v>1247895914</v>
      </c>
      <c r="D40" s="7">
        <f t="shared" ref="D40:J40" si="16">SUM(D41:D44)</f>
        <v>0</v>
      </c>
      <c r="E40" s="7">
        <f t="shared" si="16"/>
        <v>0</v>
      </c>
      <c r="F40" s="7">
        <f t="shared" si="16"/>
        <v>1247895914</v>
      </c>
      <c r="G40" s="7">
        <v>883441459</v>
      </c>
      <c r="H40" s="7">
        <f t="shared" si="16"/>
        <v>6334912</v>
      </c>
      <c r="I40" s="7">
        <v>883441459</v>
      </c>
      <c r="J40" s="7">
        <f t="shared" si="16"/>
        <v>364454455</v>
      </c>
      <c r="K40" s="2"/>
    </row>
    <row r="41" spans="1:11" x14ac:dyDescent="0.25">
      <c r="A41" s="11">
        <v>20342050301</v>
      </c>
      <c r="B41" s="12" t="s">
        <v>44</v>
      </c>
      <c r="C41" s="13">
        <v>407239231</v>
      </c>
      <c r="D41" s="13"/>
      <c r="E41" s="13"/>
      <c r="F41" s="13">
        <f t="shared" si="13"/>
        <v>407239231</v>
      </c>
      <c r="G41" s="13">
        <v>317623323</v>
      </c>
      <c r="H41" s="13">
        <v>1534451</v>
      </c>
      <c r="I41" s="13">
        <v>317623323</v>
      </c>
      <c r="J41" s="13">
        <f t="shared" ref="J41:J44" si="17">SUM(F41-I41)</f>
        <v>89615908</v>
      </c>
      <c r="K41" s="2"/>
    </row>
    <row r="42" spans="1:11" x14ac:dyDescent="0.25">
      <c r="A42" s="11">
        <v>20342050302</v>
      </c>
      <c r="B42" s="12" t="s">
        <v>45</v>
      </c>
      <c r="C42" s="13">
        <v>198244202</v>
      </c>
      <c r="D42" s="13"/>
      <c r="E42" s="13"/>
      <c r="F42" s="13">
        <f t="shared" si="13"/>
        <v>198244202</v>
      </c>
      <c r="G42" s="13">
        <v>95661209</v>
      </c>
      <c r="H42" s="13">
        <v>140000</v>
      </c>
      <c r="I42" s="13">
        <v>95661209</v>
      </c>
      <c r="J42" s="13">
        <f t="shared" si="17"/>
        <v>102582993</v>
      </c>
      <c r="K42" s="2"/>
    </row>
    <row r="43" spans="1:11" x14ac:dyDescent="0.25">
      <c r="A43" s="11">
        <v>20342050303</v>
      </c>
      <c r="B43" s="12" t="s">
        <v>46</v>
      </c>
      <c r="C43" s="13">
        <v>129045091</v>
      </c>
      <c r="D43" s="13"/>
      <c r="E43" s="13"/>
      <c r="F43" s="13">
        <f t="shared" si="13"/>
        <v>129045091</v>
      </c>
      <c r="G43" s="13">
        <v>206021365</v>
      </c>
      <c r="H43" s="13"/>
      <c r="I43" s="13">
        <v>206021365</v>
      </c>
      <c r="J43" s="13">
        <f t="shared" si="17"/>
        <v>-76976274</v>
      </c>
      <c r="K43" s="2"/>
    </row>
    <row r="44" spans="1:11" x14ac:dyDescent="0.25">
      <c r="A44" s="11">
        <v>20342050304</v>
      </c>
      <c r="B44" s="12" t="s">
        <v>47</v>
      </c>
      <c r="C44" s="13">
        <v>513367390</v>
      </c>
      <c r="D44" s="13"/>
      <c r="E44" s="13"/>
      <c r="F44" s="13">
        <f t="shared" si="13"/>
        <v>513367390</v>
      </c>
      <c r="G44" s="13">
        <v>264135562</v>
      </c>
      <c r="H44" s="13">
        <v>4660461</v>
      </c>
      <c r="I44" s="13">
        <v>264135562</v>
      </c>
      <c r="J44" s="13">
        <f t="shared" si="17"/>
        <v>249231828</v>
      </c>
      <c r="K44" s="2"/>
    </row>
    <row r="45" spans="1:11" x14ac:dyDescent="0.25">
      <c r="A45" s="5">
        <v>203420504</v>
      </c>
      <c r="B45" s="6" t="s">
        <v>48</v>
      </c>
      <c r="C45" s="7">
        <f>SUM(C46:C52)</f>
        <v>1983363000</v>
      </c>
      <c r="D45" s="7">
        <f t="shared" ref="D45:J45" si="18">SUM(D46:D52)</f>
        <v>0</v>
      </c>
      <c r="E45" s="7">
        <f t="shared" si="18"/>
        <v>0</v>
      </c>
      <c r="F45" s="7">
        <f>SUM(F46:F52)</f>
        <v>1983363000</v>
      </c>
      <c r="G45" s="7">
        <v>1836583038.8800001</v>
      </c>
      <c r="H45" s="7">
        <f t="shared" si="18"/>
        <v>22834576</v>
      </c>
      <c r="I45" s="7">
        <v>1836583038.8800001</v>
      </c>
      <c r="J45" s="7">
        <f t="shared" si="18"/>
        <v>146779961.12</v>
      </c>
      <c r="K45" s="2"/>
    </row>
    <row r="46" spans="1:11" x14ac:dyDescent="0.25">
      <c r="A46" s="11">
        <v>20342050401</v>
      </c>
      <c r="B46" s="12" t="s">
        <v>49</v>
      </c>
      <c r="C46" s="13">
        <v>118780000</v>
      </c>
      <c r="D46" s="13"/>
      <c r="E46" s="13"/>
      <c r="F46" s="13">
        <f t="shared" si="13"/>
        <v>118780000</v>
      </c>
      <c r="G46" s="13">
        <v>1007696252.88</v>
      </c>
      <c r="H46" s="13">
        <v>9286245</v>
      </c>
      <c r="I46" s="13">
        <v>1007696252.88</v>
      </c>
      <c r="J46" s="13">
        <f t="shared" ref="J46:J74" si="19">SUM(F46-I46)</f>
        <v>-888916252.88</v>
      </c>
      <c r="K46" s="2"/>
    </row>
    <row r="47" spans="1:11" x14ac:dyDescent="0.25">
      <c r="A47" s="11">
        <v>20342050402</v>
      </c>
      <c r="B47" s="12" t="s">
        <v>50</v>
      </c>
      <c r="C47" s="13">
        <v>1111730000</v>
      </c>
      <c r="D47" s="13"/>
      <c r="E47" s="13"/>
      <c r="F47" s="13">
        <f t="shared" si="13"/>
        <v>1111730000</v>
      </c>
      <c r="G47" s="13">
        <v>414432208</v>
      </c>
      <c r="H47" s="13">
        <v>8460713</v>
      </c>
      <c r="I47" s="13">
        <v>414432208</v>
      </c>
      <c r="J47" s="13">
        <f t="shared" si="19"/>
        <v>697297792</v>
      </c>
      <c r="K47" s="2"/>
    </row>
    <row r="48" spans="1:11" x14ac:dyDescent="0.25">
      <c r="A48" s="11">
        <v>20342050403</v>
      </c>
      <c r="B48" s="12" t="s">
        <v>51</v>
      </c>
      <c r="C48" s="13">
        <v>117668000</v>
      </c>
      <c r="D48" s="13"/>
      <c r="E48" s="13"/>
      <c r="F48" s="13">
        <f t="shared" si="13"/>
        <v>117668000</v>
      </c>
      <c r="G48" s="13"/>
      <c r="H48" s="13"/>
      <c r="I48" s="13"/>
      <c r="J48" s="13">
        <f t="shared" si="19"/>
        <v>117668000</v>
      </c>
      <c r="K48" s="2"/>
    </row>
    <row r="49" spans="1:12" x14ac:dyDescent="0.25">
      <c r="A49" s="11">
        <v>20342050404</v>
      </c>
      <c r="B49" s="12" t="s">
        <v>52</v>
      </c>
      <c r="C49" s="13">
        <v>533100000</v>
      </c>
      <c r="D49" s="13"/>
      <c r="E49" s="13"/>
      <c r="F49" s="13">
        <f t="shared" si="13"/>
        <v>533100000</v>
      </c>
      <c r="G49" s="13">
        <v>120405159</v>
      </c>
      <c r="H49" s="13">
        <v>5087618</v>
      </c>
      <c r="I49" s="13">
        <v>120405159</v>
      </c>
      <c r="J49" s="13">
        <f t="shared" si="19"/>
        <v>412694841</v>
      </c>
      <c r="K49" s="2"/>
    </row>
    <row r="50" spans="1:12" x14ac:dyDescent="0.25">
      <c r="A50" s="11">
        <v>20342050405</v>
      </c>
      <c r="B50" s="12" t="s">
        <v>53</v>
      </c>
      <c r="C50" s="13">
        <v>102085000</v>
      </c>
      <c r="D50" s="13"/>
      <c r="E50" s="13"/>
      <c r="F50" s="13">
        <f t="shared" si="13"/>
        <v>102085000</v>
      </c>
      <c r="G50" s="13">
        <v>127091416</v>
      </c>
      <c r="H50" s="13"/>
      <c r="I50" s="13">
        <v>127091416</v>
      </c>
      <c r="J50" s="13">
        <f t="shared" si="19"/>
        <v>-25006416</v>
      </c>
      <c r="K50" s="2"/>
    </row>
    <row r="51" spans="1:12" x14ac:dyDescent="0.25">
      <c r="A51" s="11">
        <v>20342050406</v>
      </c>
      <c r="B51" s="12" t="s">
        <v>54</v>
      </c>
      <c r="C51" s="13"/>
      <c r="D51" s="13"/>
      <c r="E51" s="13"/>
      <c r="F51" s="13">
        <f t="shared" si="13"/>
        <v>0</v>
      </c>
      <c r="G51" s="13">
        <v>13613273</v>
      </c>
      <c r="H51" s="13"/>
      <c r="I51" s="13">
        <v>13613273</v>
      </c>
      <c r="J51" s="13">
        <f t="shared" si="19"/>
        <v>-13613273</v>
      </c>
      <c r="K51" s="2"/>
    </row>
    <row r="52" spans="1:12" x14ac:dyDescent="0.25">
      <c r="A52" s="11">
        <v>20342050407</v>
      </c>
      <c r="B52" s="12" t="s">
        <v>55</v>
      </c>
      <c r="C52" s="13"/>
      <c r="D52" s="13"/>
      <c r="E52" s="13"/>
      <c r="F52" s="13">
        <f t="shared" si="13"/>
        <v>0</v>
      </c>
      <c r="G52" s="13">
        <v>153344730</v>
      </c>
      <c r="H52" s="13"/>
      <c r="I52" s="13">
        <v>153344730</v>
      </c>
      <c r="J52" s="13">
        <f t="shared" si="19"/>
        <v>-153344730</v>
      </c>
      <c r="K52" s="2"/>
    </row>
    <row r="53" spans="1:12" x14ac:dyDescent="0.25">
      <c r="A53" s="5">
        <v>203420505</v>
      </c>
      <c r="B53" s="6" t="s">
        <v>56</v>
      </c>
      <c r="C53" s="7">
        <f>SUM(C54:C55)</f>
        <v>64841528</v>
      </c>
      <c r="D53" s="7">
        <f t="shared" ref="D53:J53" si="20">SUM(D54:D55)</f>
        <v>0</v>
      </c>
      <c r="E53" s="7">
        <f t="shared" si="20"/>
        <v>0</v>
      </c>
      <c r="F53" s="7">
        <f t="shared" si="20"/>
        <v>64841528</v>
      </c>
      <c r="G53" s="7">
        <v>57324964</v>
      </c>
      <c r="H53" s="7">
        <f t="shared" si="20"/>
        <v>0</v>
      </c>
      <c r="I53" s="7">
        <v>57324964</v>
      </c>
      <c r="J53" s="7">
        <f t="shared" si="20"/>
        <v>7516564</v>
      </c>
      <c r="K53" s="2"/>
    </row>
    <row r="54" spans="1:12" x14ac:dyDescent="0.25">
      <c r="A54" s="11">
        <v>20342050501</v>
      </c>
      <c r="B54" s="12" t="s">
        <v>57</v>
      </c>
      <c r="C54" s="13">
        <v>64841528</v>
      </c>
      <c r="D54" s="13"/>
      <c r="E54" s="13"/>
      <c r="F54" s="13">
        <f t="shared" si="13"/>
        <v>64841528</v>
      </c>
      <c r="G54" s="13">
        <v>35945941</v>
      </c>
      <c r="H54" s="13"/>
      <c r="I54" s="13">
        <v>35945941</v>
      </c>
      <c r="J54" s="13">
        <f t="shared" si="19"/>
        <v>28895587</v>
      </c>
      <c r="K54" s="2"/>
    </row>
    <row r="55" spans="1:12" x14ac:dyDescent="0.25">
      <c r="A55" s="11">
        <v>20342050506</v>
      </c>
      <c r="B55" s="12" t="s">
        <v>58</v>
      </c>
      <c r="C55" s="13"/>
      <c r="D55" s="13"/>
      <c r="E55" s="13"/>
      <c r="F55" s="13">
        <f t="shared" si="13"/>
        <v>0</v>
      </c>
      <c r="G55" s="13">
        <v>21379023</v>
      </c>
      <c r="H55" s="13"/>
      <c r="I55" s="13">
        <v>21379023</v>
      </c>
      <c r="J55" s="13">
        <f t="shared" si="19"/>
        <v>-21379023</v>
      </c>
      <c r="K55" s="2"/>
    </row>
    <row r="56" spans="1:12" x14ac:dyDescent="0.25">
      <c r="A56" s="5">
        <v>203420506</v>
      </c>
      <c r="B56" s="6" t="s">
        <v>59</v>
      </c>
      <c r="C56" s="7">
        <f>SUM(C57:C61)</f>
        <v>143922754</v>
      </c>
      <c r="D56" s="7">
        <f t="shared" ref="D56:E56" si="21">SUM(D57:D58)</f>
        <v>0</v>
      </c>
      <c r="E56" s="7">
        <f t="shared" si="21"/>
        <v>0</v>
      </c>
      <c r="F56" s="7">
        <f>SUM(F57:F61)</f>
        <v>143922754</v>
      </c>
      <c r="G56" s="7">
        <v>189850793</v>
      </c>
      <c r="H56" s="7">
        <f>SUM(H57:H61)</f>
        <v>148000</v>
      </c>
      <c r="I56" s="7">
        <v>189850793</v>
      </c>
      <c r="J56" s="7">
        <f t="shared" ref="J56" si="22">SUM(J57:J61)</f>
        <v>-45928039</v>
      </c>
      <c r="K56" s="2"/>
    </row>
    <row r="57" spans="1:12" x14ac:dyDescent="0.25">
      <c r="A57" s="11">
        <v>20342050601</v>
      </c>
      <c r="B57" s="12" t="s">
        <v>60</v>
      </c>
      <c r="C57" s="13">
        <v>36335185</v>
      </c>
      <c r="D57" s="13"/>
      <c r="E57" s="13"/>
      <c r="F57" s="13">
        <f t="shared" si="13"/>
        <v>36335185</v>
      </c>
      <c r="G57" s="13">
        <v>37839479</v>
      </c>
      <c r="H57" s="13"/>
      <c r="I57" s="13">
        <v>37839479</v>
      </c>
      <c r="J57" s="13">
        <f t="shared" si="19"/>
        <v>-1504294</v>
      </c>
      <c r="K57" s="2"/>
    </row>
    <row r="58" spans="1:12" x14ac:dyDescent="0.25">
      <c r="A58" s="11">
        <v>20342050602</v>
      </c>
      <c r="B58" s="12" t="s">
        <v>61</v>
      </c>
      <c r="C58" s="13">
        <v>40498022</v>
      </c>
      <c r="D58" s="13"/>
      <c r="E58" s="13"/>
      <c r="F58" s="13">
        <f t="shared" si="13"/>
        <v>40498022</v>
      </c>
      <c r="G58" s="13">
        <v>47747948</v>
      </c>
      <c r="H58" s="13"/>
      <c r="I58" s="13">
        <v>47747948</v>
      </c>
      <c r="J58" s="13">
        <f t="shared" si="19"/>
        <v>-7249926</v>
      </c>
      <c r="K58" s="2"/>
    </row>
    <row r="59" spans="1:12" x14ac:dyDescent="0.25">
      <c r="A59" s="11">
        <v>20342050603</v>
      </c>
      <c r="B59" s="12" t="s">
        <v>62</v>
      </c>
      <c r="C59" s="13">
        <v>5791422</v>
      </c>
      <c r="D59" s="13"/>
      <c r="E59" s="13"/>
      <c r="F59" s="13">
        <f t="shared" si="13"/>
        <v>5791422</v>
      </c>
      <c r="G59" s="13">
        <v>52202395</v>
      </c>
      <c r="H59" s="13">
        <v>148000</v>
      </c>
      <c r="I59" s="13">
        <v>52202395</v>
      </c>
      <c r="J59" s="13">
        <f t="shared" si="19"/>
        <v>-46410973</v>
      </c>
      <c r="K59" s="2"/>
    </row>
    <row r="60" spans="1:12" x14ac:dyDescent="0.25">
      <c r="A60" s="11">
        <v>20342050604</v>
      </c>
      <c r="B60" s="12" t="s">
        <v>63</v>
      </c>
      <c r="C60" s="13">
        <v>47182172</v>
      </c>
      <c r="D60" s="13"/>
      <c r="E60" s="13"/>
      <c r="F60" s="13">
        <f t="shared" si="13"/>
        <v>47182172</v>
      </c>
      <c r="G60" s="13">
        <v>9265729</v>
      </c>
      <c r="H60" s="13"/>
      <c r="I60" s="13">
        <v>9265729</v>
      </c>
      <c r="J60" s="13">
        <f t="shared" si="19"/>
        <v>37916443</v>
      </c>
      <c r="K60" s="2"/>
    </row>
    <row r="61" spans="1:12" x14ac:dyDescent="0.25">
      <c r="A61" s="11">
        <v>20342050605</v>
      </c>
      <c r="B61" s="12" t="s">
        <v>64</v>
      </c>
      <c r="C61" s="13">
        <v>14115953</v>
      </c>
      <c r="D61" s="13"/>
      <c r="E61" s="13"/>
      <c r="F61" s="13">
        <f t="shared" si="13"/>
        <v>14115953</v>
      </c>
      <c r="G61" s="13">
        <v>42795242</v>
      </c>
      <c r="H61" s="13"/>
      <c r="I61" s="13">
        <v>42795242</v>
      </c>
      <c r="J61" s="13">
        <f t="shared" si="19"/>
        <v>-28679289</v>
      </c>
      <c r="K61" s="2"/>
    </row>
    <row r="62" spans="1:12" x14ac:dyDescent="0.25">
      <c r="A62" s="5">
        <v>203420507</v>
      </c>
      <c r="B62" s="6" t="s">
        <v>65</v>
      </c>
      <c r="C62" s="7">
        <f>SUM(C63:C64)</f>
        <v>412544637</v>
      </c>
      <c r="D62" s="7">
        <f t="shared" ref="D62:J62" si="23">SUM(D63:D64)</f>
        <v>0</v>
      </c>
      <c r="E62" s="7">
        <f t="shared" si="23"/>
        <v>0</v>
      </c>
      <c r="F62" s="7">
        <f t="shared" si="23"/>
        <v>412544637</v>
      </c>
      <c r="G62" s="7">
        <v>246625739</v>
      </c>
      <c r="H62" s="7">
        <f t="shared" si="23"/>
        <v>1731888</v>
      </c>
      <c r="I62" s="7">
        <v>246625739</v>
      </c>
      <c r="J62" s="7">
        <f t="shared" si="23"/>
        <v>165918898</v>
      </c>
      <c r="K62" s="9"/>
      <c r="L62" s="19"/>
    </row>
    <row r="63" spans="1:12" x14ac:dyDescent="0.25">
      <c r="A63" s="11">
        <v>20342050701</v>
      </c>
      <c r="B63" s="12" t="s">
        <v>66</v>
      </c>
      <c r="C63" s="13">
        <v>233871174</v>
      </c>
      <c r="D63" s="13"/>
      <c r="E63" s="13"/>
      <c r="F63" s="13">
        <f t="shared" si="13"/>
        <v>233871174</v>
      </c>
      <c r="G63" s="13">
        <v>246450739</v>
      </c>
      <c r="H63" s="13">
        <v>1731888</v>
      </c>
      <c r="I63" s="13">
        <v>246450739</v>
      </c>
      <c r="J63" s="13">
        <f t="shared" si="19"/>
        <v>-12579565</v>
      </c>
      <c r="K63" s="9"/>
      <c r="L63" s="19"/>
    </row>
    <row r="64" spans="1:12" x14ac:dyDescent="0.25">
      <c r="A64" s="11">
        <v>20342050703</v>
      </c>
      <c r="B64" s="12" t="s">
        <v>67</v>
      </c>
      <c r="C64" s="13">
        <v>178673463</v>
      </c>
      <c r="D64" s="13"/>
      <c r="E64" s="13"/>
      <c r="F64" s="13">
        <f t="shared" si="13"/>
        <v>178673463</v>
      </c>
      <c r="G64" s="13">
        <v>175000</v>
      </c>
      <c r="H64" s="13"/>
      <c r="I64" s="13">
        <v>175000</v>
      </c>
      <c r="J64" s="13">
        <f t="shared" si="19"/>
        <v>178498463</v>
      </c>
      <c r="K64" s="9"/>
      <c r="L64" s="19"/>
    </row>
    <row r="65" spans="1:12" x14ac:dyDescent="0.25">
      <c r="A65" s="5">
        <v>203420508</v>
      </c>
      <c r="B65" s="6" t="s">
        <v>68</v>
      </c>
      <c r="C65" s="7">
        <f>SUM(C66:C69)</f>
        <v>2569413281</v>
      </c>
      <c r="D65" s="7">
        <f t="shared" ref="D65:F65" si="24">SUM(D66:D69)</f>
        <v>0</v>
      </c>
      <c r="E65" s="7">
        <f t="shared" si="24"/>
        <v>0</v>
      </c>
      <c r="F65" s="7">
        <f t="shared" si="24"/>
        <v>2569413281</v>
      </c>
      <c r="G65" s="7">
        <v>2196605752.54</v>
      </c>
      <c r="H65" s="7">
        <f>SUM(H66:H69)</f>
        <v>34287908</v>
      </c>
      <c r="I65" s="7">
        <v>2196605752.54</v>
      </c>
      <c r="J65" s="7">
        <f>SUM(J66:J69)</f>
        <v>372807528.46000004</v>
      </c>
      <c r="K65" s="9"/>
      <c r="L65" s="19"/>
    </row>
    <row r="66" spans="1:12" x14ac:dyDescent="0.25">
      <c r="A66" s="11">
        <v>20342050801</v>
      </c>
      <c r="B66" s="12" t="s">
        <v>69</v>
      </c>
      <c r="C66" s="13">
        <v>1562713891</v>
      </c>
      <c r="D66" s="13"/>
      <c r="E66" s="13"/>
      <c r="F66" s="13">
        <f t="shared" si="13"/>
        <v>1562713891</v>
      </c>
      <c r="G66" s="13">
        <v>1317926148.54</v>
      </c>
      <c r="H66" s="13">
        <v>22560135</v>
      </c>
      <c r="I66" s="13">
        <v>1317926148.54</v>
      </c>
      <c r="J66" s="13">
        <f t="shared" si="19"/>
        <v>244787742.46000004</v>
      </c>
      <c r="K66" s="9"/>
      <c r="L66" s="19"/>
    </row>
    <row r="67" spans="1:12" x14ac:dyDescent="0.25">
      <c r="A67" s="11">
        <v>20342050802</v>
      </c>
      <c r="B67" s="12" t="s">
        <v>70</v>
      </c>
      <c r="C67" s="13">
        <v>400344406</v>
      </c>
      <c r="D67" s="13"/>
      <c r="E67" s="13"/>
      <c r="F67" s="13">
        <f t="shared" si="13"/>
        <v>400344406</v>
      </c>
      <c r="G67" s="13">
        <v>311493197</v>
      </c>
      <c r="H67" s="13">
        <v>2698200</v>
      </c>
      <c r="I67" s="13">
        <v>311493197</v>
      </c>
      <c r="J67" s="13">
        <f t="shared" si="19"/>
        <v>88851209</v>
      </c>
      <c r="K67" s="9"/>
      <c r="L67" s="19"/>
    </row>
    <row r="68" spans="1:12" x14ac:dyDescent="0.25">
      <c r="A68" s="11">
        <v>20342050804</v>
      </c>
      <c r="B68" s="12" t="s">
        <v>71</v>
      </c>
      <c r="C68" s="13">
        <v>381972180</v>
      </c>
      <c r="D68" s="13"/>
      <c r="E68" s="13"/>
      <c r="F68" s="13">
        <f t="shared" si="13"/>
        <v>381972180</v>
      </c>
      <c r="G68" s="13">
        <v>372119705</v>
      </c>
      <c r="H68" s="13">
        <v>9029573</v>
      </c>
      <c r="I68" s="13">
        <v>372119705</v>
      </c>
      <c r="J68" s="13">
        <f t="shared" si="19"/>
        <v>9852475</v>
      </c>
      <c r="K68" s="9"/>
      <c r="L68" s="19"/>
    </row>
    <row r="69" spans="1:12" x14ac:dyDescent="0.25">
      <c r="A69" s="11">
        <v>20342050805</v>
      </c>
      <c r="B69" s="12" t="s">
        <v>72</v>
      </c>
      <c r="C69" s="13">
        <v>224382804</v>
      </c>
      <c r="D69" s="13"/>
      <c r="E69" s="13"/>
      <c r="F69" s="13">
        <f t="shared" si="13"/>
        <v>224382804</v>
      </c>
      <c r="G69" s="13">
        <v>195066702</v>
      </c>
      <c r="H69" s="13"/>
      <c r="I69" s="13">
        <v>195066702</v>
      </c>
      <c r="J69" s="13">
        <f t="shared" si="19"/>
        <v>29316102</v>
      </c>
      <c r="K69" s="9"/>
      <c r="L69" s="19"/>
    </row>
    <row r="70" spans="1:12" x14ac:dyDescent="0.25">
      <c r="A70" s="5">
        <v>203420509</v>
      </c>
      <c r="B70" s="6" t="s">
        <v>73</v>
      </c>
      <c r="C70" s="7">
        <f t="shared" ref="C70:E70" si="25">SUM(C71:C74)</f>
        <v>397365779</v>
      </c>
      <c r="D70" s="7">
        <f t="shared" si="25"/>
        <v>0</v>
      </c>
      <c r="E70" s="7">
        <f t="shared" si="25"/>
        <v>0</v>
      </c>
      <c r="F70" s="7">
        <f>SUM(F71:F74)</f>
        <v>397365779</v>
      </c>
      <c r="G70" s="7">
        <v>639265476.89999998</v>
      </c>
      <c r="H70" s="7">
        <f t="shared" ref="H70:J70" si="26">SUM(H71:H74)</f>
        <v>14973527.66</v>
      </c>
      <c r="I70" s="7">
        <v>639265476.89999998</v>
      </c>
      <c r="J70" s="7">
        <f t="shared" si="26"/>
        <v>-241899697.89999998</v>
      </c>
      <c r="K70" s="18"/>
      <c r="L70" s="19"/>
    </row>
    <row r="71" spans="1:12" x14ac:dyDescent="0.25">
      <c r="A71" s="11">
        <v>20342050901</v>
      </c>
      <c r="B71" s="12" t="s">
        <v>74</v>
      </c>
      <c r="C71" s="13">
        <v>141194664</v>
      </c>
      <c r="D71" s="13"/>
      <c r="E71" s="13"/>
      <c r="F71" s="13">
        <f t="shared" si="13"/>
        <v>141194664</v>
      </c>
      <c r="G71" s="13">
        <v>155192633</v>
      </c>
      <c r="H71" s="13"/>
      <c r="I71" s="13">
        <v>155192633</v>
      </c>
      <c r="J71" s="13">
        <f t="shared" si="19"/>
        <v>-13997969</v>
      </c>
      <c r="K71" s="9"/>
      <c r="L71" s="19"/>
    </row>
    <row r="72" spans="1:12" x14ac:dyDescent="0.25">
      <c r="A72" s="11">
        <v>20342050902</v>
      </c>
      <c r="B72" s="12" t="s">
        <v>75</v>
      </c>
      <c r="C72" s="13">
        <v>184039059</v>
      </c>
      <c r="D72" s="13"/>
      <c r="E72" s="13"/>
      <c r="F72" s="13">
        <f t="shared" si="13"/>
        <v>184039059</v>
      </c>
      <c r="G72" s="13">
        <v>211906312.50999999</v>
      </c>
      <c r="H72" s="13">
        <v>1750000</v>
      </c>
      <c r="I72" s="13">
        <v>211906312.50999999</v>
      </c>
      <c r="J72" s="13">
        <f t="shared" si="19"/>
        <v>-27867253.50999999</v>
      </c>
      <c r="K72" s="9"/>
      <c r="L72" s="19"/>
    </row>
    <row r="73" spans="1:12" x14ac:dyDescent="0.25">
      <c r="A73" s="11">
        <v>20342050903</v>
      </c>
      <c r="B73" s="12" t="s">
        <v>76</v>
      </c>
      <c r="C73" s="13">
        <v>72132056</v>
      </c>
      <c r="D73" s="13"/>
      <c r="E73" s="13"/>
      <c r="F73" s="13">
        <f t="shared" si="13"/>
        <v>72132056</v>
      </c>
      <c r="G73" s="13"/>
      <c r="H73" s="13"/>
      <c r="I73" s="13"/>
      <c r="J73" s="13">
        <f t="shared" si="19"/>
        <v>72132056</v>
      </c>
      <c r="K73" s="9"/>
      <c r="L73" s="19"/>
    </row>
    <row r="74" spans="1:12" x14ac:dyDescent="0.25">
      <c r="A74" s="5">
        <v>203420510</v>
      </c>
      <c r="B74" s="12" t="s">
        <v>77</v>
      </c>
      <c r="C74" s="13"/>
      <c r="D74" s="13"/>
      <c r="E74" s="13"/>
      <c r="F74" s="13">
        <f t="shared" si="13"/>
        <v>0</v>
      </c>
      <c r="G74" s="13">
        <v>272166531.38999999</v>
      </c>
      <c r="H74" s="13">
        <v>13223527.66</v>
      </c>
      <c r="I74" s="13">
        <v>272166531.38999999</v>
      </c>
      <c r="J74" s="13">
        <f t="shared" si="19"/>
        <v>-272166531.38999999</v>
      </c>
      <c r="K74" s="9"/>
      <c r="L74" s="19"/>
    </row>
    <row r="75" spans="1:12" x14ac:dyDescent="0.25">
      <c r="A75" s="5">
        <v>20390</v>
      </c>
      <c r="B75" s="6" t="s">
        <v>78</v>
      </c>
      <c r="C75" s="7">
        <f>SUM(C76)</f>
        <v>1183378074</v>
      </c>
      <c r="D75" s="7">
        <f>SUM(D76)</f>
        <v>0</v>
      </c>
      <c r="E75" s="7">
        <f t="shared" ref="E75:J75" si="27">SUM(E76)</f>
        <v>0</v>
      </c>
      <c r="F75" s="7">
        <f t="shared" si="27"/>
        <v>1183378074</v>
      </c>
      <c r="G75" s="7">
        <v>1187567166.55</v>
      </c>
      <c r="H75" s="7">
        <f>SUM(H76)</f>
        <v>34156625</v>
      </c>
      <c r="I75" s="7">
        <v>1187567166.55</v>
      </c>
      <c r="J75" s="7">
        <f t="shared" si="27"/>
        <v>-4189092.549999997</v>
      </c>
      <c r="K75" s="18"/>
      <c r="L75" s="24"/>
    </row>
    <row r="76" spans="1:12" x14ac:dyDescent="0.25">
      <c r="A76" s="5">
        <v>2039001</v>
      </c>
      <c r="B76" s="6" t="s">
        <v>78</v>
      </c>
      <c r="C76" s="7">
        <f>SUM(C77:C82)</f>
        <v>1183378074</v>
      </c>
      <c r="D76" s="7"/>
      <c r="E76" s="7">
        <f t="shared" ref="E76:J76" si="28">SUM(E77:E82)</f>
        <v>0</v>
      </c>
      <c r="F76" s="7">
        <f>SUM(F77:F82)</f>
        <v>1183378074</v>
      </c>
      <c r="G76" s="7">
        <v>1187567166.55</v>
      </c>
      <c r="H76" s="7">
        <f t="shared" si="28"/>
        <v>34156625</v>
      </c>
      <c r="I76" s="7">
        <v>1187567166.55</v>
      </c>
      <c r="J76" s="7">
        <f t="shared" si="28"/>
        <v>-4189092.549999997</v>
      </c>
      <c r="K76" s="18"/>
      <c r="L76" s="19"/>
    </row>
    <row r="77" spans="1:12" x14ac:dyDescent="0.25">
      <c r="A77" s="11">
        <v>203900101</v>
      </c>
      <c r="B77" s="12" t="s">
        <v>79</v>
      </c>
      <c r="C77" s="13">
        <v>85666195</v>
      </c>
      <c r="D77" s="13"/>
      <c r="E77" s="13"/>
      <c r="F77" s="13">
        <f t="shared" ref="F77:F128" si="29">SUM(C77+D77-E77)</f>
        <v>85666195</v>
      </c>
      <c r="G77" s="13">
        <v>133973903</v>
      </c>
      <c r="H77" s="13">
        <v>15680000</v>
      </c>
      <c r="I77" s="13">
        <v>133973903</v>
      </c>
      <c r="J77" s="13">
        <f t="shared" ref="J77:J82" si="30">SUM(F77-I77)</f>
        <v>-48307708</v>
      </c>
      <c r="K77" s="9"/>
      <c r="L77" s="19"/>
    </row>
    <row r="78" spans="1:12" x14ac:dyDescent="0.25">
      <c r="A78" s="11">
        <v>203900102</v>
      </c>
      <c r="B78" s="12" t="s">
        <v>80</v>
      </c>
      <c r="C78" s="13">
        <v>54679520</v>
      </c>
      <c r="D78" s="13"/>
      <c r="E78" s="13"/>
      <c r="F78" s="13">
        <f t="shared" si="29"/>
        <v>54679520</v>
      </c>
      <c r="G78" s="13"/>
      <c r="H78" s="13"/>
      <c r="I78" s="13"/>
      <c r="J78" s="13">
        <f t="shared" si="30"/>
        <v>54679520</v>
      </c>
      <c r="K78" s="9"/>
      <c r="L78" s="19"/>
    </row>
    <row r="79" spans="1:12" x14ac:dyDescent="0.25">
      <c r="A79" s="11">
        <v>203900103</v>
      </c>
      <c r="B79" s="12" t="s">
        <v>81</v>
      </c>
      <c r="C79" s="13">
        <v>192784544</v>
      </c>
      <c r="D79" s="13"/>
      <c r="E79" s="13"/>
      <c r="F79" s="13">
        <f t="shared" si="29"/>
        <v>192784544</v>
      </c>
      <c r="G79" s="13">
        <v>88625584.549999997</v>
      </c>
      <c r="H79" s="13">
        <f>17820000+656625</f>
        <v>18476625</v>
      </c>
      <c r="I79" s="13">
        <v>88625584.549999997</v>
      </c>
      <c r="J79" s="13">
        <f t="shared" si="30"/>
        <v>104158959.45</v>
      </c>
      <c r="K79" s="9"/>
      <c r="L79" s="19"/>
    </row>
    <row r="80" spans="1:12" x14ac:dyDescent="0.25">
      <c r="A80" s="11">
        <v>203900105</v>
      </c>
      <c r="B80" s="12" t="s">
        <v>82</v>
      </c>
      <c r="C80" s="13">
        <v>646313670</v>
      </c>
      <c r="D80" s="13"/>
      <c r="E80" s="13"/>
      <c r="F80" s="13">
        <f t="shared" si="29"/>
        <v>646313670</v>
      </c>
      <c r="G80" s="13">
        <v>769369772</v>
      </c>
      <c r="H80" s="13"/>
      <c r="I80" s="13">
        <v>769369772</v>
      </c>
      <c r="J80" s="13">
        <f t="shared" si="30"/>
        <v>-123056102</v>
      </c>
      <c r="K80" s="9"/>
      <c r="L80" s="19"/>
    </row>
    <row r="81" spans="1:13" x14ac:dyDescent="0.25">
      <c r="A81" s="11">
        <v>203900106</v>
      </c>
      <c r="B81" s="12" t="s">
        <v>83</v>
      </c>
      <c r="C81" s="13">
        <v>198570757</v>
      </c>
      <c r="D81" s="13"/>
      <c r="E81" s="13"/>
      <c r="F81" s="13">
        <f t="shared" si="29"/>
        <v>198570757</v>
      </c>
      <c r="G81" s="13">
        <v>195597907</v>
      </c>
      <c r="H81" s="13"/>
      <c r="I81" s="13">
        <v>195597907</v>
      </c>
      <c r="J81" s="13">
        <f t="shared" si="30"/>
        <v>2972850</v>
      </c>
      <c r="K81" s="9"/>
      <c r="L81" s="19"/>
    </row>
    <row r="82" spans="1:13" x14ac:dyDescent="0.25">
      <c r="A82" s="11">
        <v>203900109</v>
      </c>
      <c r="B82" s="12" t="s">
        <v>84</v>
      </c>
      <c r="C82" s="13">
        <v>5363388</v>
      </c>
      <c r="D82" s="13"/>
      <c r="E82" s="13"/>
      <c r="F82" s="13">
        <f t="shared" si="29"/>
        <v>5363388</v>
      </c>
      <c r="G82" s="13"/>
      <c r="H82" s="13"/>
      <c r="I82" s="13"/>
      <c r="J82" s="13">
        <f t="shared" si="30"/>
        <v>5363388</v>
      </c>
      <c r="K82" s="9"/>
      <c r="L82" s="19"/>
    </row>
    <row r="83" spans="1:13" x14ac:dyDescent="0.25">
      <c r="A83" s="5">
        <v>204</v>
      </c>
      <c r="B83" s="6" t="s">
        <v>85</v>
      </c>
      <c r="C83" s="7">
        <f>SUM(C84+C92)</f>
        <v>61642209342</v>
      </c>
      <c r="D83" s="7">
        <f t="shared" ref="D83:J83" si="31">SUM(D84+D92)</f>
        <v>7264899189.1300001</v>
      </c>
      <c r="E83" s="7">
        <f t="shared" si="31"/>
        <v>0</v>
      </c>
      <c r="F83" s="7">
        <f t="shared" si="31"/>
        <v>68907108531.130005</v>
      </c>
      <c r="G83" s="7">
        <v>66806223344</v>
      </c>
      <c r="H83" s="7">
        <f t="shared" si="31"/>
        <v>8044205115</v>
      </c>
      <c r="I83" s="7">
        <v>66806223344</v>
      </c>
      <c r="J83" s="7">
        <f t="shared" si="31"/>
        <v>2100885187.1300001</v>
      </c>
      <c r="K83" s="18"/>
      <c r="L83" s="24"/>
      <c r="M83" s="15"/>
    </row>
    <row r="84" spans="1:13" x14ac:dyDescent="0.25">
      <c r="A84" s="5">
        <v>20423</v>
      </c>
      <c r="B84" s="6" t="s">
        <v>86</v>
      </c>
      <c r="C84" s="7">
        <f>SUM(C85:C91)</f>
        <v>57954011169</v>
      </c>
      <c r="D84" s="7">
        <f t="shared" ref="D84:J84" si="32">SUM(D85:D91)</f>
        <v>4650355510</v>
      </c>
      <c r="E84" s="7">
        <f t="shared" si="32"/>
        <v>0</v>
      </c>
      <c r="F84" s="7">
        <f t="shared" si="32"/>
        <v>62604366679</v>
      </c>
      <c r="G84" s="7">
        <v>60503481492</v>
      </c>
      <c r="H84" s="7">
        <f t="shared" si="32"/>
        <v>8044205115</v>
      </c>
      <c r="I84" s="7">
        <v>60503481492</v>
      </c>
      <c r="J84" s="7">
        <f t="shared" si="32"/>
        <v>2100885187</v>
      </c>
      <c r="K84" s="9"/>
      <c r="L84" s="19"/>
    </row>
    <row r="85" spans="1:13" x14ac:dyDescent="0.25">
      <c r="A85" s="11">
        <v>2042301</v>
      </c>
      <c r="B85" s="12" t="s">
        <v>87</v>
      </c>
      <c r="C85" s="13">
        <v>47400000000</v>
      </c>
      <c r="D85" s="13">
        <v>3993509151</v>
      </c>
      <c r="E85" s="13"/>
      <c r="F85" s="13">
        <f>SUM(C85+D85-E85)</f>
        <v>51393509151</v>
      </c>
      <c r="G85" s="13">
        <v>51393509150</v>
      </c>
      <c r="H85" s="13">
        <v>6025788690</v>
      </c>
      <c r="I85" s="13">
        <v>51393509150</v>
      </c>
      <c r="J85" s="13">
        <f t="shared" ref="J85:J93" si="33">SUM(F85-I85)</f>
        <v>1</v>
      </c>
      <c r="K85" s="9"/>
      <c r="L85" s="19"/>
    </row>
    <row r="86" spans="1:13" x14ac:dyDescent="0.25">
      <c r="A86" s="11">
        <v>2042302</v>
      </c>
      <c r="B86" s="12" t="s">
        <v>88</v>
      </c>
      <c r="C86" s="13">
        <v>780000000</v>
      </c>
      <c r="D86" s="13">
        <v>656846359</v>
      </c>
      <c r="E86" s="13"/>
      <c r="F86" s="13">
        <f>SUM(C86+D86-E86)</f>
        <v>1436846359</v>
      </c>
      <c r="G86" s="13">
        <v>656846359</v>
      </c>
      <c r="H86" s="13"/>
      <c r="I86" s="13">
        <v>656846359</v>
      </c>
      <c r="J86" s="13">
        <f t="shared" si="33"/>
        <v>780000000</v>
      </c>
      <c r="K86" s="9"/>
      <c r="L86" s="19"/>
    </row>
    <row r="87" spans="1:13" x14ac:dyDescent="0.25">
      <c r="A87" s="11">
        <v>2042303</v>
      </c>
      <c r="B87" s="12" t="s">
        <v>89</v>
      </c>
      <c r="C87" s="13">
        <v>1576526203</v>
      </c>
      <c r="D87" s="13"/>
      <c r="E87" s="13"/>
      <c r="F87" s="13">
        <f t="shared" si="29"/>
        <v>1576526203</v>
      </c>
      <c r="G87" s="13">
        <v>1115999908</v>
      </c>
      <c r="H87" s="13"/>
      <c r="I87" s="13">
        <v>1115999908</v>
      </c>
      <c r="J87" s="13">
        <f t="shared" si="33"/>
        <v>460526295</v>
      </c>
      <c r="K87" s="9"/>
      <c r="L87" s="19"/>
    </row>
    <row r="88" spans="1:13" x14ac:dyDescent="0.25">
      <c r="A88" s="11">
        <v>2042304</v>
      </c>
      <c r="B88" s="12" t="s">
        <v>90</v>
      </c>
      <c r="C88" s="13"/>
      <c r="D88" s="13"/>
      <c r="E88" s="13"/>
      <c r="F88" s="13">
        <f t="shared" si="29"/>
        <v>0</v>
      </c>
      <c r="G88" s="13"/>
      <c r="H88" s="13"/>
      <c r="I88" s="13"/>
      <c r="J88" s="13">
        <f t="shared" si="33"/>
        <v>0</v>
      </c>
      <c r="K88" s="9"/>
      <c r="L88" s="19"/>
    </row>
    <row r="89" spans="1:13" x14ac:dyDescent="0.25">
      <c r="A89" s="11">
        <v>2042305</v>
      </c>
      <c r="B89" s="12" t="s">
        <v>91</v>
      </c>
      <c r="C89" s="13">
        <v>858083521</v>
      </c>
      <c r="D89" s="13"/>
      <c r="E89" s="13"/>
      <c r="F89" s="13">
        <f t="shared" si="29"/>
        <v>858083521</v>
      </c>
      <c r="G89" s="13"/>
      <c r="H89" s="13"/>
      <c r="I89" s="13"/>
      <c r="J89" s="13">
        <f t="shared" si="33"/>
        <v>858083521</v>
      </c>
      <c r="K89" s="9"/>
      <c r="L89" s="19"/>
    </row>
    <row r="90" spans="1:13" x14ac:dyDescent="0.25">
      <c r="A90" s="11">
        <v>2042307</v>
      </c>
      <c r="B90" s="12" t="s">
        <v>92</v>
      </c>
      <c r="C90" s="13">
        <v>5000000000</v>
      </c>
      <c r="D90" s="13"/>
      <c r="E90" s="13"/>
      <c r="F90" s="13">
        <f t="shared" si="29"/>
        <v>5000000000</v>
      </c>
      <c r="G90" s="13">
        <v>4997724630</v>
      </c>
      <c r="H90" s="13">
        <v>2018416425</v>
      </c>
      <c r="I90" s="13">
        <v>4997724630</v>
      </c>
      <c r="J90" s="13">
        <f t="shared" si="33"/>
        <v>2275370</v>
      </c>
      <c r="K90" s="9"/>
      <c r="L90" s="19"/>
    </row>
    <row r="91" spans="1:13" x14ac:dyDescent="0.25">
      <c r="A91" s="11">
        <v>2042308</v>
      </c>
      <c r="B91" s="12" t="s">
        <v>93</v>
      </c>
      <c r="C91" s="13">
        <v>2339401445</v>
      </c>
      <c r="D91" s="13"/>
      <c r="E91" s="13"/>
      <c r="F91" s="13">
        <f t="shared" si="29"/>
        <v>2339401445</v>
      </c>
      <c r="G91" s="13">
        <v>2339401445</v>
      </c>
      <c r="H91" s="13"/>
      <c r="I91" s="13">
        <v>2339401445</v>
      </c>
      <c r="J91" s="13">
        <f t="shared" si="33"/>
        <v>0</v>
      </c>
      <c r="K91" s="9"/>
      <c r="L91" s="19"/>
    </row>
    <row r="92" spans="1:13" x14ac:dyDescent="0.25">
      <c r="A92" s="5">
        <v>20424</v>
      </c>
      <c r="B92" s="6" t="s">
        <v>94</v>
      </c>
      <c r="C92" s="7">
        <f>SUM(C93)</f>
        <v>3688198173</v>
      </c>
      <c r="D92" s="7">
        <f t="shared" ref="D92:F92" si="34">SUM(D93)</f>
        <v>2614543679.1300001</v>
      </c>
      <c r="E92" s="7">
        <f t="shared" si="34"/>
        <v>0</v>
      </c>
      <c r="F92" s="7">
        <f t="shared" si="34"/>
        <v>6302741852.1300001</v>
      </c>
      <c r="G92" s="7">
        <v>6302741852</v>
      </c>
      <c r="H92" s="7">
        <f>SUM(H93)</f>
        <v>0</v>
      </c>
      <c r="I92" s="7">
        <v>6302741852</v>
      </c>
      <c r="J92" s="13">
        <f t="shared" si="33"/>
        <v>0.13000011444091797</v>
      </c>
      <c r="K92" s="18"/>
      <c r="L92" s="24"/>
      <c r="M92" s="15"/>
    </row>
    <row r="93" spans="1:13" x14ac:dyDescent="0.25">
      <c r="A93" s="11">
        <v>2042401</v>
      </c>
      <c r="B93" s="12" t="s">
        <v>95</v>
      </c>
      <c r="C93" s="13">
        <v>3688198173</v>
      </c>
      <c r="D93" s="13">
        <v>2614543679.1300001</v>
      </c>
      <c r="E93" s="13"/>
      <c r="F93" s="13">
        <f t="shared" si="29"/>
        <v>6302741852.1300001</v>
      </c>
      <c r="G93" s="13">
        <v>6302741852</v>
      </c>
      <c r="H93" s="13"/>
      <c r="I93" s="13">
        <v>6302741852</v>
      </c>
      <c r="J93" s="13">
        <f t="shared" si="33"/>
        <v>0.13000011444091797</v>
      </c>
      <c r="K93" s="9"/>
      <c r="L93" s="19"/>
    </row>
    <row r="94" spans="1:13" x14ac:dyDescent="0.25">
      <c r="A94" s="5">
        <v>207</v>
      </c>
      <c r="B94" s="6" t="s">
        <v>96</v>
      </c>
      <c r="C94" s="7">
        <f>+C95+C102+C103+C113</f>
        <v>7278546400</v>
      </c>
      <c r="D94" s="7">
        <f t="shared" ref="D94:J94" si="35">+D95+D102+D103+D113</f>
        <v>28357643779.599998</v>
      </c>
      <c r="E94" s="7">
        <f t="shared" si="35"/>
        <v>1250570468</v>
      </c>
      <c r="F94" s="7">
        <f t="shared" si="35"/>
        <v>34385619711.599998</v>
      </c>
      <c r="G94" s="7">
        <v>26388764033.119999</v>
      </c>
      <c r="H94" s="7">
        <f t="shared" si="35"/>
        <v>1512524069.3099999</v>
      </c>
      <c r="I94" s="7">
        <v>26388764033.119999</v>
      </c>
      <c r="J94" s="7">
        <f t="shared" si="35"/>
        <v>7996855678.4800005</v>
      </c>
      <c r="K94" s="18"/>
      <c r="L94" s="24"/>
      <c r="M94" s="15"/>
    </row>
    <row r="95" spans="1:13" x14ac:dyDescent="0.25">
      <c r="A95" s="5">
        <v>20707</v>
      </c>
      <c r="B95" s="6" t="s">
        <v>97</v>
      </c>
      <c r="C95" s="7">
        <f>SUM(C96:C101)</f>
        <v>0</v>
      </c>
      <c r="D95" s="7">
        <f t="shared" ref="D95:J95" si="36">SUM(D96:D101)</f>
        <v>10633727792</v>
      </c>
      <c r="E95" s="7">
        <f t="shared" si="36"/>
        <v>0</v>
      </c>
      <c r="F95" s="7">
        <f t="shared" si="36"/>
        <v>10633727792</v>
      </c>
      <c r="G95" s="7">
        <v>6311675157</v>
      </c>
      <c r="H95" s="7">
        <f t="shared" si="36"/>
        <v>0</v>
      </c>
      <c r="I95" s="7">
        <v>6311675157</v>
      </c>
      <c r="J95" s="7">
        <f t="shared" si="36"/>
        <v>4322052635</v>
      </c>
      <c r="K95" s="18"/>
      <c r="L95" s="24"/>
      <c r="M95" s="15"/>
    </row>
    <row r="96" spans="1:13" x14ac:dyDescent="0.25">
      <c r="A96" s="16">
        <v>2070701</v>
      </c>
      <c r="B96" s="14" t="s">
        <v>98</v>
      </c>
      <c r="C96" s="7"/>
      <c r="D96" s="17">
        <v>4322052635</v>
      </c>
      <c r="E96" s="7"/>
      <c r="F96" s="13">
        <f t="shared" si="29"/>
        <v>4322052635</v>
      </c>
      <c r="G96" s="7"/>
      <c r="H96" s="7"/>
      <c r="I96" s="7"/>
      <c r="J96" s="13">
        <f t="shared" ref="J96:J112" si="37">SUM(F96-I96)</f>
        <v>4322052635</v>
      </c>
      <c r="K96" s="18"/>
      <c r="L96" s="24"/>
      <c r="M96" s="15"/>
    </row>
    <row r="97" spans="1:13" x14ac:dyDescent="0.25">
      <c r="A97" s="16">
        <v>2070702</v>
      </c>
      <c r="B97" s="14" t="s">
        <v>99</v>
      </c>
      <c r="C97" s="7"/>
      <c r="D97" s="13">
        <v>2407012505</v>
      </c>
      <c r="E97" s="7"/>
      <c r="F97" s="13">
        <f t="shared" si="29"/>
        <v>2407012505</v>
      </c>
      <c r="G97" s="13">
        <v>2407012505</v>
      </c>
      <c r="H97" s="13"/>
      <c r="I97" s="13">
        <v>2407012505</v>
      </c>
      <c r="J97" s="13">
        <f t="shared" si="37"/>
        <v>0</v>
      </c>
      <c r="K97" s="10"/>
      <c r="L97" s="15"/>
      <c r="M97" s="15"/>
    </row>
    <row r="98" spans="1:13" x14ac:dyDescent="0.25">
      <c r="A98" s="16">
        <v>2070703</v>
      </c>
      <c r="B98" s="14" t="s">
        <v>100</v>
      </c>
      <c r="C98" s="7"/>
      <c r="D98" s="13">
        <v>150020896</v>
      </c>
      <c r="E98" s="7"/>
      <c r="F98" s="13">
        <f t="shared" si="29"/>
        <v>150020896</v>
      </c>
      <c r="G98" s="13">
        <v>150020896</v>
      </c>
      <c r="H98" s="13"/>
      <c r="I98" s="13">
        <v>150020896</v>
      </c>
      <c r="J98" s="13">
        <f t="shared" si="37"/>
        <v>0</v>
      </c>
      <c r="K98" s="10"/>
      <c r="L98" s="15"/>
      <c r="M98" s="15"/>
    </row>
    <row r="99" spans="1:13" x14ac:dyDescent="0.25">
      <c r="A99" s="16">
        <v>2070704</v>
      </c>
      <c r="B99" s="14" t="s">
        <v>101</v>
      </c>
      <c r="C99" s="7"/>
      <c r="D99" s="13">
        <v>258751189</v>
      </c>
      <c r="E99" s="7"/>
      <c r="F99" s="13">
        <f t="shared" si="29"/>
        <v>258751189</v>
      </c>
      <c r="G99" s="13">
        <v>258751189</v>
      </c>
      <c r="H99" s="13"/>
      <c r="I99" s="13">
        <v>258751189</v>
      </c>
      <c r="J99" s="13">
        <f t="shared" si="37"/>
        <v>0</v>
      </c>
      <c r="K99" s="10"/>
      <c r="L99" s="15"/>
      <c r="M99" s="15"/>
    </row>
    <row r="100" spans="1:13" x14ac:dyDescent="0.25">
      <c r="A100" s="16">
        <v>2070705</v>
      </c>
      <c r="B100" s="14" t="s">
        <v>102</v>
      </c>
      <c r="C100" s="7"/>
      <c r="D100" s="13">
        <v>2083031489</v>
      </c>
      <c r="E100" s="7"/>
      <c r="F100" s="13">
        <f t="shared" si="29"/>
        <v>2083031489</v>
      </c>
      <c r="G100" s="13">
        <v>2083031489</v>
      </c>
      <c r="H100" s="13"/>
      <c r="I100" s="13">
        <v>2083031489</v>
      </c>
      <c r="J100" s="13">
        <f t="shared" si="37"/>
        <v>0</v>
      </c>
      <c r="K100" s="10"/>
      <c r="L100" s="15"/>
      <c r="M100" s="15"/>
    </row>
    <row r="101" spans="1:13" x14ac:dyDescent="0.25">
      <c r="A101" s="16">
        <v>2070706</v>
      </c>
      <c r="B101" s="14" t="s">
        <v>103</v>
      </c>
      <c r="C101" s="7"/>
      <c r="D101" s="13">
        <v>1412859078</v>
      </c>
      <c r="E101" s="7"/>
      <c r="F101" s="13">
        <f t="shared" si="29"/>
        <v>1412859078</v>
      </c>
      <c r="G101" s="13">
        <v>1412859078</v>
      </c>
      <c r="H101" s="13"/>
      <c r="I101" s="13">
        <v>1412859078</v>
      </c>
      <c r="J101" s="13">
        <f t="shared" si="37"/>
        <v>0</v>
      </c>
      <c r="K101" s="10"/>
      <c r="L101" s="15"/>
      <c r="M101" s="15"/>
    </row>
    <row r="102" spans="1:13" x14ac:dyDescent="0.25">
      <c r="A102" s="11">
        <v>20719</v>
      </c>
      <c r="B102" s="12" t="s">
        <v>104</v>
      </c>
      <c r="C102" s="13">
        <v>437612141</v>
      </c>
      <c r="D102" s="13">
        <v>3855158.07</v>
      </c>
      <c r="E102" s="13"/>
      <c r="F102" s="13">
        <f t="shared" si="29"/>
        <v>441467299.06999999</v>
      </c>
      <c r="G102" s="17">
        <v>871003179.54999995</v>
      </c>
      <c r="H102" s="13">
        <v>43528707.549999997</v>
      </c>
      <c r="I102" s="13">
        <v>871003179.54999995</v>
      </c>
      <c r="J102" s="13">
        <f t="shared" si="37"/>
        <v>-429535880.47999996</v>
      </c>
      <c r="K102" s="2"/>
    </row>
    <row r="103" spans="1:13" x14ac:dyDescent="0.25">
      <c r="A103" s="5">
        <v>20744</v>
      </c>
      <c r="B103" s="6" t="s">
        <v>105</v>
      </c>
      <c r="C103" s="7">
        <f>SUM(C104:C112)</f>
        <v>5771727569</v>
      </c>
      <c r="D103" s="7">
        <f t="shared" ref="D103:J103" si="38">SUM(D104:D112)</f>
        <v>14195365682.07</v>
      </c>
      <c r="E103" s="7">
        <f t="shared" si="38"/>
        <v>1250570468</v>
      </c>
      <c r="F103" s="7">
        <f t="shared" si="38"/>
        <v>18716522783.07</v>
      </c>
      <c r="G103" s="7">
        <v>14195365682.07</v>
      </c>
      <c r="H103" s="7">
        <f t="shared" si="38"/>
        <v>0</v>
      </c>
      <c r="I103" s="7">
        <v>14195365682.07</v>
      </c>
      <c r="J103" s="7">
        <f t="shared" si="38"/>
        <v>4521157101</v>
      </c>
      <c r="K103" s="2"/>
    </row>
    <row r="104" spans="1:13" x14ac:dyDescent="0.25">
      <c r="A104" s="11">
        <v>2074402</v>
      </c>
      <c r="B104" s="12" t="s">
        <v>106</v>
      </c>
      <c r="C104" s="13">
        <v>4521157101</v>
      </c>
      <c r="D104" s="13"/>
      <c r="E104" s="13"/>
      <c r="F104" s="13">
        <f t="shared" si="29"/>
        <v>4521157101</v>
      </c>
      <c r="G104" s="13"/>
      <c r="H104" s="13"/>
      <c r="I104" s="13"/>
      <c r="J104" s="13">
        <f t="shared" si="37"/>
        <v>4521157101</v>
      </c>
      <c r="K104" s="2"/>
    </row>
    <row r="105" spans="1:13" x14ac:dyDescent="0.25">
      <c r="A105" s="11">
        <v>2074403</v>
      </c>
      <c r="B105" s="12" t="s">
        <v>107</v>
      </c>
      <c r="C105" s="13">
        <v>1250570468</v>
      </c>
      <c r="D105" s="13"/>
      <c r="E105" s="13">
        <v>1250570468</v>
      </c>
      <c r="F105" s="13">
        <f t="shared" si="29"/>
        <v>0</v>
      </c>
      <c r="G105" s="13"/>
      <c r="H105" s="13"/>
      <c r="I105" s="13"/>
      <c r="J105" s="13">
        <f t="shared" si="37"/>
        <v>0</v>
      </c>
      <c r="K105" s="9"/>
    </row>
    <row r="106" spans="1:13" x14ac:dyDescent="0.25">
      <c r="A106" s="11">
        <v>2074404</v>
      </c>
      <c r="B106" s="12" t="s">
        <v>108</v>
      </c>
      <c r="C106" s="13"/>
      <c r="D106" s="13">
        <v>1546669689</v>
      </c>
      <c r="E106" s="13"/>
      <c r="F106" s="13">
        <f t="shared" si="29"/>
        <v>1546669689</v>
      </c>
      <c r="G106" s="13">
        <v>1546669689</v>
      </c>
      <c r="H106" s="13"/>
      <c r="I106" s="13">
        <v>1546669689</v>
      </c>
      <c r="J106" s="13">
        <f t="shared" si="37"/>
        <v>0</v>
      </c>
      <c r="K106" s="20"/>
      <c r="L106" s="2"/>
    </row>
    <row r="107" spans="1:13" x14ac:dyDescent="0.25">
      <c r="A107" s="11">
        <v>2074405</v>
      </c>
      <c r="B107" s="12" t="s">
        <v>109</v>
      </c>
      <c r="C107" s="13"/>
      <c r="D107" s="13">
        <v>1845370607.52</v>
      </c>
      <c r="E107" s="13"/>
      <c r="F107" s="13">
        <f t="shared" si="29"/>
        <v>1845370607.52</v>
      </c>
      <c r="G107" s="13">
        <v>1845370607.52</v>
      </c>
      <c r="H107" s="13"/>
      <c r="I107" s="13">
        <v>1845370607.52</v>
      </c>
      <c r="J107" s="13">
        <f t="shared" si="37"/>
        <v>0</v>
      </c>
      <c r="K107" s="20"/>
      <c r="L107" s="2"/>
    </row>
    <row r="108" spans="1:13" x14ac:dyDescent="0.25">
      <c r="A108" s="11">
        <v>2074406</v>
      </c>
      <c r="B108" s="12" t="s">
        <v>110</v>
      </c>
      <c r="C108" s="13"/>
      <c r="D108" s="13">
        <v>1100241301.0699999</v>
      </c>
      <c r="E108" s="13"/>
      <c r="F108" s="13">
        <f t="shared" si="29"/>
        <v>1100241301.0699999</v>
      </c>
      <c r="G108" s="13">
        <v>1100241301.0699999</v>
      </c>
      <c r="H108" s="13"/>
      <c r="I108" s="13">
        <v>1100241301.0699999</v>
      </c>
      <c r="J108" s="13">
        <f t="shared" si="37"/>
        <v>0</v>
      </c>
      <c r="K108" s="20"/>
      <c r="L108" s="2"/>
    </row>
    <row r="109" spans="1:13" x14ac:dyDescent="0.25">
      <c r="A109" s="11">
        <v>2074407</v>
      </c>
      <c r="B109" s="12" t="s">
        <v>111</v>
      </c>
      <c r="C109" s="13"/>
      <c r="D109" s="13">
        <v>1500000000</v>
      </c>
      <c r="E109" s="13"/>
      <c r="F109" s="13">
        <f t="shared" si="29"/>
        <v>1500000000</v>
      </c>
      <c r="G109" s="13">
        <v>1500000000</v>
      </c>
      <c r="H109" s="13"/>
      <c r="I109" s="13">
        <v>1500000000</v>
      </c>
      <c r="J109" s="13">
        <f t="shared" si="37"/>
        <v>0</v>
      </c>
      <c r="K109" s="20"/>
      <c r="L109" s="2"/>
    </row>
    <row r="110" spans="1:13" x14ac:dyDescent="0.25">
      <c r="A110" s="11">
        <v>2074408</v>
      </c>
      <c r="B110" s="12" t="s">
        <v>112</v>
      </c>
      <c r="C110" s="13"/>
      <c r="D110" s="13">
        <v>4663624763.4799995</v>
      </c>
      <c r="E110" s="13"/>
      <c r="F110" s="13">
        <f t="shared" si="29"/>
        <v>4663624763.4799995</v>
      </c>
      <c r="G110" s="13">
        <v>4663624763.4799995</v>
      </c>
      <c r="H110" s="13"/>
      <c r="I110" s="13">
        <v>4663624763.4799995</v>
      </c>
      <c r="J110" s="13">
        <f t="shared" si="37"/>
        <v>0</v>
      </c>
      <c r="K110" s="20"/>
      <c r="L110" s="2"/>
    </row>
    <row r="111" spans="1:13" x14ac:dyDescent="0.25">
      <c r="A111" s="11">
        <v>2074409</v>
      </c>
      <c r="B111" s="12" t="s">
        <v>156</v>
      </c>
      <c r="C111" s="13"/>
      <c r="D111" s="13">
        <v>2486459321</v>
      </c>
      <c r="E111" s="13"/>
      <c r="F111" s="13">
        <f t="shared" si="29"/>
        <v>2486459321</v>
      </c>
      <c r="G111" s="13">
        <v>2486459321</v>
      </c>
      <c r="H111" s="13"/>
      <c r="I111" s="13">
        <v>2486459321</v>
      </c>
      <c r="J111" s="13">
        <f t="shared" si="37"/>
        <v>0</v>
      </c>
      <c r="K111" s="20"/>
      <c r="L111" s="2"/>
    </row>
    <row r="112" spans="1:13" x14ac:dyDescent="0.25">
      <c r="A112" s="11">
        <v>2074410</v>
      </c>
      <c r="B112" s="12" t="s">
        <v>162</v>
      </c>
      <c r="C112" s="13"/>
      <c r="D112" s="13">
        <v>1053000000</v>
      </c>
      <c r="E112" s="13"/>
      <c r="F112" s="13">
        <f t="shared" si="29"/>
        <v>1053000000</v>
      </c>
      <c r="G112" s="13">
        <v>1053000000</v>
      </c>
      <c r="H112" s="13"/>
      <c r="I112" s="13">
        <v>1053000000</v>
      </c>
      <c r="J112" s="13">
        <f t="shared" si="37"/>
        <v>0</v>
      </c>
      <c r="K112" s="20"/>
      <c r="L112" s="2"/>
    </row>
    <row r="113" spans="1:13" x14ac:dyDescent="0.25">
      <c r="A113" s="5">
        <v>20745</v>
      </c>
      <c r="B113" s="6" t="s">
        <v>113</v>
      </c>
      <c r="C113" s="7">
        <f>SUM(C114:C117)</f>
        <v>1069206690</v>
      </c>
      <c r="D113" s="7">
        <f t="shared" ref="D113:J113" si="39">SUM(D114:D117)</f>
        <v>3524695147.46</v>
      </c>
      <c r="E113" s="7">
        <f t="shared" si="39"/>
        <v>0</v>
      </c>
      <c r="F113" s="7">
        <f t="shared" si="39"/>
        <v>4593901837.46</v>
      </c>
      <c r="G113" s="7">
        <v>5010720014.5</v>
      </c>
      <c r="H113" s="7">
        <f t="shared" si="39"/>
        <v>1468995361.76</v>
      </c>
      <c r="I113" s="7">
        <v>5010720014.5</v>
      </c>
      <c r="J113" s="7">
        <f t="shared" si="39"/>
        <v>-416818177.03999984</v>
      </c>
      <c r="K113" s="20"/>
      <c r="L113" s="2"/>
    </row>
    <row r="114" spans="1:13" x14ac:dyDescent="0.25">
      <c r="A114" s="11">
        <v>2074501</v>
      </c>
      <c r="B114" s="12" t="s">
        <v>114</v>
      </c>
      <c r="C114" s="13">
        <v>114364409</v>
      </c>
      <c r="D114" s="13">
        <v>1454107486.46</v>
      </c>
      <c r="E114" s="13"/>
      <c r="F114" s="13">
        <f t="shared" si="29"/>
        <v>1568471895.46</v>
      </c>
      <c r="G114" s="13">
        <v>1770033683.6099999</v>
      </c>
      <c r="H114" s="13">
        <v>1349073267.9300001</v>
      </c>
      <c r="I114" s="13">
        <v>1770033683.6099999</v>
      </c>
      <c r="J114" s="13">
        <f t="shared" ref="J114" si="40">SUM(F114-I114)</f>
        <v>-201561788.14999986</v>
      </c>
      <c r="K114" s="9"/>
      <c r="L114" s="2"/>
    </row>
    <row r="115" spans="1:13" x14ac:dyDescent="0.25">
      <c r="A115" s="11">
        <v>2074502</v>
      </c>
      <c r="B115" s="12" t="s">
        <v>115</v>
      </c>
      <c r="C115" s="13">
        <v>117262925</v>
      </c>
      <c r="D115" s="13"/>
      <c r="E115" s="13"/>
      <c r="F115" s="13">
        <f t="shared" si="29"/>
        <v>117262925</v>
      </c>
      <c r="G115" s="13">
        <v>206203500</v>
      </c>
      <c r="H115" s="13">
        <v>85674500</v>
      </c>
      <c r="I115" s="13">
        <v>206203500</v>
      </c>
      <c r="J115" s="13">
        <f t="shared" ref="J115:J117" si="41">SUM(F115-I115)</f>
        <v>-88940575</v>
      </c>
      <c r="K115" s="9"/>
      <c r="L115" s="2"/>
    </row>
    <row r="116" spans="1:13" x14ac:dyDescent="0.25">
      <c r="A116" s="11">
        <v>2074503</v>
      </c>
      <c r="B116" s="12" t="s">
        <v>116</v>
      </c>
      <c r="C116" s="13">
        <v>188076552</v>
      </c>
      <c r="D116" s="13"/>
      <c r="E116" s="13"/>
      <c r="F116" s="13">
        <f t="shared" si="29"/>
        <v>188076552</v>
      </c>
      <c r="G116" s="13">
        <v>314392365.88999999</v>
      </c>
      <c r="H116" s="13">
        <v>34247593.829999998</v>
      </c>
      <c r="I116" s="13">
        <v>314392365.88999999</v>
      </c>
      <c r="J116" s="13">
        <f t="shared" si="41"/>
        <v>-126315813.88999999</v>
      </c>
      <c r="K116" s="9"/>
      <c r="L116" s="2"/>
    </row>
    <row r="117" spans="1:13" x14ac:dyDescent="0.25">
      <c r="A117" s="11">
        <v>2074504</v>
      </c>
      <c r="B117" s="12" t="s">
        <v>117</v>
      </c>
      <c r="C117" s="13">
        <v>649502804</v>
      </c>
      <c r="D117" s="13">
        <f>1907718349+162869312</f>
        <v>2070587661</v>
      </c>
      <c r="E117" s="13"/>
      <c r="F117" s="13">
        <f t="shared" si="29"/>
        <v>2720090465</v>
      </c>
      <c r="G117" s="13">
        <v>2720090465</v>
      </c>
      <c r="H117" s="13"/>
      <c r="I117" s="13">
        <v>2720090465</v>
      </c>
      <c r="J117" s="13">
        <f t="shared" si="41"/>
        <v>0</v>
      </c>
      <c r="K117" s="9"/>
      <c r="L117" s="2"/>
    </row>
    <row r="118" spans="1:13" x14ac:dyDescent="0.25">
      <c r="A118" s="5">
        <v>209</v>
      </c>
      <c r="B118" s="6" t="s">
        <v>118</v>
      </c>
      <c r="C118" s="7">
        <f>SUM(C119)+C129+C189</f>
        <v>2629515076</v>
      </c>
      <c r="D118" s="7">
        <f t="shared" ref="D118:E118" si="42">SUM(D119)+D129+D189</f>
        <v>27398464781.93</v>
      </c>
      <c r="E118" s="7">
        <f t="shared" si="42"/>
        <v>0</v>
      </c>
      <c r="F118" s="7">
        <f>SUM(F119)+F129+F189</f>
        <v>30027979857.93</v>
      </c>
      <c r="G118" s="7">
        <v>13024183675.858</v>
      </c>
      <c r="H118" s="7">
        <f t="shared" ref="H118:J118" si="43">SUM(H119)+H129+H189</f>
        <v>4176653635.25</v>
      </c>
      <c r="I118" s="7">
        <v>13024183675.858</v>
      </c>
      <c r="J118" s="7">
        <f t="shared" si="43"/>
        <v>17003796182.071997</v>
      </c>
      <c r="K118" s="18"/>
    </row>
    <row r="119" spans="1:13" x14ac:dyDescent="0.25">
      <c r="A119" s="5">
        <v>20901</v>
      </c>
      <c r="B119" s="6" t="s">
        <v>119</v>
      </c>
      <c r="C119" s="7">
        <f>SUM(C120+C127+C128)</f>
        <v>235001000</v>
      </c>
      <c r="D119" s="7">
        <f t="shared" ref="D119:H119" si="44">SUM(D120+D127+D128)</f>
        <v>26362655873.220001</v>
      </c>
      <c r="E119" s="7">
        <f t="shared" si="44"/>
        <v>0</v>
      </c>
      <c r="F119" s="7">
        <f t="shared" si="44"/>
        <v>26597656873.220001</v>
      </c>
      <c r="G119" s="7">
        <v>9852564823.1400013</v>
      </c>
      <c r="H119" s="7">
        <f t="shared" si="44"/>
        <v>3829404140.96</v>
      </c>
      <c r="I119" s="7">
        <v>9852564823.1400013</v>
      </c>
      <c r="J119" s="7">
        <f>SUM(J120+J127+J128)</f>
        <v>16745092050.079998</v>
      </c>
      <c r="K119" s="2"/>
    </row>
    <row r="120" spans="1:13" x14ac:dyDescent="0.25">
      <c r="A120" s="5">
        <v>2090101</v>
      </c>
      <c r="B120" s="6" t="s">
        <v>120</v>
      </c>
      <c r="C120" s="7">
        <f>SUM(C121:C123)</f>
        <v>1000</v>
      </c>
      <c r="D120" s="7">
        <f>SUM(D121:D123)</f>
        <v>25963842843.48</v>
      </c>
      <c r="E120" s="7">
        <f t="shared" ref="E120:F120" si="45">SUM(E121:E123)</f>
        <v>0</v>
      </c>
      <c r="F120" s="7">
        <f t="shared" si="45"/>
        <v>25963843843.48</v>
      </c>
      <c r="G120" s="7">
        <v>9398567500.9400005</v>
      </c>
      <c r="H120" s="7">
        <f>SUM(H121:H124)</f>
        <v>3704065697.7600002</v>
      </c>
      <c r="I120" s="7">
        <v>9398567500.9400005</v>
      </c>
      <c r="J120" s="7">
        <f>SUM(J121:J124)</f>
        <v>16565276342.539999</v>
      </c>
      <c r="K120" s="10"/>
      <c r="L120" s="15"/>
      <c r="M120" s="15"/>
    </row>
    <row r="121" spans="1:13" x14ac:dyDescent="0.25">
      <c r="A121" s="11">
        <v>209010102</v>
      </c>
      <c r="B121" s="12" t="s">
        <v>121</v>
      </c>
      <c r="C121" s="13"/>
      <c r="D121" s="13">
        <f>6897835913+983842702</f>
        <v>7881678615</v>
      </c>
      <c r="E121" s="13"/>
      <c r="F121" s="13">
        <f t="shared" si="29"/>
        <v>7881678615</v>
      </c>
      <c r="G121" s="13">
        <v>7553280149.6199999</v>
      </c>
      <c r="H121" s="13">
        <v>3593035630</v>
      </c>
      <c r="I121" s="13">
        <v>7553280149.6199999</v>
      </c>
      <c r="J121" s="13">
        <f t="shared" ref="J121:J128" si="46">SUM(F121-I121)</f>
        <v>328398465.38000011</v>
      </c>
      <c r="K121" s="2"/>
    </row>
    <row r="122" spans="1:13" x14ac:dyDescent="0.25">
      <c r="A122" s="11">
        <v>209010103</v>
      </c>
      <c r="B122" s="12" t="s">
        <v>116</v>
      </c>
      <c r="C122" s="13">
        <v>1000</v>
      </c>
      <c r="D122" s="13"/>
      <c r="E122" s="13"/>
      <c r="F122" s="13">
        <f t="shared" si="29"/>
        <v>1000</v>
      </c>
      <c r="G122" s="13">
        <v>185655675.41</v>
      </c>
      <c r="H122" s="13">
        <f>11672446</f>
        <v>11672446</v>
      </c>
      <c r="I122" s="13">
        <v>185655675.41</v>
      </c>
      <c r="J122" s="13">
        <f t="shared" si="46"/>
        <v>-185654675.41</v>
      </c>
      <c r="K122" s="2"/>
    </row>
    <row r="123" spans="1:13" x14ac:dyDescent="0.25">
      <c r="A123" s="11">
        <v>209010104</v>
      </c>
      <c r="B123" s="12" t="s">
        <v>122</v>
      </c>
      <c r="C123" s="13"/>
      <c r="D123" s="13">
        <v>18082164228.48</v>
      </c>
      <c r="E123" s="13"/>
      <c r="F123" s="13">
        <f t="shared" si="29"/>
        <v>18082164228.48</v>
      </c>
      <c r="G123" s="13">
        <v>1481830031.9100001</v>
      </c>
      <c r="H123" s="13">
        <v>2871616.76</v>
      </c>
      <c r="I123" s="13">
        <v>1481830031.9100001</v>
      </c>
      <c r="J123" s="13">
        <f t="shared" si="46"/>
        <v>16600334196.57</v>
      </c>
      <c r="K123" s="2"/>
    </row>
    <row r="124" spans="1:13" x14ac:dyDescent="0.25">
      <c r="A124" s="11">
        <v>209010105</v>
      </c>
      <c r="B124" s="12" t="s">
        <v>123</v>
      </c>
      <c r="C124" s="13"/>
      <c r="D124" s="13"/>
      <c r="E124" s="13"/>
      <c r="F124" s="13"/>
      <c r="G124" s="7">
        <v>177801644</v>
      </c>
      <c r="H124" s="7">
        <f>SUM(H125+H126)</f>
        <v>96486005</v>
      </c>
      <c r="I124" s="7">
        <v>177801644</v>
      </c>
      <c r="J124" s="13">
        <f t="shared" si="46"/>
        <v>-177801644</v>
      </c>
      <c r="K124" s="2"/>
    </row>
    <row r="125" spans="1:13" x14ac:dyDescent="0.25">
      <c r="A125" s="11">
        <v>20901010501</v>
      </c>
      <c r="B125" s="12" t="s">
        <v>124</v>
      </c>
      <c r="C125" s="13"/>
      <c r="D125" s="13"/>
      <c r="E125" s="13"/>
      <c r="F125" s="13"/>
      <c r="G125" s="13">
        <v>83521411</v>
      </c>
      <c r="H125" s="13">
        <v>11368219</v>
      </c>
      <c r="I125" s="13">
        <v>83521411</v>
      </c>
      <c r="J125" s="13">
        <f t="shared" si="46"/>
        <v>-83521411</v>
      </c>
      <c r="K125" s="2"/>
    </row>
    <row r="126" spans="1:13" x14ac:dyDescent="0.25">
      <c r="A126" s="11">
        <v>20901010502</v>
      </c>
      <c r="B126" s="12" t="s">
        <v>161</v>
      </c>
      <c r="C126" s="13"/>
      <c r="D126" s="13"/>
      <c r="E126" s="13"/>
      <c r="F126" s="13"/>
      <c r="G126" s="13">
        <v>94280233</v>
      </c>
      <c r="H126" s="13">
        <v>85117786</v>
      </c>
      <c r="I126" s="13">
        <v>94280233</v>
      </c>
      <c r="J126" s="13">
        <f t="shared" si="46"/>
        <v>-94280233</v>
      </c>
      <c r="K126" s="2"/>
    </row>
    <row r="127" spans="1:13" x14ac:dyDescent="0.25">
      <c r="A127" s="11">
        <v>2090102</v>
      </c>
      <c r="B127" s="12" t="s">
        <v>125</v>
      </c>
      <c r="C127" s="13">
        <v>200000000</v>
      </c>
      <c r="D127" s="13">
        <v>398813029.74000001</v>
      </c>
      <c r="E127" s="13"/>
      <c r="F127" s="13">
        <f t="shared" si="29"/>
        <v>598813029.74000001</v>
      </c>
      <c r="G127" s="13">
        <v>453997129</v>
      </c>
      <c r="H127" s="13">
        <v>125338250</v>
      </c>
      <c r="I127" s="13">
        <v>453997129</v>
      </c>
      <c r="J127" s="13">
        <f t="shared" si="46"/>
        <v>144815900.74000001</v>
      </c>
      <c r="K127" s="2"/>
    </row>
    <row r="128" spans="1:13" x14ac:dyDescent="0.25">
      <c r="A128" s="11">
        <v>2090103</v>
      </c>
      <c r="B128" s="12" t="s">
        <v>126</v>
      </c>
      <c r="C128" s="13">
        <v>35000000</v>
      </c>
      <c r="D128" s="13"/>
      <c r="E128" s="13"/>
      <c r="F128" s="13">
        <f t="shared" si="29"/>
        <v>35000000</v>
      </c>
      <c r="G128" s="13">
        <v>193.2</v>
      </c>
      <c r="H128" s="13">
        <v>193.2</v>
      </c>
      <c r="I128" s="13">
        <v>193.2</v>
      </c>
      <c r="J128" s="13">
        <f t="shared" si="46"/>
        <v>34999806.799999997</v>
      </c>
      <c r="K128" s="2"/>
    </row>
    <row r="129" spans="1:12" x14ac:dyDescent="0.25">
      <c r="A129" s="5">
        <v>20902</v>
      </c>
      <c r="B129" s="6" t="s">
        <v>127</v>
      </c>
      <c r="C129" s="7">
        <f>SUM(C130+C136+C140+C150+C155+C162+C167+C172+C177+C181+C188+C186)</f>
        <v>2394513076</v>
      </c>
      <c r="D129" s="7">
        <f t="shared" ref="D129:J129" si="47">SUM(D130+D136+D140+D150+D155+D162+D167+D172+D177+D181+D188+D186)</f>
        <v>945808908.70999992</v>
      </c>
      <c r="E129" s="7">
        <f t="shared" si="47"/>
        <v>0</v>
      </c>
      <c r="F129" s="7">
        <f t="shared" si="47"/>
        <v>3340321984.71</v>
      </c>
      <c r="G129" s="7">
        <v>2811489614.8179998</v>
      </c>
      <c r="H129" s="7">
        <f t="shared" si="47"/>
        <v>347227960.29000002</v>
      </c>
      <c r="I129" s="7">
        <v>2811489614.8179998</v>
      </c>
      <c r="J129" s="7">
        <f t="shared" si="47"/>
        <v>528832369.89200008</v>
      </c>
      <c r="K129" s="21"/>
    </row>
    <row r="130" spans="1:12" x14ac:dyDescent="0.25">
      <c r="A130" s="5">
        <v>2090201</v>
      </c>
      <c r="B130" s="6" t="s">
        <v>33</v>
      </c>
      <c r="C130" s="7">
        <f t="shared" ref="C130:E130" si="48">SUM(C131:C135)</f>
        <v>295788000</v>
      </c>
      <c r="D130" s="7">
        <f t="shared" si="48"/>
        <v>120652300</v>
      </c>
      <c r="E130" s="7">
        <f t="shared" si="48"/>
        <v>0</v>
      </c>
      <c r="F130" s="7">
        <f>SUM(F131:F135)</f>
        <v>416440300</v>
      </c>
      <c r="G130" s="7">
        <v>353961421.75999999</v>
      </c>
      <c r="H130" s="7">
        <f t="shared" ref="H130:J130" si="49">SUM(H131:H135)</f>
        <v>28204576.879999999</v>
      </c>
      <c r="I130" s="7">
        <v>353961421.75999999</v>
      </c>
      <c r="J130" s="7">
        <f t="shared" si="49"/>
        <v>62478878.240000002</v>
      </c>
      <c r="K130" s="10"/>
      <c r="L130" s="15"/>
    </row>
    <row r="131" spans="1:12" x14ac:dyDescent="0.25">
      <c r="A131" s="11">
        <v>209020101</v>
      </c>
      <c r="B131" s="12" t="s">
        <v>128</v>
      </c>
      <c r="C131" s="13">
        <v>25788000</v>
      </c>
      <c r="D131" s="13"/>
      <c r="E131" s="13"/>
      <c r="F131" s="13">
        <f t="shared" ref="F131:F190" si="50">SUM(C131+D131-E131)</f>
        <v>25788000</v>
      </c>
      <c r="G131" s="13">
        <v>53573259</v>
      </c>
      <c r="H131" s="13">
        <f>567200+1195500</f>
        <v>1762700</v>
      </c>
      <c r="I131" s="13">
        <v>53573259</v>
      </c>
      <c r="J131" s="13">
        <f t="shared" ref="J131:J192" si="51">SUM(F131-I131)</f>
        <v>-27785259</v>
      </c>
      <c r="K131" s="2"/>
    </row>
    <row r="132" spans="1:12" x14ac:dyDescent="0.25">
      <c r="A132" s="11">
        <v>209020102</v>
      </c>
      <c r="B132" s="12" t="s">
        <v>129</v>
      </c>
      <c r="C132" s="13">
        <v>210000000</v>
      </c>
      <c r="D132" s="13"/>
      <c r="E132" s="13"/>
      <c r="F132" s="13">
        <f t="shared" si="50"/>
        <v>210000000</v>
      </c>
      <c r="G132" s="13">
        <v>91227891</v>
      </c>
      <c r="H132" s="13">
        <v>7000000</v>
      </c>
      <c r="I132" s="13">
        <v>91227891</v>
      </c>
      <c r="J132" s="13">
        <f t="shared" si="51"/>
        <v>118772109</v>
      </c>
      <c r="K132" s="2"/>
    </row>
    <row r="133" spans="1:12" x14ac:dyDescent="0.25">
      <c r="A133" s="11">
        <v>209020103</v>
      </c>
      <c r="B133" s="12" t="s">
        <v>130</v>
      </c>
      <c r="C133" s="13">
        <v>60000000</v>
      </c>
      <c r="D133" s="13">
        <f>76094332+44557968</f>
        <v>120652300</v>
      </c>
      <c r="E133" s="13"/>
      <c r="F133" s="13">
        <f t="shared" si="50"/>
        <v>180652300</v>
      </c>
      <c r="G133" s="13">
        <v>185177624</v>
      </c>
      <c r="H133" s="13">
        <v>19340769</v>
      </c>
      <c r="I133" s="13">
        <v>185177624</v>
      </c>
      <c r="J133" s="13">
        <f t="shared" si="51"/>
        <v>-4525324</v>
      </c>
      <c r="K133" s="2"/>
    </row>
    <row r="134" spans="1:12" x14ac:dyDescent="0.25">
      <c r="A134" s="11">
        <v>209020104</v>
      </c>
      <c r="B134" s="12" t="s">
        <v>131</v>
      </c>
      <c r="C134" s="13"/>
      <c r="D134" s="13"/>
      <c r="E134" s="13"/>
      <c r="F134" s="13">
        <f t="shared" si="50"/>
        <v>0</v>
      </c>
      <c r="G134" s="13">
        <v>22393031.300000001</v>
      </c>
      <c r="H134" s="13">
        <v>27825</v>
      </c>
      <c r="I134" s="13">
        <v>22393031.300000001</v>
      </c>
      <c r="J134" s="13">
        <f t="shared" si="51"/>
        <v>-22393031.300000001</v>
      </c>
      <c r="K134" s="2"/>
    </row>
    <row r="135" spans="1:12" x14ac:dyDescent="0.25">
      <c r="A135" s="11">
        <v>209020104</v>
      </c>
      <c r="B135" s="12" t="s">
        <v>116</v>
      </c>
      <c r="C135" s="13"/>
      <c r="D135" s="13"/>
      <c r="E135" s="13"/>
      <c r="F135" s="13">
        <f t="shared" si="50"/>
        <v>0</v>
      </c>
      <c r="G135" s="13">
        <v>1589616.46</v>
      </c>
      <c r="H135" s="13">
        <v>73282.880000000005</v>
      </c>
      <c r="I135" s="13">
        <v>1589616.46</v>
      </c>
      <c r="J135" s="13">
        <f t="shared" si="51"/>
        <v>-1589616.46</v>
      </c>
      <c r="K135" s="2"/>
    </row>
    <row r="136" spans="1:12" x14ac:dyDescent="0.25">
      <c r="A136" s="5">
        <v>2090202</v>
      </c>
      <c r="B136" s="6" t="s">
        <v>132</v>
      </c>
      <c r="C136" s="7">
        <f>SUM(C137:C139)</f>
        <v>33372000</v>
      </c>
      <c r="D136" s="7">
        <f t="shared" ref="D136:J136" si="52">SUM(D137:D139)</f>
        <v>23607255.809999999</v>
      </c>
      <c r="E136" s="7">
        <f t="shared" si="52"/>
        <v>0</v>
      </c>
      <c r="F136" s="7">
        <f t="shared" si="52"/>
        <v>56979255.810000002</v>
      </c>
      <c r="G136" s="7">
        <v>6100772.1900000004</v>
      </c>
      <c r="H136" s="7">
        <f t="shared" si="52"/>
        <v>10491.49</v>
      </c>
      <c r="I136" s="7">
        <v>6100772.1900000004</v>
      </c>
      <c r="J136" s="7">
        <f t="shared" si="52"/>
        <v>50878483.620000005</v>
      </c>
      <c r="K136" s="10"/>
      <c r="L136" s="15"/>
    </row>
    <row r="137" spans="1:12" x14ac:dyDescent="0.25">
      <c r="A137" s="11">
        <v>209020201</v>
      </c>
      <c r="B137" s="12" t="s">
        <v>128</v>
      </c>
      <c r="C137" s="7"/>
      <c r="D137" s="7"/>
      <c r="E137" s="7"/>
      <c r="F137" s="13">
        <f t="shared" si="50"/>
        <v>0</v>
      </c>
      <c r="G137" s="13">
        <v>6079965</v>
      </c>
      <c r="H137" s="17"/>
      <c r="I137" s="13">
        <v>6079965</v>
      </c>
      <c r="J137" s="13">
        <f t="shared" si="51"/>
        <v>-6079965</v>
      </c>
      <c r="K137" s="10"/>
      <c r="L137" s="15"/>
    </row>
    <row r="138" spans="1:12" x14ac:dyDescent="0.25">
      <c r="A138" s="11">
        <v>209020202</v>
      </c>
      <c r="B138" s="12" t="s">
        <v>131</v>
      </c>
      <c r="C138" s="7"/>
      <c r="D138" s="7"/>
      <c r="E138" s="7"/>
      <c r="F138" s="13"/>
      <c r="G138" s="13">
        <v>20807.190000000002</v>
      </c>
      <c r="H138" s="17">
        <v>10491.49</v>
      </c>
      <c r="I138" s="13">
        <v>20807.190000000002</v>
      </c>
      <c r="J138" s="13">
        <f t="shared" si="51"/>
        <v>-20807.190000000002</v>
      </c>
      <c r="K138" s="10"/>
      <c r="L138" s="15"/>
    </row>
    <row r="139" spans="1:12" x14ac:dyDescent="0.25">
      <c r="A139" s="11">
        <v>209020203</v>
      </c>
      <c r="B139" s="12" t="s">
        <v>133</v>
      </c>
      <c r="C139" s="13">
        <v>33372000</v>
      </c>
      <c r="D139" s="13">
        <v>23607255.809999999</v>
      </c>
      <c r="E139" s="13"/>
      <c r="F139" s="13">
        <f t="shared" si="50"/>
        <v>56979255.810000002</v>
      </c>
      <c r="G139" s="13"/>
      <c r="H139" s="13"/>
      <c r="I139" s="13"/>
      <c r="J139" s="13">
        <f t="shared" si="51"/>
        <v>56979255.810000002</v>
      </c>
      <c r="K139" s="2"/>
    </row>
    <row r="140" spans="1:12" x14ac:dyDescent="0.25">
      <c r="A140" s="5">
        <v>2090203</v>
      </c>
      <c r="B140" s="6" t="s">
        <v>56</v>
      </c>
      <c r="C140" s="7">
        <f>SUM(C141:C149)</f>
        <v>323568530</v>
      </c>
      <c r="D140" s="7">
        <f t="shared" ref="D140:J140" si="53">SUM(D141:D149)</f>
        <v>111575161</v>
      </c>
      <c r="E140" s="7">
        <f t="shared" si="53"/>
        <v>0</v>
      </c>
      <c r="F140" s="7">
        <f t="shared" si="53"/>
        <v>435143691</v>
      </c>
      <c r="G140" s="7">
        <v>138130180.90799999</v>
      </c>
      <c r="H140" s="7">
        <f t="shared" si="53"/>
        <v>761947.58000000007</v>
      </c>
      <c r="I140" s="7">
        <v>138130180.90799999</v>
      </c>
      <c r="J140" s="7">
        <f t="shared" si="53"/>
        <v>297013510.09200001</v>
      </c>
      <c r="K140" s="2"/>
    </row>
    <row r="141" spans="1:12" x14ac:dyDescent="0.25">
      <c r="A141" s="11">
        <v>209020301</v>
      </c>
      <c r="B141" s="12" t="s">
        <v>134</v>
      </c>
      <c r="C141" s="13">
        <v>73892670</v>
      </c>
      <c r="D141" s="13"/>
      <c r="E141" s="13"/>
      <c r="F141" s="13">
        <f t="shared" si="50"/>
        <v>73892670</v>
      </c>
      <c r="G141" s="13"/>
      <c r="H141" s="13"/>
      <c r="I141" s="13"/>
      <c r="J141" s="13">
        <f t="shared" si="51"/>
        <v>73892670</v>
      </c>
      <c r="K141" s="2"/>
    </row>
    <row r="142" spans="1:12" x14ac:dyDescent="0.25">
      <c r="A142" s="11">
        <v>209020302</v>
      </c>
      <c r="B142" s="12" t="s">
        <v>135</v>
      </c>
      <c r="C142" s="13">
        <v>63550860</v>
      </c>
      <c r="D142" s="13"/>
      <c r="E142" s="13"/>
      <c r="F142" s="13">
        <f t="shared" si="50"/>
        <v>63550860</v>
      </c>
      <c r="G142" s="13"/>
      <c r="H142" s="13"/>
      <c r="I142" s="13"/>
      <c r="J142" s="13">
        <f t="shared" si="51"/>
        <v>63550860</v>
      </c>
      <c r="K142" s="2"/>
    </row>
    <row r="143" spans="1:12" x14ac:dyDescent="0.25">
      <c r="A143" s="11">
        <v>209020303</v>
      </c>
      <c r="B143" s="12" t="s">
        <v>136</v>
      </c>
      <c r="C143" s="13">
        <v>40000000</v>
      </c>
      <c r="D143" s="13"/>
      <c r="E143" s="13"/>
      <c r="F143" s="13">
        <f t="shared" si="50"/>
        <v>40000000</v>
      </c>
      <c r="G143" s="13">
        <v>50000</v>
      </c>
      <c r="H143" s="13"/>
      <c r="I143" s="13">
        <v>50000</v>
      </c>
      <c r="J143" s="13">
        <f t="shared" si="51"/>
        <v>39950000</v>
      </c>
      <c r="K143" s="2"/>
    </row>
    <row r="144" spans="1:12" x14ac:dyDescent="0.25">
      <c r="A144" s="11">
        <v>209020304</v>
      </c>
      <c r="B144" s="12" t="s">
        <v>137</v>
      </c>
      <c r="C144" s="13">
        <v>35200000</v>
      </c>
      <c r="D144" s="13"/>
      <c r="E144" s="13"/>
      <c r="F144" s="13">
        <f t="shared" si="50"/>
        <v>35200000</v>
      </c>
      <c r="G144" s="13">
        <v>57161159</v>
      </c>
      <c r="H144" s="13"/>
      <c r="I144" s="13">
        <v>57161159</v>
      </c>
      <c r="J144" s="13">
        <f t="shared" si="51"/>
        <v>-21961159</v>
      </c>
      <c r="K144" s="2"/>
    </row>
    <row r="145" spans="1:13" x14ac:dyDescent="0.25">
      <c r="A145" s="11">
        <v>209020305</v>
      </c>
      <c r="B145" s="12" t="s">
        <v>138</v>
      </c>
      <c r="C145" s="13">
        <v>90525000</v>
      </c>
      <c r="D145" s="13"/>
      <c r="E145" s="13"/>
      <c r="F145" s="13">
        <f t="shared" si="50"/>
        <v>90525000</v>
      </c>
      <c r="G145" s="13">
        <v>64681631.009999998</v>
      </c>
      <c r="H145" s="13">
        <v>581240</v>
      </c>
      <c r="I145" s="13">
        <v>64681631.009999998</v>
      </c>
      <c r="J145" s="13">
        <f t="shared" si="51"/>
        <v>25843368.990000002</v>
      </c>
      <c r="K145" s="2"/>
    </row>
    <row r="146" spans="1:13" x14ac:dyDescent="0.25">
      <c r="A146" s="11">
        <v>209020306</v>
      </c>
      <c r="B146" s="12" t="s">
        <v>139</v>
      </c>
      <c r="C146" s="13">
        <v>20400000</v>
      </c>
      <c r="D146" s="13"/>
      <c r="E146" s="13"/>
      <c r="F146" s="13">
        <f t="shared" si="50"/>
        <v>20400000</v>
      </c>
      <c r="G146" s="13">
        <v>15610000</v>
      </c>
      <c r="H146" s="13"/>
      <c r="I146" s="13">
        <v>15610000</v>
      </c>
      <c r="J146" s="13">
        <f t="shared" si="51"/>
        <v>4790000</v>
      </c>
      <c r="K146" s="2"/>
    </row>
    <row r="147" spans="1:13" x14ac:dyDescent="0.25">
      <c r="A147" s="11">
        <v>209020307</v>
      </c>
      <c r="B147" s="12" t="s">
        <v>140</v>
      </c>
      <c r="C147" s="13"/>
      <c r="D147" s="13"/>
      <c r="E147" s="13"/>
      <c r="F147" s="13">
        <f t="shared" si="50"/>
        <v>0</v>
      </c>
      <c r="G147" s="13">
        <v>438339.66000000003</v>
      </c>
      <c r="H147" s="13">
        <v>160820.04</v>
      </c>
      <c r="I147" s="13">
        <v>438339.66000000003</v>
      </c>
      <c r="J147" s="13">
        <f t="shared" si="51"/>
        <v>-438339.66000000003</v>
      </c>
      <c r="K147" s="2"/>
    </row>
    <row r="148" spans="1:13" x14ac:dyDescent="0.25">
      <c r="A148" s="11">
        <v>209020308</v>
      </c>
      <c r="B148" s="12" t="s">
        <v>131</v>
      </c>
      <c r="C148" s="13"/>
      <c r="D148" s="13">
        <v>96950161</v>
      </c>
      <c r="E148" s="13"/>
      <c r="F148" s="13">
        <f t="shared" si="50"/>
        <v>96950161</v>
      </c>
      <c r="G148" s="13">
        <v>189051.23800000001</v>
      </c>
      <c r="H148" s="13">
        <v>19887.54</v>
      </c>
      <c r="I148" s="13">
        <v>189051.23800000001</v>
      </c>
      <c r="J148" s="13">
        <f t="shared" si="51"/>
        <v>96761109.761999995</v>
      </c>
      <c r="K148" s="2"/>
    </row>
    <row r="149" spans="1:13" x14ac:dyDescent="0.25">
      <c r="A149" s="11">
        <v>209020308</v>
      </c>
      <c r="B149" s="12" t="s">
        <v>157</v>
      </c>
      <c r="C149" s="13"/>
      <c r="D149" s="13">
        <v>14625000</v>
      </c>
      <c r="E149" s="13"/>
      <c r="F149" s="13">
        <f t="shared" si="50"/>
        <v>14625000</v>
      </c>
      <c r="G149" s="13"/>
      <c r="H149" s="13"/>
      <c r="I149" s="13"/>
      <c r="J149" s="13">
        <f t="shared" si="51"/>
        <v>14625000</v>
      </c>
      <c r="K149" s="2"/>
    </row>
    <row r="150" spans="1:13" x14ac:dyDescent="0.25">
      <c r="A150" s="5">
        <v>2090204</v>
      </c>
      <c r="B150" s="6" t="s">
        <v>43</v>
      </c>
      <c r="C150" s="7">
        <f>SUM(C151:C154)</f>
        <v>95616203</v>
      </c>
      <c r="D150" s="7">
        <f t="shared" ref="D150:J150" si="54">SUM(D151:D154)</f>
        <v>0</v>
      </c>
      <c r="E150" s="7">
        <f t="shared" si="54"/>
        <v>0</v>
      </c>
      <c r="F150" s="7">
        <f t="shared" si="54"/>
        <v>95616203</v>
      </c>
      <c r="G150" s="7">
        <v>100186880.52</v>
      </c>
      <c r="H150" s="7">
        <f t="shared" si="54"/>
        <v>0</v>
      </c>
      <c r="I150" s="7">
        <v>100186880.52</v>
      </c>
      <c r="J150" s="7">
        <f t="shared" si="54"/>
        <v>-4570677.5199999996</v>
      </c>
      <c r="K150" s="2"/>
    </row>
    <row r="151" spans="1:13" x14ac:dyDescent="0.25">
      <c r="A151" s="11">
        <v>209020401</v>
      </c>
      <c r="B151" s="12" t="s">
        <v>128</v>
      </c>
      <c r="C151" s="7"/>
      <c r="D151" s="7"/>
      <c r="E151" s="7"/>
      <c r="F151" s="7"/>
      <c r="G151" s="17">
        <v>17343635</v>
      </c>
      <c r="H151" s="17"/>
      <c r="I151" s="13">
        <v>17343635</v>
      </c>
      <c r="J151" s="13">
        <f t="shared" si="51"/>
        <v>-17343635</v>
      </c>
      <c r="K151" s="2"/>
    </row>
    <row r="152" spans="1:13" x14ac:dyDescent="0.25">
      <c r="A152" s="11">
        <v>209020402</v>
      </c>
      <c r="B152" s="12" t="s">
        <v>129</v>
      </c>
      <c r="C152" s="13">
        <v>95616203</v>
      </c>
      <c r="D152" s="13"/>
      <c r="E152" s="13"/>
      <c r="F152" s="13">
        <f t="shared" si="50"/>
        <v>95616203</v>
      </c>
      <c r="G152" s="13">
        <v>82785688</v>
      </c>
      <c r="H152" s="13"/>
      <c r="I152" s="13">
        <v>82785688</v>
      </c>
      <c r="J152" s="13">
        <f t="shared" si="51"/>
        <v>12830515</v>
      </c>
      <c r="K152" s="2"/>
    </row>
    <row r="153" spans="1:13" x14ac:dyDescent="0.25">
      <c r="A153" s="11">
        <v>209020403</v>
      </c>
      <c r="B153" s="12" t="s">
        <v>131</v>
      </c>
      <c r="C153" s="13"/>
      <c r="D153" s="13"/>
      <c r="E153" s="13"/>
      <c r="F153" s="13"/>
      <c r="G153" s="13">
        <v>42622.8</v>
      </c>
      <c r="H153" s="13"/>
      <c r="I153" s="13">
        <v>42622.8</v>
      </c>
      <c r="J153" s="13">
        <f t="shared" si="51"/>
        <v>-42622.8</v>
      </c>
      <c r="K153" s="2"/>
    </row>
    <row r="154" spans="1:13" x14ac:dyDescent="0.25">
      <c r="A154" s="11">
        <v>209020404</v>
      </c>
      <c r="B154" s="12" t="s">
        <v>140</v>
      </c>
      <c r="C154" s="13"/>
      <c r="D154" s="13"/>
      <c r="E154" s="13"/>
      <c r="F154" s="13"/>
      <c r="G154" s="13">
        <v>14934.72</v>
      </c>
      <c r="H154" s="13"/>
      <c r="I154" s="13">
        <v>14934.72</v>
      </c>
      <c r="J154" s="13">
        <f t="shared" si="51"/>
        <v>-14934.72</v>
      </c>
      <c r="K154" s="2"/>
    </row>
    <row r="155" spans="1:13" x14ac:dyDescent="0.25">
      <c r="A155" s="5">
        <v>2090205</v>
      </c>
      <c r="B155" s="6" t="s">
        <v>48</v>
      </c>
      <c r="C155" s="7">
        <f>SUM(C156:C161)</f>
        <v>459200000</v>
      </c>
      <c r="D155" s="7">
        <f t="shared" ref="D155:J155" si="55">SUM(D156:D161)</f>
        <v>426708548</v>
      </c>
      <c r="E155" s="7">
        <f t="shared" si="55"/>
        <v>0</v>
      </c>
      <c r="F155" s="7">
        <f t="shared" si="55"/>
        <v>885908548</v>
      </c>
      <c r="G155" s="7">
        <v>745018180.50999999</v>
      </c>
      <c r="H155" s="7">
        <f t="shared" si="55"/>
        <v>3952342.91</v>
      </c>
      <c r="I155" s="7">
        <v>745018180.50999999</v>
      </c>
      <c r="J155" s="7">
        <f t="shared" si="55"/>
        <v>140890367.49000004</v>
      </c>
      <c r="K155" s="10"/>
      <c r="L155" s="15"/>
      <c r="M155" s="15"/>
    </row>
    <row r="156" spans="1:13" x14ac:dyDescent="0.25">
      <c r="A156" s="11">
        <v>209020501</v>
      </c>
      <c r="B156" s="12" t="s">
        <v>129</v>
      </c>
      <c r="C156" s="13">
        <v>259000000</v>
      </c>
      <c r="D156" s="13"/>
      <c r="E156" s="13"/>
      <c r="F156" s="13">
        <f t="shared" si="50"/>
        <v>259000000</v>
      </c>
      <c r="G156" s="13">
        <v>212536350</v>
      </c>
      <c r="H156" s="13"/>
      <c r="I156" s="13">
        <v>212536350</v>
      </c>
      <c r="J156" s="13">
        <f t="shared" si="51"/>
        <v>46463650</v>
      </c>
      <c r="K156" s="2"/>
    </row>
    <row r="157" spans="1:13" x14ac:dyDescent="0.25">
      <c r="A157" s="11">
        <v>209020502</v>
      </c>
      <c r="B157" s="12" t="s">
        <v>141</v>
      </c>
      <c r="C157" s="13">
        <v>200200000</v>
      </c>
      <c r="D157" s="13"/>
      <c r="E157" s="13"/>
      <c r="F157" s="13">
        <f t="shared" si="50"/>
        <v>200200000</v>
      </c>
      <c r="G157" s="13">
        <v>10686439</v>
      </c>
      <c r="H157" s="13">
        <v>435700</v>
      </c>
      <c r="I157" s="13">
        <v>10686439</v>
      </c>
      <c r="J157" s="13">
        <f t="shared" si="51"/>
        <v>189513561</v>
      </c>
      <c r="K157" s="2"/>
    </row>
    <row r="158" spans="1:13" x14ac:dyDescent="0.25">
      <c r="A158" s="11">
        <v>209020503</v>
      </c>
      <c r="B158" s="12" t="s">
        <v>142</v>
      </c>
      <c r="C158" s="13"/>
      <c r="D158" s="13"/>
      <c r="E158" s="13"/>
      <c r="F158" s="13">
        <f t="shared" si="50"/>
        <v>0</v>
      </c>
      <c r="G158" s="13">
        <v>318976338.52999997</v>
      </c>
      <c r="H158" s="13">
        <f>2211986+1125358</f>
        <v>3337344</v>
      </c>
      <c r="I158" s="13">
        <v>318976338.52999997</v>
      </c>
      <c r="J158" s="13">
        <f t="shared" si="51"/>
        <v>-318976338.52999997</v>
      </c>
      <c r="K158" s="2"/>
    </row>
    <row r="159" spans="1:13" x14ac:dyDescent="0.25">
      <c r="A159" s="11">
        <v>209020504</v>
      </c>
      <c r="B159" s="12" t="s">
        <v>131</v>
      </c>
      <c r="C159" s="13"/>
      <c r="D159" s="13">
        <v>149566800</v>
      </c>
      <c r="E159" s="13"/>
      <c r="F159" s="13">
        <f t="shared" si="50"/>
        <v>149566800</v>
      </c>
      <c r="G159" s="13">
        <v>199056010.03999999</v>
      </c>
      <c r="H159" s="13">
        <v>41885</v>
      </c>
      <c r="I159" s="13">
        <v>199056010.03999999</v>
      </c>
      <c r="J159" s="13">
        <f t="shared" si="51"/>
        <v>-49489210.039999992</v>
      </c>
      <c r="K159" s="2"/>
    </row>
    <row r="160" spans="1:13" x14ac:dyDescent="0.25">
      <c r="A160" s="11">
        <v>209020505</v>
      </c>
      <c r="B160" s="12" t="s">
        <v>116</v>
      </c>
      <c r="C160" s="13"/>
      <c r="D160" s="13"/>
      <c r="E160" s="13"/>
      <c r="F160" s="13"/>
      <c r="G160" s="13">
        <v>3763042.94</v>
      </c>
      <c r="H160" s="13">
        <f>134167.23+3246.68</f>
        <v>137413.91</v>
      </c>
      <c r="I160" s="13">
        <v>3763042.94</v>
      </c>
      <c r="J160" s="13">
        <f t="shared" si="51"/>
        <v>-3763042.94</v>
      </c>
      <c r="K160" s="2"/>
    </row>
    <row r="161" spans="1:12" x14ac:dyDescent="0.25">
      <c r="A161" s="11">
        <v>209020506</v>
      </c>
      <c r="B161" s="12" t="s">
        <v>158</v>
      </c>
      <c r="C161" s="13"/>
      <c r="D161" s="13">
        <v>277141748</v>
      </c>
      <c r="E161" s="13"/>
      <c r="F161" s="13">
        <f t="shared" si="50"/>
        <v>277141748</v>
      </c>
      <c r="G161" s="13"/>
      <c r="H161" s="13"/>
      <c r="I161" s="13"/>
      <c r="J161" s="13">
        <f t="shared" si="51"/>
        <v>277141748</v>
      </c>
      <c r="K161" s="2"/>
    </row>
    <row r="162" spans="1:12" x14ac:dyDescent="0.25">
      <c r="A162" s="5">
        <v>2090206</v>
      </c>
      <c r="B162" s="6" t="s">
        <v>143</v>
      </c>
      <c r="C162" s="7">
        <f>SUM(C163:C166)</f>
        <v>145250000</v>
      </c>
      <c r="D162" s="7">
        <f t="shared" ref="D162:J162" si="56">SUM(D163:D166)</f>
        <v>59920310.899999999</v>
      </c>
      <c r="E162" s="7">
        <f t="shared" si="56"/>
        <v>0</v>
      </c>
      <c r="F162" s="7">
        <f t="shared" si="56"/>
        <v>205170310.90000001</v>
      </c>
      <c r="G162" s="7">
        <v>264351951.67000002</v>
      </c>
      <c r="H162" s="7">
        <f t="shared" si="56"/>
        <v>6773232.3200000003</v>
      </c>
      <c r="I162" s="7">
        <v>264351951.67000002</v>
      </c>
      <c r="J162" s="7">
        <f t="shared" si="56"/>
        <v>-59181640.770000003</v>
      </c>
      <c r="K162" s="2"/>
    </row>
    <row r="163" spans="1:12" x14ac:dyDescent="0.25">
      <c r="A163" s="11">
        <v>209020601</v>
      </c>
      <c r="B163" s="12" t="s">
        <v>128</v>
      </c>
      <c r="C163" s="13">
        <v>32223000</v>
      </c>
      <c r="D163" s="13">
        <v>27217604.899999999</v>
      </c>
      <c r="E163" s="13"/>
      <c r="F163" s="13">
        <f t="shared" si="50"/>
        <v>59440604.899999999</v>
      </c>
      <c r="G163" s="13">
        <v>61598150.899999999</v>
      </c>
      <c r="H163" s="13">
        <f>910500+808568</f>
        <v>1719068</v>
      </c>
      <c r="I163" s="13">
        <v>61598150.899999999</v>
      </c>
      <c r="J163" s="13">
        <f t="shared" si="51"/>
        <v>-2157546</v>
      </c>
      <c r="K163" s="2"/>
    </row>
    <row r="164" spans="1:12" x14ac:dyDescent="0.25">
      <c r="A164" s="11">
        <v>209020602</v>
      </c>
      <c r="B164" s="12" t="s">
        <v>129</v>
      </c>
      <c r="C164" s="13">
        <v>25484569</v>
      </c>
      <c r="D164" s="13"/>
      <c r="E164" s="13"/>
      <c r="F164" s="13">
        <f t="shared" si="50"/>
        <v>25484569</v>
      </c>
      <c r="G164" s="13">
        <v>22765923</v>
      </c>
      <c r="H164" s="13"/>
      <c r="I164" s="13">
        <v>22765923</v>
      </c>
      <c r="J164" s="13">
        <f t="shared" si="51"/>
        <v>2718646</v>
      </c>
      <c r="K164" s="2"/>
    </row>
    <row r="165" spans="1:12" x14ac:dyDescent="0.25">
      <c r="A165" s="11">
        <v>209020603</v>
      </c>
      <c r="B165" s="12" t="s">
        <v>144</v>
      </c>
      <c r="C165" s="13">
        <v>87542431</v>
      </c>
      <c r="D165" s="13">
        <v>32702706</v>
      </c>
      <c r="E165" s="13"/>
      <c r="F165" s="13">
        <f t="shared" si="50"/>
        <v>120245137</v>
      </c>
      <c r="G165" s="13">
        <v>177665971.90000001</v>
      </c>
      <c r="H165" s="13">
        <f>4874468+112000</f>
        <v>4986468</v>
      </c>
      <c r="I165" s="13">
        <v>177665971.90000001</v>
      </c>
      <c r="J165" s="13">
        <f t="shared" si="51"/>
        <v>-57420834.900000006</v>
      </c>
      <c r="K165" s="2"/>
    </row>
    <row r="166" spans="1:12" x14ac:dyDescent="0.25">
      <c r="A166" s="11">
        <v>209020604</v>
      </c>
      <c r="B166" s="12" t="s">
        <v>116</v>
      </c>
      <c r="C166" s="13"/>
      <c r="D166" s="13"/>
      <c r="E166" s="13"/>
      <c r="F166" s="13">
        <f t="shared" si="50"/>
        <v>0</v>
      </c>
      <c r="G166" s="13">
        <v>2321905.8699999996</v>
      </c>
      <c r="H166" s="13">
        <v>67696.320000000007</v>
      </c>
      <c r="I166" s="13">
        <v>2321905.8699999996</v>
      </c>
      <c r="J166" s="13">
        <f t="shared" si="51"/>
        <v>-2321905.8699999996</v>
      </c>
      <c r="K166" s="2"/>
    </row>
    <row r="167" spans="1:12" x14ac:dyDescent="0.25">
      <c r="A167" s="5">
        <v>2090207</v>
      </c>
      <c r="B167" s="6" t="s">
        <v>65</v>
      </c>
      <c r="C167" s="7">
        <f>SUM(C168:C171)</f>
        <v>400599680</v>
      </c>
      <c r="D167" s="7">
        <f t="shared" ref="D167:J167" si="57">SUM(D168:D171)</f>
        <v>50000000</v>
      </c>
      <c r="E167" s="7">
        <f t="shared" si="57"/>
        <v>0</v>
      </c>
      <c r="F167" s="7">
        <f t="shared" si="57"/>
        <v>450599680</v>
      </c>
      <c r="G167" s="7">
        <v>620345358.78999996</v>
      </c>
      <c r="H167" s="7">
        <f t="shared" si="57"/>
        <v>304845708.38999999</v>
      </c>
      <c r="I167" s="7">
        <v>620345358.78999996</v>
      </c>
      <c r="J167" s="7">
        <f t="shared" si="57"/>
        <v>-169745678.79000002</v>
      </c>
      <c r="K167" s="10"/>
      <c r="L167" s="15"/>
    </row>
    <row r="168" spans="1:12" x14ac:dyDescent="0.25">
      <c r="A168" s="11">
        <v>209020701</v>
      </c>
      <c r="B168" s="12" t="s">
        <v>145</v>
      </c>
      <c r="C168" s="13">
        <v>152748533</v>
      </c>
      <c r="D168" s="13">
        <v>50000000</v>
      </c>
      <c r="E168" s="13"/>
      <c r="F168" s="13">
        <f t="shared" si="50"/>
        <v>202748533</v>
      </c>
      <c r="G168" s="13">
        <v>455096110</v>
      </c>
      <c r="H168" s="13">
        <v>226274383</v>
      </c>
      <c r="I168" s="13">
        <v>455096110</v>
      </c>
      <c r="J168" s="13">
        <f>SUM(F168-I168)</f>
        <v>-252347577</v>
      </c>
      <c r="K168" s="2"/>
    </row>
    <row r="169" spans="1:12" x14ac:dyDescent="0.25">
      <c r="A169" s="11">
        <v>209020702</v>
      </c>
      <c r="B169" s="12" t="s">
        <v>146</v>
      </c>
      <c r="C169" s="13">
        <v>156851147</v>
      </c>
      <c r="D169" s="13"/>
      <c r="E169" s="13"/>
      <c r="F169" s="13">
        <f t="shared" si="50"/>
        <v>156851147</v>
      </c>
      <c r="G169" s="13">
        <v>51143200</v>
      </c>
      <c r="H169" s="13">
        <f>295200+50848000</f>
        <v>51143200</v>
      </c>
      <c r="I169" s="13">
        <v>51143200</v>
      </c>
      <c r="J169" s="13">
        <f>SUM(F169-I169)</f>
        <v>105707947</v>
      </c>
      <c r="K169" s="2"/>
    </row>
    <row r="170" spans="1:12" x14ac:dyDescent="0.25">
      <c r="A170" s="11">
        <v>209020703</v>
      </c>
      <c r="B170" s="12" t="s">
        <v>147</v>
      </c>
      <c r="C170" s="13">
        <v>20000000</v>
      </c>
      <c r="D170" s="13"/>
      <c r="E170" s="13"/>
      <c r="F170" s="13">
        <f t="shared" si="50"/>
        <v>20000000</v>
      </c>
      <c r="G170" s="13">
        <v>111320736.73</v>
      </c>
      <c r="H170" s="13">
        <v>27254300</v>
      </c>
      <c r="I170" s="13">
        <v>111320736.73</v>
      </c>
      <c r="J170" s="13">
        <f>SUM(F170-I170)</f>
        <v>-91320736.730000004</v>
      </c>
      <c r="K170" s="2"/>
    </row>
    <row r="171" spans="1:12" x14ac:dyDescent="0.25">
      <c r="A171" s="11">
        <v>209020704</v>
      </c>
      <c r="B171" s="12" t="s">
        <v>131</v>
      </c>
      <c r="C171" s="13">
        <v>71000000</v>
      </c>
      <c r="D171" s="13"/>
      <c r="E171" s="13"/>
      <c r="F171" s="13">
        <f t="shared" si="50"/>
        <v>71000000</v>
      </c>
      <c r="G171" s="13">
        <v>2785312.06</v>
      </c>
      <c r="H171" s="13">
        <f>69853.03+103972.36</f>
        <v>173825.39</v>
      </c>
      <c r="I171" s="13">
        <v>2785312.06</v>
      </c>
      <c r="J171" s="13">
        <f>SUM(F171-I171)</f>
        <v>68214687.939999998</v>
      </c>
      <c r="K171" s="2"/>
    </row>
    <row r="172" spans="1:12" x14ac:dyDescent="0.25">
      <c r="A172" s="5">
        <v>2090208</v>
      </c>
      <c r="B172" s="6" t="s">
        <v>148</v>
      </c>
      <c r="C172" s="7">
        <f>SUM(C173:C176)</f>
        <v>269000000</v>
      </c>
      <c r="D172" s="7">
        <f t="shared" ref="D172:J172" si="58">SUM(D173:D176)</f>
        <v>38000000</v>
      </c>
      <c r="E172" s="7">
        <f t="shared" si="58"/>
        <v>0</v>
      </c>
      <c r="F172" s="7">
        <f t="shared" si="58"/>
        <v>307000000</v>
      </c>
      <c r="G172" s="7">
        <v>77682228.159999996</v>
      </c>
      <c r="H172" s="7">
        <f t="shared" si="58"/>
        <v>125300</v>
      </c>
      <c r="I172" s="7">
        <v>77682228.159999996</v>
      </c>
      <c r="J172" s="7">
        <f t="shared" si="58"/>
        <v>229317771.84</v>
      </c>
      <c r="K172" s="10"/>
      <c r="L172" s="15"/>
    </row>
    <row r="173" spans="1:12" x14ac:dyDescent="0.25">
      <c r="A173" s="11">
        <v>209020801</v>
      </c>
      <c r="B173" s="12" t="s">
        <v>128</v>
      </c>
      <c r="C173" s="13">
        <v>95000000</v>
      </c>
      <c r="D173" s="13"/>
      <c r="E173" s="13"/>
      <c r="F173" s="13">
        <f t="shared" si="50"/>
        <v>95000000</v>
      </c>
      <c r="G173" s="13">
        <v>28092917</v>
      </c>
      <c r="H173" s="13">
        <v>125300</v>
      </c>
      <c r="I173" s="13">
        <v>28092917</v>
      </c>
      <c r="J173" s="13">
        <f t="shared" si="51"/>
        <v>66907083</v>
      </c>
      <c r="K173" s="2"/>
    </row>
    <row r="174" spans="1:12" x14ac:dyDescent="0.25">
      <c r="A174" s="11">
        <v>209020802</v>
      </c>
      <c r="B174" s="12" t="s">
        <v>129</v>
      </c>
      <c r="C174" s="13">
        <v>120000000</v>
      </c>
      <c r="D174" s="13"/>
      <c r="E174" s="13"/>
      <c r="F174" s="13">
        <f t="shared" si="50"/>
        <v>120000000</v>
      </c>
      <c r="G174" s="13">
        <v>12478120</v>
      </c>
      <c r="H174" s="13"/>
      <c r="I174" s="13">
        <v>12478120</v>
      </c>
      <c r="J174" s="13">
        <f t="shared" si="51"/>
        <v>107521880</v>
      </c>
      <c r="K174" s="2"/>
    </row>
    <row r="175" spans="1:12" x14ac:dyDescent="0.25">
      <c r="A175" s="11">
        <v>209020803</v>
      </c>
      <c r="B175" s="12" t="s">
        <v>131</v>
      </c>
      <c r="C175" s="13"/>
      <c r="D175" s="13">
        <f>20000000+18000000</f>
        <v>38000000</v>
      </c>
      <c r="E175" s="13"/>
      <c r="F175" s="13">
        <f t="shared" si="50"/>
        <v>38000000</v>
      </c>
      <c r="G175" s="13">
        <v>34000000</v>
      </c>
      <c r="H175" s="13"/>
      <c r="I175" s="13">
        <v>34000000</v>
      </c>
      <c r="J175" s="13">
        <f t="shared" si="51"/>
        <v>4000000</v>
      </c>
      <c r="K175" s="2"/>
    </row>
    <row r="176" spans="1:12" x14ac:dyDescent="0.25">
      <c r="A176" s="11">
        <v>209020804</v>
      </c>
      <c r="B176" s="12" t="s">
        <v>116</v>
      </c>
      <c r="C176" s="13">
        <v>54000000</v>
      </c>
      <c r="D176" s="13"/>
      <c r="E176" s="13"/>
      <c r="F176" s="13">
        <f t="shared" si="50"/>
        <v>54000000</v>
      </c>
      <c r="G176" s="13">
        <v>3111191.16</v>
      </c>
      <c r="H176" s="13"/>
      <c r="I176" s="13">
        <v>3111191.16</v>
      </c>
      <c r="J176" s="13">
        <f t="shared" si="51"/>
        <v>50888808.840000004</v>
      </c>
      <c r="K176" s="2"/>
    </row>
    <row r="177" spans="1:16" x14ac:dyDescent="0.25">
      <c r="A177" s="5">
        <v>2090209</v>
      </c>
      <c r="B177" s="6" t="s">
        <v>149</v>
      </c>
      <c r="C177" s="7">
        <f>SUM(C178:C180)</f>
        <v>200000000</v>
      </c>
      <c r="D177" s="7">
        <f t="shared" ref="D177:J177" si="59">SUM(D178:D180)</f>
        <v>0</v>
      </c>
      <c r="E177" s="7">
        <f t="shared" si="59"/>
        <v>0</v>
      </c>
      <c r="F177" s="7">
        <f t="shared" si="59"/>
        <v>200000000</v>
      </c>
      <c r="G177" s="7">
        <v>82582213.049999997</v>
      </c>
      <c r="H177" s="7">
        <f t="shared" si="59"/>
        <v>23341.75</v>
      </c>
      <c r="I177" s="7">
        <v>82582213.049999997</v>
      </c>
      <c r="J177" s="7">
        <f t="shared" si="59"/>
        <v>117417786.95</v>
      </c>
      <c r="K177" s="10"/>
    </row>
    <row r="178" spans="1:16" x14ac:dyDescent="0.25">
      <c r="A178" s="11">
        <v>209020901</v>
      </c>
      <c r="B178" s="12" t="s">
        <v>128</v>
      </c>
      <c r="C178" s="13">
        <v>20000000</v>
      </c>
      <c r="D178" s="13"/>
      <c r="E178" s="13"/>
      <c r="F178" s="13">
        <f t="shared" si="50"/>
        <v>20000000</v>
      </c>
      <c r="G178" s="13">
        <v>18708420.289999999</v>
      </c>
      <c r="H178" s="13"/>
      <c r="I178" s="13">
        <v>18708420.289999999</v>
      </c>
      <c r="J178" s="13">
        <f t="shared" si="51"/>
        <v>1291579.7100000009</v>
      </c>
      <c r="K178" s="2"/>
      <c r="M178" s="19"/>
      <c r="N178" s="1"/>
    </row>
    <row r="179" spans="1:16" x14ac:dyDescent="0.25">
      <c r="A179" s="11">
        <v>209020902</v>
      </c>
      <c r="B179" s="12" t="s">
        <v>129</v>
      </c>
      <c r="C179" s="13">
        <v>180000000</v>
      </c>
      <c r="D179" s="13"/>
      <c r="E179" s="13"/>
      <c r="F179" s="13">
        <f t="shared" si="50"/>
        <v>180000000</v>
      </c>
      <c r="G179" s="13">
        <v>63120497</v>
      </c>
      <c r="H179" s="13"/>
      <c r="I179" s="13">
        <v>63120497</v>
      </c>
      <c r="J179" s="13">
        <f t="shared" si="51"/>
        <v>116879503</v>
      </c>
      <c r="K179" s="2"/>
      <c r="M179" s="19"/>
    </row>
    <row r="180" spans="1:16" x14ac:dyDescent="0.25">
      <c r="A180" s="11">
        <v>209020904</v>
      </c>
      <c r="B180" s="12" t="s">
        <v>150</v>
      </c>
      <c r="C180" s="13"/>
      <c r="D180" s="13"/>
      <c r="E180" s="13"/>
      <c r="F180" s="13">
        <f t="shared" si="50"/>
        <v>0</v>
      </c>
      <c r="G180" s="13">
        <v>753295.76</v>
      </c>
      <c r="H180" s="13">
        <v>23341.75</v>
      </c>
      <c r="I180" s="13">
        <v>753295.76</v>
      </c>
      <c r="J180" s="13">
        <f t="shared" si="51"/>
        <v>-753295.76</v>
      </c>
      <c r="K180" s="2"/>
      <c r="M180" s="19"/>
    </row>
    <row r="181" spans="1:16" x14ac:dyDescent="0.25">
      <c r="A181" s="5">
        <v>2090210</v>
      </c>
      <c r="B181" s="6" t="s">
        <v>151</v>
      </c>
      <c r="C181" s="7">
        <f>SUM(C182:C185)</f>
        <v>135450132</v>
      </c>
      <c r="D181" s="7">
        <f t="shared" ref="D181:J181" si="60">SUM(D182:D185)</f>
        <v>0</v>
      </c>
      <c r="E181" s="7">
        <f t="shared" si="60"/>
        <v>0</v>
      </c>
      <c r="F181" s="7">
        <f t="shared" si="60"/>
        <v>135450132</v>
      </c>
      <c r="G181" s="7">
        <v>312242790.43000007</v>
      </c>
      <c r="H181" s="7">
        <f t="shared" si="60"/>
        <v>2251467.2199999997</v>
      </c>
      <c r="I181" s="7">
        <v>312242790.43000007</v>
      </c>
      <c r="J181" s="7">
        <f t="shared" si="60"/>
        <v>-176792658.43000001</v>
      </c>
      <c r="K181" s="10"/>
      <c r="M181" s="19"/>
      <c r="N181" s="19"/>
    </row>
    <row r="182" spans="1:16" x14ac:dyDescent="0.25">
      <c r="A182" s="11">
        <v>209021001</v>
      </c>
      <c r="B182" s="12" t="s">
        <v>128</v>
      </c>
      <c r="C182" s="7"/>
      <c r="D182" s="7"/>
      <c r="E182" s="7"/>
      <c r="F182" s="7"/>
      <c r="G182" s="17">
        <v>312159143.85000002</v>
      </c>
      <c r="H182" s="17">
        <f>1879286+369000</f>
        <v>2248286</v>
      </c>
      <c r="I182" s="17">
        <v>312159143.85000002</v>
      </c>
      <c r="J182" s="13">
        <f t="shared" si="51"/>
        <v>-312159143.85000002</v>
      </c>
      <c r="K182" s="10"/>
      <c r="M182" s="1"/>
      <c r="N182" s="19"/>
    </row>
    <row r="183" spans="1:16" x14ac:dyDescent="0.25">
      <c r="A183" s="11">
        <v>209021002</v>
      </c>
      <c r="B183" s="12" t="s">
        <v>129</v>
      </c>
      <c r="C183" s="13">
        <v>135450132</v>
      </c>
      <c r="D183" s="13"/>
      <c r="E183" s="13"/>
      <c r="F183" s="13">
        <f t="shared" si="50"/>
        <v>135450132</v>
      </c>
      <c r="G183" s="13">
        <v>42230</v>
      </c>
      <c r="H183" s="13"/>
      <c r="I183" s="13">
        <v>42230</v>
      </c>
      <c r="J183" s="13">
        <f t="shared" si="51"/>
        <v>135407902</v>
      </c>
      <c r="K183" s="2"/>
      <c r="N183" s="19"/>
      <c r="O183" s="1"/>
    </row>
    <row r="184" spans="1:16" x14ac:dyDescent="0.25">
      <c r="A184" s="11">
        <v>209021003</v>
      </c>
      <c r="B184" s="12" t="s">
        <v>131</v>
      </c>
      <c r="C184" s="13"/>
      <c r="D184" s="13"/>
      <c r="E184" s="13"/>
      <c r="F184" s="13"/>
      <c r="G184" s="13">
        <v>40852.660000000003</v>
      </c>
      <c r="H184" s="13">
        <v>2682.19</v>
      </c>
      <c r="I184" s="13">
        <v>40852.660000000003</v>
      </c>
      <c r="J184" s="13">
        <f t="shared" si="51"/>
        <v>-40852.660000000003</v>
      </c>
      <c r="K184" s="2"/>
      <c r="O184" s="1"/>
    </row>
    <row r="185" spans="1:16" x14ac:dyDescent="0.25">
      <c r="A185" s="11">
        <v>209021004</v>
      </c>
      <c r="B185" s="12" t="s">
        <v>150</v>
      </c>
      <c r="C185" s="13"/>
      <c r="D185" s="13"/>
      <c r="E185" s="13"/>
      <c r="F185" s="13"/>
      <c r="G185" s="13">
        <v>563.91999999999996</v>
      </c>
      <c r="H185" s="13">
        <v>499.03</v>
      </c>
      <c r="I185" s="13">
        <v>563.91999999999996</v>
      </c>
      <c r="J185" s="13">
        <f t="shared" si="51"/>
        <v>-563.91999999999996</v>
      </c>
      <c r="K185" s="2"/>
    </row>
    <row r="186" spans="1:16" x14ac:dyDescent="0.25">
      <c r="A186" s="11">
        <v>2090212</v>
      </c>
      <c r="B186" s="6" t="s">
        <v>159</v>
      </c>
      <c r="C186" s="7">
        <f>+C187</f>
        <v>0</v>
      </c>
      <c r="D186" s="7">
        <f t="shared" ref="D186:J186" si="61">+D187</f>
        <v>115345333</v>
      </c>
      <c r="E186" s="7">
        <f t="shared" si="61"/>
        <v>0</v>
      </c>
      <c r="F186" s="7">
        <f t="shared" si="61"/>
        <v>115345333</v>
      </c>
      <c r="G186" s="7">
        <v>90008337.329999998</v>
      </c>
      <c r="H186" s="7">
        <f t="shared" si="61"/>
        <v>118</v>
      </c>
      <c r="I186" s="7">
        <v>90008337.329999998</v>
      </c>
      <c r="J186" s="7">
        <f t="shared" si="61"/>
        <v>25336995.670000002</v>
      </c>
      <c r="K186" s="2"/>
    </row>
    <row r="187" spans="1:16" x14ac:dyDescent="0.25">
      <c r="A187" s="11">
        <v>209021203</v>
      </c>
      <c r="B187" s="23" t="s">
        <v>160</v>
      </c>
      <c r="C187" s="13"/>
      <c r="D187" s="13">
        <v>115345333</v>
      </c>
      <c r="E187" s="13"/>
      <c r="F187" s="13">
        <f t="shared" si="50"/>
        <v>115345333</v>
      </c>
      <c r="G187" s="13">
        <v>90008337.329999998</v>
      </c>
      <c r="H187" s="13">
        <v>118</v>
      </c>
      <c r="I187" s="13">
        <v>90008337.329999998</v>
      </c>
      <c r="J187" s="13">
        <f t="shared" si="51"/>
        <v>25336995.670000002</v>
      </c>
      <c r="K187" s="2"/>
    </row>
    <row r="188" spans="1:16" x14ac:dyDescent="0.25">
      <c r="A188" s="5">
        <v>2090213</v>
      </c>
      <c r="B188" s="6" t="s">
        <v>152</v>
      </c>
      <c r="C188" s="7">
        <v>36668531</v>
      </c>
      <c r="D188" s="7"/>
      <c r="E188" s="7"/>
      <c r="F188" s="13">
        <f t="shared" si="50"/>
        <v>36668531</v>
      </c>
      <c r="G188" s="13">
        <v>20879299.5</v>
      </c>
      <c r="H188" s="17">
        <v>279433.75</v>
      </c>
      <c r="I188" s="17">
        <v>20879299.5</v>
      </c>
      <c r="J188" s="13">
        <f t="shared" si="51"/>
        <v>15789231.5</v>
      </c>
      <c r="K188" s="18"/>
      <c r="L188" s="15"/>
      <c r="N188" s="19"/>
    </row>
    <row r="189" spans="1:16" x14ac:dyDescent="0.25">
      <c r="A189" s="5">
        <v>20903</v>
      </c>
      <c r="B189" s="6" t="s">
        <v>131</v>
      </c>
      <c r="C189" s="7">
        <v>1000</v>
      </c>
      <c r="D189" s="7">
        <f>SUM(D190)</f>
        <v>90000000</v>
      </c>
      <c r="E189" s="7"/>
      <c r="F189" s="7">
        <f>SUM(F190)</f>
        <v>90001000</v>
      </c>
      <c r="G189" s="7">
        <v>360129237.89999998</v>
      </c>
      <c r="H189" s="7">
        <f>SUM(H190)</f>
        <v>21534</v>
      </c>
      <c r="I189" s="7">
        <v>360129237.89999998</v>
      </c>
      <c r="J189" s="7">
        <f>SUM(J190)</f>
        <v>-270128237.89999998</v>
      </c>
      <c r="K189" s="9"/>
      <c r="N189" s="1"/>
      <c r="O189" s="1"/>
    </row>
    <row r="190" spans="1:16" x14ac:dyDescent="0.25">
      <c r="A190" s="5">
        <v>2090301</v>
      </c>
      <c r="B190" s="6" t="s">
        <v>153</v>
      </c>
      <c r="C190" s="7">
        <v>1000</v>
      </c>
      <c r="D190" s="7">
        <f>SUM(D191:D192)</f>
        <v>90000000</v>
      </c>
      <c r="E190" s="7"/>
      <c r="F190" s="7">
        <f t="shared" si="50"/>
        <v>90001000</v>
      </c>
      <c r="G190" s="7">
        <v>360129237.89999998</v>
      </c>
      <c r="H190" s="7">
        <f>SUM(H191:H192)</f>
        <v>21534</v>
      </c>
      <c r="I190" s="7">
        <v>360129237.89999998</v>
      </c>
      <c r="J190" s="13">
        <f>SUM(F190-I190)</f>
        <v>-270128237.89999998</v>
      </c>
      <c r="K190" s="9"/>
      <c r="N190" s="1"/>
      <c r="O190" s="1"/>
      <c r="P190" s="1"/>
    </row>
    <row r="191" spans="1:16" x14ac:dyDescent="0.25">
      <c r="A191" s="16">
        <v>209030101</v>
      </c>
      <c r="B191" s="14" t="s">
        <v>154</v>
      </c>
      <c r="C191" s="17"/>
      <c r="D191" s="17">
        <v>90000000</v>
      </c>
      <c r="E191" s="17"/>
      <c r="F191" s="17">
        <f t="shared" ref="F191:F192" si="62">SUM(C191+D191-E191)</f>
        <v>90000000</v>
      </c>
      <c r="G191" s="17">
        <v>40119128.899999999</v>
      </c>
      <c r="H191" s="17">
        <v>21534</v>
      </c>
      <c r="I191" s="17">
        <v>40119128.899999999</v>
      </c>
      <c r="J191" s="13">
        <f t="shared" si="51"/>
        <v>49880871.100000001</v>
      </c>
      <c r="K191" s="8"/>
      <c r="N191" s="1"/>
      <c r="O191" s="1"/>
    </row>
    <row r="192" spans="1:16" x14ac:dyDescent="0.25">
      <c r="A192" s="16">
        <v>209030102</v>
      </c>
      <c r="B192" s="14" t="s">
        <v>155</v>
      </c>
      <c r="C192" s="7">
        <v>1000</v>
      </c>
      <c r="D192" s="7"/>
      <c r="E192" s="7"/>
      <c r="F192" s="13">
        <f t="shared" si="62"/>
        <v>1000</v>
      </c>
      <c r="G192" s="17">
        <v>320010109</v>
      </c>
      <c r="H192" s="17"/>
      <c r="I192" s="17">
        <v>320010109</v>
      </c>
      <c r="J192" s="13">
        <f t="shared" si="51"/>
        <v>-320009109</v>
      </c>
      <c r="K192" s="2"/>
      <c r="M192" s="19"/>
    </row>
    <row r="193" spans="1:12" x14ac:dyDescent="0.25">
      <c r="A193" s="29"/>
      <c r="B193" s="30"/>
      <c r="C193" s="30"/>
      <c r="D193" s="30"/>
      <c r="E193" s="30"/>
      <c r="F193" s="30"/>
      <c r="G193" s="30"/>
      <c r="H193" s="30"/>
      <c r="I193" s="30"/>
      <c r="J193" s="31"/>
      <c r="K193" s="2"/>
    </row>
    <row r="194" spans="1:12" x14ac:dyDescent="0.25">
      <c r="A194" s="32"/>
      <c r="B194" s="51"/>
      <c r="C194" s="51"/>
      <c r="D194" s="51"/>
      <c r="E194" s="51"/>
      <c r="F194" s="51"/>
      <c r="G194" s="51"/>
      <c r="H194" s="51"/>
      <c r="I194" s="51"/>
      <c r="J194" s="57"/>
      <c r="K194" s="52"/>
      <c r="L194" s="51"/>
    </row>
    <row r="195" spans="1:12" x14ac:dyDescent="0.25">
      <c r="A195" s="58" t="s">
        <v>173</v>
      </c>
      <c r="B195" s="53"/>
      <c r="C195" s="53"/>
      <c r="D195" s="53"/>
      <c r="E195" s="51"/>
      <c r="F195" s="55" t="s">
        <v>174</v>
      </c>
      <c r="G195" s="55"/>
      <c r="H195" s="55"/>
      <c r="I195" s="55"/>
      <c r="J195" s="33"/>
    </row>
    <row r="196" spans="1:12" x14ac:dyDescent="0.25">
      <c r="A196" s="59" t="s">
        <v>175</v>
      </c>
      <c r="B196" s="54"/>
      <c r="C196" s="54"/>
      <c r="D196" s="54"/>
      <c r="E196" s="51"/>
      <c r="F196" s="56" t="s">
        <v>176</v>
      </c>
      <c r="G196" s="56"/>
      <c r="H196" s="56"/>
      <c r="I196" s="56"/>
      <c r="J196" s="33"/>
    </row>
    <row r="197" spans="1:12" x14ac:dyDescent="0.25">
      <c r="A197" s="32"/>
      <c r="B197" s="51"/>
      <c r="C197" s="51"/>
      <c r="D197" s="51"/>
      <c r="E197" s="51"/>
      <c r="F197" s="51"/>
      <c r="G197" s="51"/>
      <c r="H197" s="52"/>
      <c r="I197" s="51"/>
      <c r="J197" s="33"/>
    </row>
    <row r="198" spans="1:12" x14ac:dyDescent="0.25">
      <c r="A198" s="32"/>
      <c r="B198" s="2"/>
      <c r="C198" s="2"/>
      <c r="D198" s="2"/>
      <c r="E198" s="2"/>
      <c r="F198" s="2"/>
      <c r="G198" s="2"/>
      <c r="H198" s="2"/>
      <c r="I198" s="2"/>
      <c r="J198" s="33"/>
      <c r="K198" s="2"/>
    </row>
    <row r="199" spans="1:12" x14ac:dyDescent="0.25">
      <c r="A199" s="34"/>
      <c r="B199" s="35"/>
      <c r="C199" s="35"/>
      <c r="D199" s="35"/>
      <c r="E199" s="35"/>
      <c r="F199" s="35"/>
      <c r="G199" s="35"/>
      <c r="H199" s="35"/>
      <c r="I199" s="35"/>
      <c r="J199" s="36"/>
      <c r="K199" s="2"/>
    </row>
    <row r="200" spans="1:12" ht="48" x14ac:dyDescent="0.25">
      <c r="A200" s="39" t="s">
        <v>163</v>
      </c>
      <c r="B200" s="39" t="s">
        <v>164</v>
      </c>
      <c r="C200" s="40" t="s">
        <v>165</v>
      </c>
      <c r="D200" s="41" t="s">
        <v>166</v>
      </c>
      <c r="E200" s="41" t="s">
        <v>167</v>
      </c>
      <c r="F200" s="41" t="s">
        <v>165</v>
      </c>
      <c r="G200" s="42" t="s">
        <v>168</v>
      </c>
      <c r="H200" s="45" t="s">
        <v>169</v>
      </c>
      <c r="I200" s="49" t="s">
        <v>172</v>
      </c>
      <c r="J200" s="49"/>
      <c r="K200" s="2"/>
    </row>
    <row r="201" spans="1:12" ht="21.75" customHeight="1" x14ac:dyDescent="0.25">
      <c r="A201" s="43">
        <f>+F6+F85+F86+F102+F92+F96+F87+F89</f>
        <v>102720026806.20001</v>
      </c>
      <c r="B201" s="43">
        <f>+I6+I85+I86+I102+I92+I96+I87+I89</f>
        <v>99586337972.910004</v>
      </c>
      <c r="C201" s="44">
        <f>+B201/A201</f>
        <v>0.96949291262158366</v>
      </c>
      <c r="D201" s="43">
        <f>+F90+F91+F97+F98+F100+F101+F104+F105+F106+F107+F108+F109+F110+F111+F112+F113+F123</f>
        <v>54784914262.009995</v>
      </c>
      <c r="E201" s="43">
        <f>+I90+I91+I97+I98+I100+I101+I104+I105+I106+I107+I108+I109+I110+I111+I112+I113+I123</f>
        <v>34077965771.48</v>
      </c>
      <c r="F201" s="44">
        <f>+E201/D201</f>
        <v>0.62203192668152074</v>
      </c>
      <c r="G201" s="43">
        <f>+F99+F121+F122+F127+F128+F129+F189+F124</f>
        <v>12204566818.450001</v>
      </c>
      <c r="H201" s="46">
        <f>+I99+I121+I122+I127+I128+I129+I189+I124</f>
        <v>11801104832.948</v>
      </c>
      <c r="I201" s="50">
        <f>+I5/F5</f>
        <v>0.85714354127104431</v>
      </c>
      <c r="J201" s="50"/>
      <c r="K201" s="2"/>
    </row>
    <row r="202" spans="1:12" x14ac:dyDescent="0.25">
      <c r="A202" s="25"/>
      <c r="B202" s="26"/>
      <c r="C202" s="26"/>
      <c r="D202" s="26"/>
      <c r="E202" s="26"/>
      <c r="F202" s="26"/>
      <c r="G202" s="26"/>
      <c r="H202" s="26"/>
      <c r="I202" s="26"/>
      <c r="J202" s="37"/>
      <c r="K202" s="2"/>
    </row>
    <row r="203" spans="1:12" x14ac:dyDescent="0.25">
      <c r="A203" s="47" t="s">
        <v>171</v>
      </c>
      <c r="B203" s="48"/>
      <c r="C203" s="48"/>
      <c r="D203" s="48"/>
      <c r="E203" s="48"/>
      <c r="F203" s="48"/>
      <c r="G203" s="48"/>
      <c r="H203" s="48"/>
      <c r="I203" s="48"/>
      <c r="J203" s="37"/>
      <c r="K203" s="2"/>
    </row>
    <row r="204" spans="1:12" x14ac:dyDescent="0.25">
      <c r="A204" s="48"/>
      <c r="B204" s="48"/>
      <c r="C204" s="48"/>
      <c r="D204" s="48"/>
      <c r="E204" s="48"/>
      <c r="F204" s="48"/>
      <c r="G204" s="48"/>
      <c r="H204" s="48"/>
      <c r="I204" s="48"/>
      <c r="J204" s="37"/>
      <c r="K204" s="2"/>
    </row>
    <row r="205" spans="1:12" x14ac:dyDescent="0.25">
      <c r="A205" s="48"/>
      <c r="B205" s="48"/>
      <c r="C205" s="48"/>
      <c r="D205" s="48"/>
      <c r="E205" s="48"/>
      <c r="F205" s="48"/>
      <c r="G205" s="48"/>
      <c r="H205" s="48"/>
      <c r="I205" s="48"/>
      <c r="J205" s="37"/>
      <c r="K205" s="2"/>
    </row>
    <row r="206" spans="1:12" x14ac:dyDescent="0.25">
      <c r="A206" s="38"/>
      <c r="B206" s="26"/>
      <c r="C206" s="26"/>
      <c r="D206" s="26"/>
      <c r="E206" s="26"/>
      <c r="F206" s="26"/>
      <c r="G206" s="26"/>
      <c r="H206" s="26"/>
      <c r="I206" s="26"/>
      <c r="J206" s="37"/>
      <c r="K206" s="2"/>
    </row>
    <row r="207" spans="1:12" x14ac:dyDescent="0.25">
      <c r="A207" s="38" t="s">
        <v>170</v>
      </c>
      <c r="B207" s="27"/>
      <c r="C207" s="27"/>
      <c r="D207" s="27"/>
      <c r="E207" s="27"/>
      <c r="F207" s="27"/>
      <c r="G207" s="27"/>
      <c r="H207" s="27"/>
      <c r="I207" s="27"/>
      <c r="J207" s="2"/>
      <c r="K207" s="2"/>
    </row>
    <row r="208" spans="1:12" x14ac:dyDescent="0.25">
      <c r="A208" s="25"/>
      <c r="B208" s="27"/>
      <c r="C208" s="27"/>
      <c r="D208" s="27"/>
      <c r="E208" s="27"/>
      <c r="F208" s="27"/>
      <c r="G208" s="27"/>
      <c r="H208" s="27"/>
      <c r="I208" s="27"/>
      <c r="J208" s="2"/>
      <c r="K208" s="2"/>
    </row>
    <row r="209" spans="1:11" x14ac:dyDescent="0.25">
      <c r="A209" s="25"/>
      <c r="B209" s="27"/>
      <c r="C209" s="27"/>
      <c r="D209" s="27"/>
      <c r="E209" s="27"/>
      <c r="F209" s="27"/>
      <c r="G209" s="27"/>
      <c r="H209" s="27"/>
      <c r="I209" s="27"/>
      <c r="J209" s="2"/>
      <c r="K209" s="2"/>
    </row>
    <row r="210" spans="1:11" x14ac:dyDescent="0.25">
      <c r="A210" s="25"/>
      <c r="B210" s="27"/>
      <c r="C210" s="27"/>
      <c r="D210" s="27"/>
      <c r="E210" s="27"/>
      <c r="F210" s="27"/>
      <c r="G210" s="27"/>
      <c r="H210" s="27"/>
      <c r="I210" s="27"/>
      <c r="J210" s="2"/>
      <c r="K210" s="2"/>
    </row>
    <row r="211" spans="1:11" x14ac:dyDescent="0.25">
      <c r="A211" s="25"/>
      <c r="B211" s="27"/>
      <c r="C211" s="27"/>
      <c r="D211" s="27"/>
      <c r="E211" s="27"/>
      <c r="F211" s="27"/>
      <c r="G211" s="27"/>
      <c r="H211" s="27"/>
      <c r="I211" s="27"/>
      <c r="J211" s="2"/>
      <c r="K211" s="2"/>
    </row>
    <row r="212" spans="1:11" x14ac:dyDescent="0.25">
      <c r="A212" s="25"/>
      <c r="B212" s="27"/>
      <c r="C212" s="27"/>
      <c r="D212" s="28"/>
      <c r="E212" s="27"/>
      <c r="F212" s="27"/>
      <c r="G212" s="27"/>
      <c r="H212" s="27"/>
      <c r="I212" s="27"/>
      <c r="J212" s="2"/>
      <c r="K212" s="2"/>
    </row>
    <row r="213" spans="1:11" x14ac:dyDescent="0.25">
      <c r="A213" s="25"/>
      <c r="B213" s="27"/>
      <c r="C213" s="27"/>
      <c r="D213" s="27"/>
      <c r="E213" s="27"/>
      <c r="F213" s="27"/>
      <c r="G213" s="27"/>
      <c r="H213" s="27"/>
      <c r="I213" s="27"/>
      <c r="J213" s="2"/>
      <c r="K213" s="2"/>
    </row>
    <row r="214" spans="1:11" x14ac:dyDescent="0.25">
      <c r="A214" s="25"/>
      <c r="B214" s="27"/>
      <c r="C214" s="27"/>
      <c r="D214" s="27"/>
      <c r="E214" s="27"/>
      <c r="F214" s="27"/>
      <c r="G214" s="27"/>
      <c r="H214" s="27"/>
      <c r="I214" s="27"/>
      <c r="J214" s="2"/>
      <c r="K214" s="2"/>
    </row>
    <row r="215" spans="1:11" x14ac:dyDescent="0.25">
      <c r="A215" s="25"/>
      <c r="B215" s="27"/>
      <c r="C215" s="27"/>
      <c r="D215" s="27"/>
      <c r="E215" s="27"/>
      <c r="F215" s="27"/>
      <c r="G215" s="27"/>
      <c r="H215" s="27"/>
      <c r="I215" s="27"/>
      <c r="J215" s="2"/>
      <c r="K215" s="2"/>
    </row>
    <row r="216" spans="1:11" x14ac:dyDescent="0.25">
      <c r="A216" s="25"/>
      <c r="B216" s="9"/>
      <c r="C216" s="2"/>
      <c r="D216" s="2"/>
      <c r="E216" s="2"/>
      <c r="F216" s="2"/>
      <c r="G216" s="2"/>
      <c r="J216" s="2"/>
      <c r="K216" s="2"/>
    </row>
    <row r="217" spans="1:11" x14ac:dyDescent="0.25">
      <c r="A217" s="25"/>
      <c r="B217" s="9"/>
      <c r="C217" s="2"/>
      <c r="D217" s="2"/>
      <c r="E217" s="2"/>
      <c r="F217" s="2"/>
      <c r="G217" s="2"/>
      <c r="J217" s="2"/>
      <c r="K217" s="2"/>
    </row>
    <row r="218" spans="1:11" x14ac:dyDescent="0.25">
      <c r="A218" s="25"/>
      <c r="B218" s="9"/>
      <c r="C218" s="2"/>
      <c r="D218" s="2"/>
      <c r="E218" s="2"/>
      <c r="F218" s="2"/>
      <c r="G218" s="2"/>
      <c r="J218" s="2"/>
      <c r="K218" s="2"/>
    </row>
    <row r="219" spans="1:11" x14ac:dyDescent="0.25">
      <c r="A219" s="25"/>
      <c r="B219" s="9"/>
      <c r="C219" s="2"/>
      <c r="D219" s="2"/>
      <c r="E219" s="2"/>
      <c r="F219" s="2"/>
      <c r="G219" s="2"/>
      <c r="J219" s="2"/>
      <c r="K219" s="2"/>
    </row>
    <row r="220" spans="1:11" x14ac:dyDescent="0.25">
      <c r="A220" s="25"/>
      <c r="B220" s="9"/>
      <c r="C220" s="2"/>
      <c r="D220" s="2"/>
      <c r="E220" s="2"/>
      <c r="F220" s="2"/>
      <c r="G220" s="2"/>
      <c r="J220" s="2"/>
      <c r="K220" s="2"/>
    </row>
    <row r="221" spans="1:11" x14ac:dyDescent="0.25">
      <c r="A221" s="25"/>
      <c r="B221" s="9"/>
      <c r="C221" s="2"/>
      <c r="D221" s="2"/>
      <c r="E221" s="2"/>
      <c r="F221" s="2"/>
      <c r="G221" s="2"/>
      <c r="J221" s="2"/>
      <c r="K221" s="2"/>
    </row>
    <row r="222" spans="1:1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2:1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2:1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2:1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2:1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2:1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2:1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2:1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2:1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2:1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2:1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2:1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2:1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2:1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2:1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2:1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2:1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2:1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2:1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2:1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2:1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2:1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2:1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2:1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2:1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2:1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2:1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2:1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2:1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2:1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2:1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2:1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2:1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2:1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2:1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2:1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2:1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2:1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2:1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2:1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2:1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2:1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2:1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2:1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2:1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2:1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2:1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2:1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2:1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2:1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2:1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2:1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2:1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2:1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2:1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2:1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2:1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2:1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2:1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2:1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2:1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2:1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2:1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2:1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2:1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2:1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2:1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2:1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2:1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2:1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2:1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2:1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2:1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2:1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2:1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2:1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2:1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2:1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2:1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2:1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2:1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2:1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2:1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2:1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2:1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2:1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2:1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2:1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2:1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2:1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2:1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2:1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2:1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2:1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2:1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2:1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2:1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2:1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2:1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2:1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2:1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2:1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2:1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2:1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2:1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2:1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2:1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2:1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2:1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2:1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2:1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2:1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2:1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2:1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2:1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2:1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2:1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2:1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2:1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2:1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2:1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2:1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2:1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2:1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2:1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2:1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2:1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2:1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2:1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2:1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2:1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2:1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2:1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2:1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2:1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2:1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2:1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2:1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2:1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2:1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2:1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2:1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2:1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2:1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2:1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2:1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2:1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2:1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2:1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2:1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2:1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2:1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2:1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2:1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2:1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2:1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2:1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2:1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2:1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2:1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2:1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2:1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2:1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2:1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2:1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2:1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2:1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2:1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2:1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2:1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2:1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2:1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2:1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2:1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2:1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2:1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2:1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2:1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2:1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2:1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2:1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2:1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2:1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2:1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2:1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2:1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2:1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2:1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2:1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2:1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2:1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2:1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2:1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2:1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2:1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2:1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2:1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2:1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2:1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2:1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2:1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2:1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2:1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2:1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2:1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2:1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2:1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2:1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2:1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2:1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2:1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2:1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2:1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2:1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2:1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2:1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2:1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2:1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2:1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2:1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2:1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2:1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2:1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2:1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2:1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2:1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2:1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2:1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2:1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2:1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2:1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2:1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2:1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2:1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2:1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2:1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2:1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2:1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2:1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2:1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2:1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2:1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2:1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2:1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2:1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2:1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2:1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2:1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2:1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2:1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2:1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2:1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2:1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2:1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2:1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2:1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2:1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2:1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2:1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2:1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2:1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2:1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2:1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2:1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2:1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2:1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2:1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2:1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2:1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2:1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2:1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2:1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2:1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2:1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2:1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2:1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2:1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2:1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2:1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2:1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2:1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2:1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2:1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2:1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2:1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2:1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</row>
  </sheetData>
  <mergeCells count="5">
    <mergeCell ref="A203:I205"/>
    <mergeCell ref="I200:J200"/>
    <mergeCell ref="I201:J201"/>
    <mergeCell ref="A195:D195"/>
    <mergeCell ref="A196:D196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>
        <v>283283</v>
      </c>
    </row>
    <row r="2" spans="1:1" x14ac:dyDescent="0.25">
      <c r="A2">
        <v>-570775</v>
      </c>
    </row>
    <row r="3" spans="1:1" x14ac:dyDescent="0.25">
      <c r="A3">
        <f>SUM(A1:A2)</f>
        <v>-287492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EJCUCION CIERRE DE INGRESOS-17</vt:lpstr>
      <vt:lpstr>Hoja2</vt:lpstr>
      <vt:lpstr>'EJCUCION CIERRE DE INGRESOS-17'!Títulos_a_imprimir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UT</cp:lastModifiedBy>
  <cp:lastPrinted>2018-01-30T23:18:37Z</cp:lastPrinted>
  <dcterms:created xsi:type="dcterms:W3CDTF">2017-07-19T15:12:21Z</dcterms:created>
  <dcterms:modified xsi:type="dcterms:W3CDTF">2018-02-14T14:05:01Z</dcterms:modified>
</cp:coreProperties>
</file>