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D:\DATOS\Desktop\ODI RAMIRO SGC\SGC 2021\2021\12. GESTIÓN DEL TALENTO HUMANO\"/>
    </mc:Choice>
  </mc:AlternateContent>
  <bookViews>
    <workbookView xWindow="0" yWindow="0" windowWidth="28800" windowHeight="12330" activeTab="1"/>
  </bookViews>
  <sheets>
    <sheet name="MC-P08-F01-Contexto Estratégico" sheetId="6" r:id="rId1"/>
    <sheet name="MC-P08-F03" sheetId="1" r:id="rId2"/>
    <sheet name="DOCUMENTOS DE APOYO" sheetId="3" r:id="rId3"/>
    <sheet name="FORMULAS" sheetId="2" state="hidden" r:id="rId4"/>
  </sheets>
  <externalReferences>
    <externalReference r:id="rId5"/>
    <externalReference r:id="rId6"/>
    <externalReference r:id="rId7"/>
  </externalReferences>
  <definedNames>
    <definedName name="_xlnm._FilterDatabase" localSheetId="1" hidden="1">'MC-P08-F03'!$A$11:$AI$11</definedName>
    <definedName name="_xlnm.Print_Area" localSheetId="0">'MC-P08-F01-Contexto Estratégico'!$A$1:$B$99</definedName>
    <definedName name="_xlnm.Print_Titles" localSheetId="0">'MC-P08-F01-Contexto Estratégico'!$53:$53</definedName>
    <definedName name="unico" localSheetId="0">'[1]Identificación del Riesgo'!$E$18</definedName>
    <definedName name="unico">'[2]Identificación del Riesgo'!$F$20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43" i="1" l="1"/>
  <c r="R42" i="1"/>
  <c r="L42" i="1"/>
  <c r="J42" i="1"/>
  <c r="V42" i="1" s="1"/>
  <c r="V43" i="1" s="1"/>
  <c r="W42" i="1" s="1"/>
  <c r="X42" i="1" s="1"/>
  <c r="E42" i="1"/>
  <c r="Y42" i="1" l="1"/>
  <c r="Z42" i="1" s="1"/>
  <c r="AA42" i="1" s="1"/>
  <c r="M42" i="1"/>
  <c r="H26" i="1" l="1"/>
  <c r="R25" i="1" l="1"/>
  <c r="E24" i="1"/>
  <c r="R41" i="1"/>
  <c r="R40" i="1"/>
  <c r="L40" i="1"/>
  <c r="Y40" i="1" s="1"/>
  <c r="Z40" i="1" s="1"/>
  <c r="J40" i="1"/>
  <c r="V40" i="1" s="1"/>
  <c r="E40" i="1"/>
  <c r="R39" i="1"/>
  <c r="R38" i="1"/>
  <c r="R37" i="1"/>
  <c r="V37" i="1" s="1"/>
  <c r="V38" i="1" s="1"/>
  <c r="V39" i="1" s="1"/>
  <c r="L37" i="1"/>
  <c r="Y37" i="1" s="1"/>
  <c r="Z37" i="1" s="1"/>
  <c r="J37" i="1"/>
  <c r="E37" i="1"/>
  <c r="R36" i="1"/>
  <c r="R35" i="1"/>
  <c r="L35" i="1"/>
  <c r="Y35" i="1" s="1"/>
  <c r="Z35" i="1" s="1"/>
  <c r="J35" i="1"/>
  <c r="E35" i="1"/>
  <c r="M37" i="1" l="1"/>
  <c r="M40" i="1"/>
  <c r="W37" i="1"/>
  <c r="X37" i="1" s="1"/>
  <c r="AA37" i="1" s="1"/>
  <c r="M35" i="1"/>
  <c r="V35" i="1"/>
  <c r="V36" i="1" s="1"/>
  <c r="W35" i="1" s="1"/>
  <c r="X35" i="1" s="1"/>
  <c r="AA35" i="1" s="1"/>
  <c r="H30" i="1" l="1"/>
  <c r="R34" i="1"/>
  <c r="R33" i="1"/>
  <c r="R32" i="1"/>
  <c r="L32" i="1"/>
  <c r="Y32" i="1" s="1"/>
  <c r="Z32" i="1" s="1"/>
  <c r="J32" i="1"/>
  <c r="V33" i="1" s="1"/>
  <c r="V34" i="1" s="1"/>
  <c r="E32" i="1"/>
  <c r="V32" i="1" l="1"/>
  <c r="W32" i="1" s="1"/>
  <c r="X32" i="1" s="1"/>
  <c r="AA32" i="1" s="1"/>
  <c r="M32" i="1"/>
  <c r="R31" i="1"/>
  <c r="R30" i="1"/>
  <c r="L30" i="1"/>
  <c r="Y30" i="1" s="1"/>
  <c r="Z30" i="1" s="1"/>
  <c r="J30" i="1"/>
  <c r="E30" i="1"/>
  <c r="M30" i="1" l="1"/>
  <c r="V30" i="1"/>
  <c r="V31" i="1" s="1"/>
  <c r="W30" i="1" s="1"/>
  <c r="X30" i="1" s="1"/>
  <c r="AA30" i="1" s="1"/>
  <c r="L22" i="1" l="1"/>
  <c r="L24" i="1"/>
  <c r="L26" i="1"/>
  <c r="Y26" i="1" s="1"/>
  <c r="Z26" i="1" s="1"/>
  <c r="J24" i="1"/>
  <c r="R29" i="1"/>
  <c r="R28" i="1"/>
  <c r="L28" i="1"/>
  <c r="Y28" i="1" s="1"/>
  <c r="Z28" i="1" s="1"/>
  <c r="J28" i="1"/>
  <c r="M28" i="1" s="1"/>
  <c r="E28" i="1"/>
  <c r="R27" i="1"/>
  <c r="R26" i="1"/>
  <c r="J26" i="1"/>
  <c r="E26" i="1"/>
  <c r="M26" i="1" l="1"/>
  <c r="M24" i="1"/>
  <c r="V26" i="1"/>
  <c r="V27" i="1" s="1"/>
  <c r="W26" i="1" s="1"/>
  <c r="X26" i="1" s="1"/>
  <c r="AA26" i="1" s="1"/>
  <c r="V28" i="1"/>
  <c r="V29" i="1" s="1"/>
  <c r="W28" i="1" s="1"/>
  <c r="X28" i="1" s="1"/>
  <c r="AA28" i="1" s="1"/>
  <c r="Y24" i="1"/>
  <c r="Z24" i="1" s="1"/>
  <c r="R24" i="1"/>
  <c r="V24" i="1" s="1"/>
  <c r="V25" i="1" s="1"/>
  <c r="W24" i="1" s="1"/>
  <c r="X24" i="1" s="1"/>
  <c r="R21" i="1"/>
  <c r="R20" i="1"/>
  <c r="L20" i="1"/>
  <c r="Y20" i="1" s="1"/>
  <c r="Z20" i="1" s="1"/>
  <c r="J20" i="1"/>
  <c r="E20" i="1"/>
  <c r="R19" i="1"/>
  <c r="V41" i="1" s="1"/>
  <c r="W40" i="1" s="1"/>
  <c r="X40" i="1" s="1"/>
  <c r="AA40" i="1" s="1"/>
  <c r="R18" i="1"/>
  <c r="L18" i="1"/>
  <c r="Y18" i="1" s="1"/>
  <c r="Z18" i="1" s="1"/>
  <c r="J18" i="1"/>
  <c r="E18" i="1"/>
  <c r="R17" i="1"/>
  <c r="R16" i="1"/>
  <c r="L16" i="1"/>
  <c r="Y16" i="1" s="1"/>
  <c r="Z16" i="1" s="1"/>
  <c r="J16" i="1"/>
  <c r="E16" i="1"/>
  <c r="R23" i="1"/>
  <c r="R22" i="1"/>
  <c r="Y22" i="1"/>
  <c r="Z22" i="1" s="1"/>
  <c r="J22" i="1"/>
  <c r="M22" i="1" s="1"/>
  <c r="E22" i="1"/>
  <c r="V16" i="1" l="1"/>
  <c r="V17" i="1" s="1"/>
  <c r="W16" i="1" s="1"/>
  <c r="X16" i="1" s="1"/>
  <c r="AA16" i="1" s="1"/>
  <c r="M16" i="1"/>
  <c r="V18" i="1"/>
  <c r="V19" i="1" s="1"/>
  <c r="W18" i="1" s="1"/>
  <c r="X18" i="1" s="1"/>
  <c r="AA18" i="1" s="1"/>
  <c r="V20" i="1"/>
  <c r="V21" i="1" s="1"/>
  <c r="W20" i="1" s="1"/>
  <c r="X20" i="1" s="1"/>
  <c r="AA20" i="1" s="1"/>
  <c r="M20" i="1"/>
  <c r="AA24" i="1"/>
  <c r="M18" i="1"/>
  <c r="V22" i="1"/>
  <c r="V23" i="1" s="1"/>
  <c r="W22" i="1" l="1"/>
  <c r="X22" i="1" s="1"/>
  <c r="AA22" i="1" s="1"/>
  <c r="R14" i="1"/>
  <c r="R15" i="1"/>
  <c r="L14" i="1"/>
  <c r="Y14" i="1" s="1"/>
  <c r="Z14" i="1" s="1"/>
  <c r="J14" i="1"/>
  <c r="V14" i="1" s="1"/>
  <c r="E14" i="1"/>
  <c r="E12" i="1"/>
  <c r="M14" i="1" l="1"/>
  <c r="J12" i="1" l="1"/>
  <c r="L12" i="1"/>
  <c r="R12" i="1"/>
  <c r="R13" i="1"/>
  <c r="V12" i="1" l="1"/>
  <c r="V13" i="1" s="1"/>
  <c r="Y12" i="1"/>
  <c r="Z12" i="1" s="1"/>
  <c r="M12" i="1"/>
  <c r="W12" i="1" l="1"/>
  <c r="X12" i="1" s="1"/>
  <c r="AA12" i="1" s="1"/>
  <c r="V15" i="1" l="1"/>
  <c r="W14" i="1" s="1"/>
  <c r="X14" i="1" s="1"/>
  <c r="AA14" i="1" s="1"/>
</calcChain>
</file>

<file path=xl/comments1.xml><?xml version="1.0" encoding="utf-8"?>
<comments xmlns="http://schemas.openxmlformats.org/spreadsheetml/2006/main">
  <authors>
    <author>USUARIO</author>
    <author>LIBIA</author>
    <author>UT</author>
    <author>Usuario</author>
  </authors>
  <commentList>
    <comment ref="A7" authorId="0" shapeId="0">
      <text>
        <r>
          <rPr>
            <sz val="9"/>
            <color indexed="81"/>
            <rFont val="Tahoma"/>
            <family val="2"/>
          </rPr>
          <t>Estatuto General UT</t>
        </r>
      </text>
    </comment>
    <comment ref="B9" authorId="1" shapeId="0">
      <text>
        <r>
          <rPr>
            <sz val="9"/>
            <color indexed="81"/>
            <rFont val="Tahoma"/>
            <family val="2"/>
          </rPr>
          <t>Externos
Relacionados con los aspectos sociales, económicos, culturales, de orden público, políticos, legales y/o cambios tecnológicos, estos se analizan con relación a la razón de ser de la entidad.</t>
        </r>
      </text>
    </comment>
    <comment ref="C9" authorId="0" shapeId="0">
      <text>
        <r>
          <rPr>
            <sz val="9"/>
            <color indexed="81"/>
            <rFont val="Tahoma"/>
            <family val="2"/>
          </rPr>
          <t>Son aquellos factores que resultan positivos, favorables, explotables, que se deben descubrir en el entorno en el que actúa la Universidad, y que permiten obtener ventajas competitivas</t>
        </r>
      </text>
    </comment>
    <comment ref="D9" authorId="0" shapeId="0">
      <text>
        <r>
          <rPr>
            <sz val="9"/>
            <color indexed="81"/>
            <rFont val="Tahoma"/>
            <family val="2"/>
          </rPr>
          <t>Son los problemas, obstáculos o limitaciones externos que pueden impedir o limitar el desarrollo de un país o de un sector.</t>
        </r>
      </text>
    </comment>
    <comment ref="B10" authorId="2" shapeId="0">
      <text>
        <r>
          <rPr>
            <sz val="9"/>
            <color indexed="81"/>
            <rFont val="Tahoma"/>
            <family val="2"/>
          </rPr>
          <t xml:space="preserve">Cambios de gobierno, legislación, políticas públicas, regulación
</t>
        </r>
      </text>
    </comment>
    <comment ref="B16" authorId="2" shapeId="0">
      <text>
        <r>
          <rPr>
            <sz val="9"/>
            <color indexed="81"/>
            <rFont val="Tahoma"/>
            <family val="2"/>
          </rPr>
          <t xml:space="preserve">Disponibilidad de capital, liquidez, mercados financieros, desempleo, competencia
</t>
        </r>
      </text>
    </comment>
    <comment ref="B24" authorId="2" shapeId="0">
      <text>
        <r>
          <rPr>
            <sz val="9"/>
            <color indexed="81"/>
            <rFont val="Tahoma"/>
            <family val="2"/>
          </rPr>
          <t xml:space="preserve">Los factores sociales significan cómo las relaciones, las características demográficas y las estructuras sociales, como la cultura y el entorno, pueden afectar la misión de la Universidad.
</t>
        </r>
      </text>
    </comment>
    <comment ref="B32" authorId="3" shapeId="0">
      <text>
        <r>
          <rPr>
            <sz val="9"/>
            <color indexed="81"/>
            <rFont val="Tahoma"/>
            <family val="2"/>
          </rPr>
          <t xml:space="preserve">Avances en tecnología, acceso a sistemas de información externos, gobierno en línea.
</t>
        </r>
      </text>
    </comment>
    <comment ref="B39" authorId="3" shapeId="0">
      <text>
        <r>
          <rPr>
            <sz val="9"/>
            <color indexed="81"/>
            <rFont val="Tahoma"/>
            <family val="2"/>
          </rPr>
          <t>Evalúa de qué forma el medio ambiente afecta a la Universidad.
Cambio climático
Consumo de recursos no renovables
Reciclaje
Contaminación
Políticas medioambientales
Gases
Riesgos naturales</t>
        </r>
      </text>
    </comment>
    <comment ref="B47" authorId="3" shapeId="0">
      <text>
        <r>
          <rPr>
            <sz val="9"/>
            <color indexed="81"/>
            <rFont val="Tahoma"/>
            <family val="2"/>
          </rPr>
          <t xml:space="preserve">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
</t>
        </r>
      </text>
    </comment>
    <comment ref="B53" authorId="1"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B54" authorId="3" shapeId="0">
      <text>
        <r>
          <rPr>
            <sz val="9"/>
            <color indexed="81"/>
            <rFont val="Tahoma"/>
            <family val="2"/>
          </rPr>
          <t>Direccionamiento estratégico, planeación institucional, políticas, objetivos, estrategias, liderazgo, trabajo en equipo.</t>
        </r>
      </text>
    </comment>
    <comment ref="B61" authorId="3" shapeId="0">
      <text>
        <r>
          <rPr>
            <sz val="9"/>
            <color indexed="81"/>
            <rFont val="Tahoma"/>
            <family val="2"/>
          </rPr>
          <t>Presupuesto de funcionamiento, recursos de inversión, infraestructura, capacidad instalada</t>
        </r>
      </text>
    </comment>
    <comment ref="B67" authorId="3" shapeId="0">
      <text>
        <r>
          <rPr>
            <sz val="9"/>
            <color indexed="81"/>
            <rFont val="Tahoma"/>
            <family val="2"/>
          </rPr>
          <t xml:space="preserve">Competencia de personal, disponibilidad del personal, seguridad y salud ocupacional, funciones y responsabilidades, estructura organizacional, cultura organizacional
</t>
        </r>
      </text>
    </comment>
    <comment ref="B75" authorId="3" shapeId="0">
      <text>
        <r>
          <rPr>
            <sz val="9"/>
            <color indexed="81"/>
            <rFont val="Tahoma"/>
            <family val="2"/>
          </rPr>
          <t xml:space="preserve">Capacidad, diseño de ejecución, proveedores, entradas, salidas, gestión del conocimiento, relación con las partes interesadas.
</t>
        </r>
      </text>
    </comment>
    <comment ref="B85" authorId="3" shapeId="0">
      <text>
        <r>
          <rPr>
            <sz val="9"/>
            <color indexed="81"/>
            <rFont val="Tahoma"/>
            <family val="2"/>
          </rPr>
          <t>Integridad y disponibilidad de datos y sistemas, desarrollo, producción, mantenimiento de sistemas de información.</t>
        </r>
      </text>
    </comment>
    <comment ref="B94" authorId="3" shapeId="0">
      <text>
        <r>
          <rPr>
            <sz val="9"/>
            <color indexed="81"/>
            <rFont val="Tahoma"/>
            <family val="2"/>
          </rPr>
          <t>Canales utilizados y su efectividad, flujo de la información necesaria para el desarrollo de las operaciones.</t>
        </r>
      </text>
    </comment>
  </commentList>
</comments>
</file>

<file path=xl/comments2.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3.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<sst xmlns="http://schemas.openxmlformats.org/spreadsheetml/2006/main" count="705" uniqueCount="387">
  <si>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</si>
  <si>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</si>
  <si>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</si>
  <si>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</si>
  <si>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</si>
  <si>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</si>
  <si>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</si>
  <si>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</si>
  <si>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</si>
  <si>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</si>
  <si>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</si>
  <si>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</si>
  <si>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</si>
  <si>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</si>
  <si>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</si>
  <si>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</si>
  <si>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</si>
  <si>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</si>
  <si>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</si>
  <si>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</si>
  <si>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</si>
  <si>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</si>
  <si>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</si>
  <si>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Clasificación del Riesgo</t>
  </si>
  <si>
    <t>PROCESOS</t>
  </si>
  <si>
    <t>Gestión de la Planeación Institucional</t>
  </si>
  <si>
    <t>Gestión de la Comunicación</t>
  </si>
  <si>
    <t>Gestión del Mejoramiento Continuo</t>
  </si>
  <si>
    <t>Formación</t>
  </si>
  <si>
    <t>Investigación</t>
  </si>
  <si>
    <t>Proyección Social</t>
  </si>
  <si>
    <t>Gestión Jurídica y Contractual</t>
  </si>
  <si>
    <t>Gestión del Talento Humano</t>
  </si>
  <si>
    <t>Gestión Financiera</t>
  </si>
  <si>
    <t>Gestión Logística</t>
  </si>
  <si>
    <t xml:space="preserve">Gestión Bibliotecaria </t>
  </si>
  <si>
    <t>Gestión Documental</t>
  </si>
  <si>
    <t>Gestión de Admisiones, Registro y Control Académico</t>
  </si>
  <si>
    <t>Gestión del Desarrollo Humano</t>
  </si>
  <si>
    <t xml:space="preserve">Gestión de Tecnologías de la Información </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</si>
  <si>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</si>
  <si>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</si>
  <si>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</si>
  <si>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</si>
  <si>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</si>
  <si>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</si>
  <si>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</si>
  <si>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</si>
  <si>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</si>
  <si>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</si>
  <si>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</si>
  <si>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</si>
  <si>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</si>
  <si>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</si>
  <si>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</si>
  <si>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</si>
  <si>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</si>
  <si>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</si>
  <si>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</si>
  <si>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</si>
  <si>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</si>
  <si>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</si>
  <si>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</si>
  <si>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</si>
  <si>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</si>
  <si>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</si>
  <si>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</si>
  <si>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</si>
  <si>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</si>
  <si>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</si>
  <si>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</si>
  <si>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</si>
  <si>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</si>
  <si>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</si>
  <si>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</si>
  <si>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</si>
  <si>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</si>
  <si>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</si>
  <si>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</si>
  <si>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</si>
  <si>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</si>
  <si>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</si>
  <si>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</si>
  <si>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</si>
  <si>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</si>
  <si>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</si>
  <si>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</si>
  <si>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</si>
  <si>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</si>
  <si>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</si>
  <si>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</si>
  <si>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</si>
  <si>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</si>
  <si>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</si>
  <si>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</si>
  <si>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</si>
  <si>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</si>
  <si>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</si>
  <si>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</si>
  <si>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</si>
  <si>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</si>
  <si>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</si>
  <si>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</si>
  <si>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</si>
  <si>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</si>
  <si>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</si>
  <si>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</si>
  <si>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</si>
  <si>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</si>
  <si>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</si>
  <si>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</si>
  <si>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</si>
  <si>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Afectación económica</t>
  </si>
  <si>
    <t>Afectación reputacional</t>
  </si>
  <si>
    <t>Versión: 09</t>
  </si>
  <si>
    <t>FORTALEZAS</t>
  </si>
  <si>
    <t>AMENAZAS</t>
  </si>
  <si>
    <t xml:space="preserve">OPORTUNIDADES </t>
  </si>
  <si>
    <t xml:space="preserve">Sociales </t>
  </si>
  <si>
    <t xml:space="preserve">
</t>
  </si>
  <si>
    <t>DEBILIDADES</t>
  </si>
  <si>
    <t>Talento Humano</t>
  </si>
  <si>
    <t>Debilidades:
1 y 2. Análisis de Contexto Estratégico Sectorial e Institucional Ministerio de Educación Nacional, noviembre 2018.</t>
  </si>
  <si>
    <t>2. Disminución de los recursos del Presupuesto General de la Nación que afecten la proporción de recursos apropiados al sector educativo.</t>
  </si>
  <si>
    <t xml:space="preserve">4. Escaso apoyo de los sectores económicos y productivos de la región para el desarrollo de los proyectos que se adelantan en la educación superior pública. </t>
  </si>
  <si>
    <t>5. Situación económica por la que atraviesa actualmente el país, a causa de la pandemia del COVID-19.</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</si>
  <si>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</si>
  <si>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</si>
  <si>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</si>
  <si>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</si>
  <si>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</si>
  <si>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4. Políticas que promuevan la igualdad de oportunidades, la inclusión, la solidaridad y la lucha contra la pobreza.</t>
  </si>
  <si>
    <t>2. Fuentes de financiación a nivel nacional e internacional.</t>
  </si>
  <si>
    <t>2. Dinámicas geopolíticas globales</t>
  </si>
  <si>
    <t>4. Dimensión 4. Evaluación de Resultados obtuvo un puntaje de 64.8%, con decrecimiento de -6.6% en relación con la vigencia 2019. FURAG (2020)</t>
  </si>
  <si>
    <t>2. Desarticulación de algunos procesos que generan demoras en los resultados.</t>
  </si>
  <si>
    <t xml:space="preserve">La Universidad del Tolima es una institución de educación superior de carácter público que fomenta el desarrollo de las capacidades humanas para la formación integral permanente. Está apoyada en valores éticos de tolerancia, respeto y convivencia mediante la búsqueda incesante del saber, la producción, la apropiación y divulgación del conocimiento en los diversos campos de la cultura, la ciencia, el arte y la tecnología desde una perspectiva inter y transdiciplinar. Se enmarca en una educación inclusiva con enfoque diferencial de derechos como aporte al bienestar de la sociedad, el ambiente y al desarrollo sustentable de la región, la nación y del mundo.     </t>
  </si>
  <si>
    <t>MISIÓN:</t>
  </si>
  <si>
    <t>OBJETO:</t>
  </si>
  <si>
    <t xml:space="preserve">Su carácter de universidad tiene por objeto esencial la búsqueda, producción, generación, construcción colectiva y la difusión del saber y del conocimiento en los campos de las humanidades, las ciencias, las artes, la filosofía y la tecnología, a través de la docencia, la investigación, la extensión y la proyección social. Esto se articula en los programas académicos en las modalidades y metodologías tendientes a la formación humana y la excelencia académica.                                                                
Su carácter departamental radica en su compromiso de pensar la(s) problemática(s) de su entorno y contribuir a la formulación y puesta en marcha de planes, programas y proyectos, en busca del desarrollo y el fomento de la cultura en las diferentes regiones del departamento o donde hiciese presencia.
Su carácter de institución pública y estatal radica en que asume el compromiso que tiene el Estado en la formación de sus ciudadanos(as) y con la constitución del proyecto político, ambiental, cultural y ético de la Nación. Acuerdo del Consejo Superior. No. 033 del 23 de septiembre de 2020, "Por el cual se expide el Estatuto General de la Universidad del Tolima.
</t>
  </si>
  <si>
    <t>FECHA ACTUALIZACIÓN</t>
  </si>
  <si>
    <t>Ambientales</t>
  </si>
  <si>
    <t>3. Políticas estatales en educación superior</t>
  </si>
  <si>
    <t>4. Política de desarrollo institucional</t>
  </si>
  <si>
    <t xml:space="preserve">5. Objetivos de Desarrollo Sostenible </t>
  </si>
  <si>
    <t>6. Plan de Desarrollo Nacional y Departamental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</si>
  <si>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</si>
  <si>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</si>
  <si>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6. Aportes de los sectores económicos y productivos de la región para el desarrollo de proyectos.</t>
  </si>
  <si>
    <t>3. Dinámicas económicas globales</t>
  </si>
  <si>
    <t>4. Incremento en los aportes por Acreditación - Reacreditación Institucional. (revisar si hay incrementos en los aportes) (Mejora la imagen institucional)</t>
  </si>
  <si>
    <t>1. Reducción de los aportes del orden Nacional y Departamental.</t>
  </si>
  <si>
    <t>3. Imposibilidad de atender la totalidad de necesidades identificadas en las Instituciones de Educación Superior, con el presupuesto asignado.</t>
  </si>
  <si>
    <t>1. Posicionamiento de la educación como sector estratégico para el cierre de brechas y alcanzar una mayor equidad.</t>
  </si>
  <si>
    <t>5. Investigación y proyección social articulada con sector empresarial y social, para transferencia de conocimiento, tecnología entre otras para el desarrollo de la región.</t>
  </si>
  <si>
    <t xml:space="preserve">6. Educación inclusiva con enfoque diferencial de derechos como aporte al bienestar de la sociedad, el ambiente y al desarrollo sustentable de la región, la nación y del mundo.     </t>
  </si>
  <si>
    <t xml:space="preserve">7. Acceso a la educación superior, de la población en condiciones de vulnerabilidad del Departamento del Tolima. </t>
  </si>
  <si>
    <t>1. Situación social del País en momentos de crisis.</t>
  </si>
  <si>
    <t xml:space="preserve">2. Dificultades en el acceso a la educación superior, de la población en condiciones de vulnerabilidad del Departamento del Tolima. </t>
  </si>
  <si>
    <t xml:space="preserve">3. Alto desempleo de profesionales universitarios. </t>
  </si>
  <si>
    <t>4. Bajos niveles en competencias de los estudiantes que ingresan a la educación superior.</t>
  </si>
  <si>
    <t>5. Situaciones de salud pública tales como: pandemias, virus, desabastecimiento de agua, etc.</t>
  </si>
  <si>
    <t>7. Interrupción de la prestación del servicio como mecanismo de protesta de los diferentes actores sociales.</t>
  </si>
  <si>
    <t>8. Consumo y expendio de sustancias psicoactivas en el entorno de la UT.</t>
  </si>
  <si>
    <t>6. Situaciones de orden público que afecta a la entidad: asonadas, asaltos, atentados, vandalismo, entre otros.</t>
  </si>
  <si>
    <t>1. Ocurrencia de eventos relacionados a la imposibilidad de acceso a los recursos tecnológicos e institucionales.</t>
  </si>
  <si>
    <t>3. Seguridad y privacidad de la Información.</t>
  </si>
  <si>
    <t>2. Evolución acelerada de las TIC</t>
  </si>
  <si>
    <t>5. Incapacidad para adoptar nuevas TIC</t>
  </si>
  <si>
    <t>6. Bajo nivel de adquisición de dispositivos electrónicos y conexión a internet de los grupos de valor e interés y ciudadanía en general.</t>
  </si>
  <si>
    <t>3. Falta de conciencia ambiental.</t>
  </si>
  <si>
    <t>4. Pérdida de biodiversidad.</t>
  </si>
  <si>
    <t>1. Desarrollo sostenible y sustentable.</t>
  </si>
  <si>
    <t>2. Alianzas con entidades de protección, conservación ambiental (Cortolima)</t>
  </si>
  <si>
    <t>3. Articulación con el Plan de Gestión Ambiental Regional del Tolima 2013-2023.</t>
  </si>
  <si>
    <t xml:space="preserve">6. Deforestación </t>
  </si>
  <si>
    <t>4. Políticas y planes nacionales en materia medio ambiental.</t>
  </si>
  <si>
    <t>8. Contaminación por residuos químicos.</t>
  </si>
  <si>
    <t>1. Declaración internacional de derechos humanos.</t>
  </si>
  <si>
    <t>5. Reciclaje de residuos</t>
  </si>
  <si>
    <t>2. Legislación UNESCO</t>
  </si>
  <si>
    <t>3. Constitución Política de Colombia</t>
  </si>
  <si>
    <t>4. Legislación expedida Ministerio de Educación Nacional</t>
  </si>
  <si>
    <t>5. Legislación expedida para Entidades Públicas</t>
  </si>
  <si>
    <t xml:space="preserve">1. El equipo directivo realiza planeación estratégicas para proyectar los planes y lineamientos en el corto, mediano y largo plazo, a partir de la misión, visión y objetivos Institucionales.
</t>
  </si>
  <si>
    <t>3. Existe coherencia entre las políticas y lineamientos institucionales que propician el desarrollo de las funciones misionales; los planes de acción han sido socializados y se encuentran ampliamente apropiados por la comunidad universitaria. CNA, Resolución Acreditación 013189/2020 MEN.</t>
  </si>
  <si>
    <t xml:space="preserve">1. Dimensión 2. Direccionamiento Estratégico y Planeación, en la vigencia 2020 tuvo un decrecimiento del -7.6% con respecto a la vigencia 2019. FURAG (2020) </t>
  </si>
  <si>
    <t>2. La calificación del índice de mecanismos efectivos de seguimiento y evaluación, presentó una reducción del -21.7%, necesidad de fortalecer los mecanismos para el seguimiento, control y evaluación de los planes, programas y proyectos. FURAG (2020)</t>
  </si>
  <si>
    <t>3. Dimensión 3. Gestión con Valores para Resultados obtuvo un puntaje 65.1%, con decrecimiento de -2.4% en relación con la vigencia 2019. FURAG (2020)</t>
  </si>
  <si>
    <t>7. No existen mecanismos eficaces para definir y controlar los riesgos, más aún lo que refiere a la revisión y control por parte de la Dirección de los cambios del contexto, el seguimiento a los riesgos aceptados, y el comportamiento y/o materialización de los riesgos de corrupción. Informe pormenorizado OCG.</t>
  </si>
  <si>
    <t>2. Dificultades en la ejecución del presupuesto Institucional, representados en bajos tiempos de respuesta.</t>
  </si>
  <si>
    <t xml:space="preserve">3. Falta de un sistema de información administrativo y financiero integrado. </t>
  </si>
  <si>
    <t>4. Algunos procesos financieros se realizan de forma manual.</t>
  </si>
  <si>
    <t>5. Dificultad en la ejecución presupuestal causada por situaciones externas impredecibles: Pandemia, cese de actividades por protesta social, entre otros.</t>
  </si>
  <si>
    <t>6. Austeridad del Gasto Nacional.</t>
  </si>
  <si>
    <t>7. Reformas tributarias que impacten procesos en la institución. (Proyecto de modernización, costos de funcionamiento, plan de adquisiciones, entre otros)</t>
  </si>
  <si>
    <t>6. Recursos financieros limitados para atender requerimientos y necesidades de los grupos de valor o interés en procesos académicos y administrativos y para dar cumplimiento a los factores de acreditación institucional.</t>
  </si>
  <si>
    <t>1. El número de docentes de planta es insuficiente frente al número de estudiantes de las modalidades presencial y distancia. Resolución Acreditación 013189/2020 MEN.</t>
  </si>
  <si>
    <t>1. El nivel de cualificación de la planta docente conformada por 316 profesores,  de los cuales 131 poseen título de doctor, 167 título de magister y 18 cuentan con título de especialista. Resolución Acreditación 013189/2020 MEN.</t>
  </si>
  <si>
    <t>5. Falta de aplicación de herramientas de evaluación de desempeño al personal administrativo de la Institución.  (Plan de Mejoramiento MECI)</t>
  </si>
  <si>
    <t>2. La Dimensión 1. Talento Humano de la vigencia 2020 obtuvo un puntaje de 58,6%, quedando por debajo del 60%. FURAG (2020).</t>
  </si>
  <si>
    <t>3. El Plan Institucional de Capacitación no obedece a las necesidades de formación de acuerdo a las competencias de los cargos y carece de asignación de recursos del presupuesto.</t>
  </si>
  <si>
    <t>6. Falta de inducción al cargo para funcionarios nuevos o reubicados.</t>
  </si>
  <si>
    <t>4. Apropiación del personal de la UT, de los principios de transparencia, integridad, la cultura del autocontrol y autoevaluación.</t>
  </si>
  <si>
    <t>7. Carencia de mecanismos para el manejo de conflictos de interés. Informe pormenorizado de control interno 2do semestre 2020 MECI OCG y resultados FURAG (2020).</t>
  </si>
  <si>
    <t>8. Necesidad de formalizar Sistema de Seguridad y Salud en el Trabajo, acorde con la legislación y los lineamientos vigentes.</t>
  </si>
  <si>
    <t>1. La Institución cuenta con un modelo pedagógico y con políticas institucionales actualizadas que orientan los lineamientos curriculares de los Programas Académicos. Resolución Acreditación 013189/2020 MEN.</t>
  </si>
  <si>
    <t>3. Mecanismos de autorregulación y autoevaluación institucional en procesos académicos.</t>
  </si>
  <si>
    <t>4. El impacto en el desarrollo social y territorial que, desde los procesos formativos, tanto de pregrado como de posgrado se desarrollan en la Universidad. Resolución Acreditación 013189/2020 MEN.</t>
  </si>
  <si>
    <t xml:space="preserve">5. El aprovechamiento de los convenios con que cuenta la Institución, se registran 16 convenios nacionales y 87 convenios internacionales para la movilidad y cooperación académica, han permitido elevar el nivel de interacción de estudiantes y profesores con comunidades extranjeras. Resolución Acreditación 013189/2020 MEN.
</t>
  </si>
  <si>
    <t>6. Las estrategias implementadas para elevar la producción de los grupos de investigación, de tal manera que han alcanzado mejores niveles de categorización. Resolución Acreditación 013189/2020 MEN.</t>
  </si>
  <si>
    <t>7. El Hospital Veterinario fue galardonado a mejor centro asistencial para animales de la región Tolima grande, premios PET INDUSTRY.</t>
  </si>
  <si>
    <t>8. La institución tiene programas, proyectos y actividades que le permiten cumplir con su función de "promover el bienestar individual y colectivo" de los miembros de su comunidad universitaria. Resolución Acreditación 013189/2020 MEN.</t>
  </si>
  <si>
    <t>9. El prestigio y reconocimiento de los egresados quienes a su vez poseen un vínculo fuerte con la institución. Resolución Acreditación 013189/2020 MEN.</t>
  </si>
  <si>
    <t>10. La Institución cuenta con una amplia gama de recursos de apoyo académico. Resolución Acreditación 013189/2020 MEN.</t>
  </si>
  <si>
    <t>3. Dificultad en el seguimiento y control a la producción intelectual e investigación de los profesores y estudiantes y participación en comunidades científicas.</t>
  </si>
  <si>
    <t xml:space="preserve">4. Las pruebas Saber Pro por debajo del promedio nacional en los resultados de las competencias de Razonamiento cuantitativo e Inglés. Resolución Acreditación 013189/2020 MEN. </t>
  </si>
  <si>
    <t>7. Falta de controles diseñados e implementados dentro de los procedimientos. Informe pormenorizado de control interno 2do semestre 2020 MECI OCG.</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</si>
  <si>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</si>
  <si>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</si>
  <si>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</si>
  <si>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</si>
  <si>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</si>
  <si>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diseño de mecanismos para la información y comunicación, en su estructura no especifica con claridad fuentes de datos, control sobre la integridad, confidencialidad y disponibilidad de la información relevante. Informe pormenorizado de control interno 2do semestre 2020 MECI OCG</t>
  </si>
  <si>
    <t>2. Emisión de información informal que predomina sobre la comunicación interna oficial.</t>
  </si>
  <si>
    <t>3. Dimensión 5. Información y Comunicación obtuvo un puntaje de 69,6 para la vigencia 2020, presentó un decrecimiento - 6.2% en relación a la vigencia anterior. FURAG (2020)</t>
  </si>
  <si>
    <t>4. Recursos limitados para apoyar la gestión documental, para gestionar archivos digitales, electrónico y audiovisual.</t>
  </si>
  <si>
    <t>5. Falta definir canales oficiales externos acordes a los diferentes grupos de valor e interés, para los cuales esté especificado la información que se debe entregar, la periodicidad, y finalidad, así como los controles y mecanismos de evaluación para lograr la mejora efectiva. Informe pormenorizado de control interno 2do semestre 2020 MECI OCG.</t>
  </si>
  <si>
    <t>6. Recursos físicos y tecnológicos para la comunicación.</t>
  </si>
  <si>
    <t>3. Posconflicto, aportar a la garantía de derechos humanos y construcción de paz desde los ejes misionales.</t>
  </si>
  <si>
    <t>1. El desarrollo de las TIC favorece la comunicación bidireccional y multimodal de la gestión institucional y sectorial a los grupos de valor, de interés y ciudadanía en general.</t>
  </si>
  <si>
    <t>2. Fallos en la conexión o caída de redes que afectan la conectividad de los aplicativos.</t>
  </si>
  <si>
    <t>3. Política de Gobierno digital</t>
  </si>
  <si>
    <t>4. Ataques cibernéticos a la seguridad y privacidad de la información. (Hurto de información, Hackeos, manipulación, cambio o destrucción de información, terrorismo, espionaje, entre otros)</t>
  </si>
  <si>
    <t>7. Red energética y conectividad a internet inestable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</si>
  <si>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</si>
  <si>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</si>
  <si>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</si>
  <si>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</si>
  <si>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2. Para la vigencia 2020, el Índice de Desempeño Institucional alcanzó un puntaje de 65.9, presentando un incremento con relación a las vigencias 2019 (65.3) y 2018 (57.3), FURAG (2020)</t>
  </si>
  <si>
    <t>5. Los mecanismos de reporte de información no son oportunos para realizar el monitoreo, se presentan debilidades en la presentación de las evidencias, dificultando el seguimiento y toma de decisiones de la Alta Dirección. FURAG (2020)</t>
  </si>
  <si>
    <t>6. Debilidad en la línea de reporte al CICCI y estructura de control de la Universidad. Informe pormenorizado OCG.</t>
  </si>
  <si>
    <t>1. La reducción a cero del déficit fiscal acumulado desde la vigencia 2015.</t>
  </si>
  <si>
    <t xml:space="preserve">1. El costo de personal (Administrativos y Docentes) corresponde al 69% del presupuesto de la Universidad.
</t>
  </si>
  <si>
    <t>2. Búsqueda de recursos y fuentes de financiación.</t>
  </si>
  <si>
    <t>2. El número de profesores reconocidos en Colciencias como investigadores. Resolución Acreditación 013189/2020 MEN.</t>
  </si>
  <si>
    <t xml:space="preserve">1. Actualización del estatuto estudiantil
</t>
  </si>
  <si>
    <t>2. La Institución evidencia estrategias que permiten a los estudiantes y profesores acceder a cursos en segunda lengua, especialmente portugués e inglés. Resolución Acreditación 013189/2020 MEN.</t>
  </si>
  <si>
    <t>5. Índices de deserción a niveles por debajo del promedio nacional. Resolución Acreditación 013189/2020 MEN.</t>
  </si>
  <si>
    <t>6. Procesos de investigación institucionales, específicamente en productividad académica y en la categorización de grupos de investigación y de profesores ante el Sistema Nacional de Ciencia y Tecnología del país. Resolución Acreditación 013189/2020 MEN.</t>
  </si>
  <si>
    <t>8. Bajo nivel de bilingüismo en estudiantes, administrativos y docentes.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</si>
  <si>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</si>
  <si>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</si>
  <si>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</si>
  <si>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</si>
  <si>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</si>
  <si>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</si>
  <si>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</si>
  <si>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</si>
  <si>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6. Legislación de Propiedad intelectual</t>
  </si>
  <si>
    <t>1. Mecanismos para la información y la comunicación de la Universidad.</t>
  </si>
  <si>
    <t>2. Canales adecuados de información interno y externo.</t>
  </si>
  <si>
    <t>Fecha Aprobación: 26-julio-2021</t>
  </si>
  <si>
    <t>Seguimiento 2LD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</si>
  <si>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</si>
  <si>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</si>
  <si>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</si>
  <si>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</si>
  <si>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</si>
  <si>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</si>
  <si>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</si>
  <si>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</si>
  <si>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</si>
  <si>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</si>
  <si>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</si>
  <si>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</si>
  <si>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</si>
  <si>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</si>
  <si>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</si>
  <si>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</si>
  <si>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</si>
  <si>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</si>
  <si>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</si>
  <si>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</si>
  <si>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</si>
  <si>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Código: MC-P08-F01</t>
  </si>
  <si>
    <t>Código: MC-P08-F03</t>
  </si>
  <si>
    <t>Descripción del riesgo
(Se diligencia automáticamente)</t>
  </si>
  <si>
    <t>Fecha Aprobación: 26/07/2021</t>
  </si>
  <si>
    <t>por queja o reclamo de un servidor de la Universidad</t>
  </si>
  <si>
    <t>debido a la falta de habilidades y/o competencias en general</t>
  </si>
  <si>
    <t>Definir y aprobar el procedimiento de evaluación de desempeño para todos los empleados públicos de la institución</t>
  </si>
  <si>
    <t>Jefe División de Relaciones Laborales y Prestacionales</t>
  </si>
  <si>
    <t>por la pérdida o daños de una historia laboral</t>
  </si>
  <si>
    <t>Técnico de la División</t>
  </si>
  <si>
    <t>debido a inconsistencias en la liquidación de las Cesantias por error humano,  error de liquidación de algun factor en la nomina y falta de un sistema de información integrado, teniendo en cuenta que las cesantias se liquidan de manera manual</t>
  </si>
  <si>
    <t>Jefe De la Diviisón de Relaciones Laborales y Prestacionales</t>
  </si>
  <si>
    <t>Por queja o reclamo de un servidor de la Universidad</t>
  </si>
  <si>
    <t>Debido al pago de las cesantias  en un  fondo diferente al que se encuentra afiliado el funcionario</t>
  </si>
  <si>
    <t>Jefe de la Diviisión de Relaciones Laborales y Prestacionales</t>
  </si>
  <si>
    <t xml:space="preserve"> Por pago de un día de salario del trabajador por cada dia de mora y queja o reclamo del funcionario afectado</t>
  </si>
  <si>
    <t>Debido al No pago de las Cesantias  en las fechas establecidas por la ley</t>
  </si>
  <si>
    <t>por multas, sanciones y denuncias, investigación de entes de control.</t>
  </si>
  <si>
    <t>Debido a la vinculación de personal que incumple con los normatividad y legislación asociada.</t>
  </si>
  <si>
    <t>*Implementar lista de chequeo del cumplimiento de los requisitos en el Sistema de Gestión de Calidad.                                               *Actualizar procedimiento de vinculación incluyendo el nuevo control.                                                 *Implementar informe de revisión de antecedentes aleatorio.</t>
  </si>
  <si>
    <t>Técnico encargado del proceso de vinculación de personal administrativo</t>
  </si>
  <si>
    <t>2. El técnico de la DRLP, realiza revisiones aleatorias de los antecedentes disciplinarios, judiciales y fiscales durante el periodo de vinculación de los servidores públicos. Se deja registro de la verificación realizada mediante informe</t>
  </si>
  <si>
    <t>Debido a la vinculación de Docentes Catedraticos que incumple con los normatividad y legislación asociada.</t>
  </si>
  <si>
    <t xml:space="preserve">Por errores en la liquidación de sueldos y prestaciones sociales en las nóminas planta y cátedra. </t>
  </si>
  <si>
    <t>Por pago inoportuno de nómina</t>
  </si>
  <si>
    <t>Debido a información incompleta o inexactitud en la digitación de datos de la historia laboral y registros de nómina</t>
  </si>
  <si>
    <t>Auxiliar Administrativo encargado del proceso de elaboración de constancias laborales y Certificado CETIL</t>
  </si>
  <si>
    <t>por queja, reclamo, recurso de los grupos de valor o ente regulador por inconsistencias en la emisión de resoluciones de asignación de puntos</t>
  </si>
  <si>
    <t>debido a información incompleta o inexactitud en la digitación de datos de los actos administrativos de asignación y reconocimiento de puntos</t>
  </si>
  <si>
    <t>Semestre 
B de 2021</t>
  </si>
  <si>
    <t>Diciembre de 
2021</t>
  </si>
  <si>
    <t>Formalización en el Sistema de Gestión de Calidad del formato mediante el cual se realiza la liquidación de Cesantías  y cruce de información respectivo
Formalización en el Sistema de Gestión de Calidad del formato mediante el cual se realiza la verificación aleatoria</t>
  </si>
  <si>
    <t>Incluir en las Jornadas de Inducción y Reinducción temas relacionados con el pago de Cesantías, con el fin de subsanar dudas que tengan los funcionarios frente a este tramite
Formalizar en el Sistema de Gestión de Calidad el formato para actualización de Fondos de Cesantías.</t>
  </si>
  <si>
    <t xml:space="preserve">
Formalizar el registro del control implementado.</t>
  </si>
  <si>
    <t>1. Los auxiliares administrativos de la DRLP, recepcionan, clasifican, revisan y aplican el reporte físico y digital de las novedades internas y externas reportadas en el aplicativo dispuesto para la liquidación de nómina</t>
  </si>
  <si>
    <t>Debido a interrupciones de terceros, reporte erróneo o extemporaneo de novedades desde las unidades académicas y entidades externas, desarticulación de los procesos y deficiencia del trabajo en equipo entre áreas misionales y de apoyo, error involuntario en la aplicación de alguna novedad reportada.</t>
  </si>
  <si>
    <t>Debido a fallas en los recursos tecnológicos (software y equipos).</t>
  </si>
  <si>
    <t>2. Se informa al Jefe inmediato de los problemas que estén presentando los equipos de cómputos, solicitando el respectivo mantenimiento y actualización o cambio de los mismos.</t>
  </si>
  <si>
    <t>1. Los auxiliares administrativos de la DRLP, reportan al proveedor del sistema establecido para las liquidación de nómina las fallas, demoras en los tiempos de respuesta y desactualización del software.</t>
  </si>
  <si>
    <t>Establecer horarios de atención al público en los días de liquidación de nóminas
Formalizar el documento mediante el cual se registran las novedades aplicadas y reportadas
Establecer y comunicar el calendario de recepción de novedades.</t>
  </si>
  <si>
    <t>Solicitar la compra de equipos de cómputo con las características de hardware y software adecuadas para ejecutar el proceso de liquidación de nómina
Solicitar el establecimiento de un cronograma de mantenimiento preventivo para los equipos de cómputo del equipo de nómina.</t>
  </si>
  <si>
    <t>Verificación semestral de puntos asignados entre DRLP y VAC</t>
  </si>
  <si>
    <t>Vicerrectoría Académica
División de Relaciones Laborales y Prestacionales</t>
  </si>
  <si>
    <t>Se realizará de forma semestral</t>
  </si>
  <si>
    <t>1. El Asistente Administrativo, revisa las solicitud y pago de  constancias laborales, revisa las bases de datos y archivo en físico de la información requerida para la elaboración de la constancia laboral.</t>
  </si>
  <si>
    <t xml:space="preserve">*Construcción de las bases de datos con la información completa, la cual es insumo para la elaboración de constancias y/o certificaiones laborales.                            </t>
  </si>
  <si>
    <t>*Implementar revisión aleatoria de la información registrada con las bases de datos actualizadas.
*Realizar seguimiento a las nuevas funciones asignadas a los funcionarios para la respectiva actualización en la historia laboral
*Actualizar el procedimiento respectivo para la elaboración de constancias CETIL.</t>
  </si>
  <si>
    <t>1. El técnico de la VAC revisa y verifica los apoyos económicos a los que tiene derecho el profesor, se genera la liquidación de los apoyos, se tramita la solicitud de CDP y la solicitud de elaboración de cuenta ante las instancias competentes.</t>
  </si>
  <si>
    <t xml:space="preserve"> </t>
  </si>
  <si>
    <t>2. El técnico de la VAC verifica la norma y el recibo de matrícula enviado por el (la) docente, si fuera el caso consulta el valor de la divisa del país en el que se encuentra realizando los estudios el (la) docente, liquida y tramita los apoyos económicos ante las instancias competentes.</t>
  </si>
  <si>
    <t>Debido a la presentación extemporánea de la solicitud, no remisión de la totalidad de los requisitos para estudio y decisión por parte del CDD, no tramite de los apoyos económicos por parte de las instancias competentes</t>
  </si>
  <si>
    <t>1. El técnico de la VAC revisa y verifica los tiempos de presentación de la solicitud y el cumplimiento de los requisitos con lo dispuesto en la norma y en el procedimiento publicado en el Sistema de Gestión de la Calidad, y presenta observaciones a la unidad académica si fuere el caso</t>
  </si>
  <si>
    <t>2. La VAC realiza inducción y reinducción de procesos a los actores que intervienen en el proceso.</t>
  </si>
  <si>
    <t>Por queja o reclamo del (a) docente por el no reembolso de los apoyos económicos para la asistencia en eventos académicos, científicos o culturales</t>
  </si>
  <si>
    <t>1. la persona encargada de vincular Docentes Catedraticos de la DRLP, verifica el cumplimiento de los requisitos de la normatividad asociada a la vinculación de Docentes Catedraticos, contrastando con los documentos registrados en la plataforma ACADEMUSOFT y los que han sido enviados vía correo electrónico. Se informa al docente en proceso de vinculación vía correo electrónico si cumple o no con los requisitos para su vinculación.</t>
  </si>
  <si>
    <t>2. El auxiliar administrativo de la DRLP verifica en la Plataforma ACADEMUSOFT que los docentes a vincular realicen el cargue de la documentación requerida para la vinculación y emite el informe dirigido a las unidades académicas con la información correspondiente de los docentes que hacen falta por el envío de documentos para la vinculación.</t>
  </si>
  <si>
    <t>Implementar en el Sistema de Gestión el procedimiento de vinculación de docentes catedrático y realizar la respectiva socialización con las unidades académicas</t>
  </si>
  <si>
    <t>Auxiliar Administrativo encargado del proceso de vinculación de docentes catedráticos</t>
  </si>
  <si>
    <t>por el deficiente desempeño laboral de los empleados públicos de la Universidad</t>
  </si>
  <si>
    <t>Elaboración del procedimiento Gestión de Historias Laborales</t>
  </si>
  <si>
    <t>Digitalización de las historias laborales del personal de planta de la institución.
Nota: La DRLP actualmente se encuentra en digitalización de historias laborales de docentes de planta</t>
  </si>
  <si>
    <t>por queja, reclamo, tutela o demanda de los grupos de valor o ente regulador por inconsistencias y demoras en la emisión de certificados CETIL o constancias laborales.</t>
  </si>
  <si>
    <t>por queja o solicitud del (a) docente</t>
  </si>
  <si>
    <t>debido a inconsistencias en la liquidación y trámite de los apoyos económicos de comisiones de estudios y becas crédito</t>
  </si>
  <si>
    <t>por vencimiento de términos de los compromisos de las comisiones de estudios y becas crédito</t>
  </si>
  <si>
    <t>debido al presunto incumplimiento de los compromisos pactados por el (la) docente y los (las) becarios (as), el Acuerdo, el contrato y pagaré, beneficiarios (as) de comisiones de estudios y becas crédito condonables</t>
  </si>
  <si>
    <t>1. El coordinador del CDD periodicamente revisa las fechas límites de cumplimiento de compromisos de contraprestación y remite comunicación a los (as) profesores para recordarles la fecha límite  y compromisos pendientes de comisiones de estudios y becas crédito</t>
  </si>
  <si>
    <t>2. El Coordinador del Comité de Desarrollo de la Docencia presenta ante el CDD el informe del cumplimiento de los compromisos de los profesores que fueron beneficiarios de comisiones de estudios y becas crédito ( Entrega de título, entrega de libros, cumplimiento de productos académicos y contraprestación en tiempo de servicio), para su competencia.</t>
  </si>
  <si>
    <t>Realizar planes de trabajo y acompañamiento a los docentes con compromisos pactados antes de la fecha de vencimiento de los mismos.</t>
  </si>
  <si>
    <t>Coordinador del CDD</t>
  </si>
  <si>
    <t>3. El coordinador del CDD, Un año antes de la finalización de la terminación de la comisión de estudios, remitir comunicación a los docentes solicitando el estado actual de la tesis y el protocolo que tiene la universidad en la que está adelantando los estudios relacionado con los requisitos adicionales para la obtención del titulo</t>
  </si>
  <si>
    <t>Realizar la actualización del procedimiento Comisiones de Estudios profesores de planta</t>
  </si>
  <si>
    <t>Revisado por:</t>
  </si>
  <si>
    <t>Aprobador por:</t>
  </si>
  <si>
    <t>Angélica Maria Mora - Daniela Fernanda Ortiz - Ana Maria Murillo - Diana Rocio Medina - Sandra Lucia Peña - Paula Andrea Peralta Triana - Lady Carolina Sanchez - Andrés Felipe Ospina - Claudia Sanchez - Jennifer Silva - Angela Maria Triviño - Rosana Pinzón - Silvia Patricia Mosquera</t>
  </si>
  <si>
    <t>Marcela Barragan Urrea</t>
  </si>
  <si>
    <t>1. El profesional de Talento Humano verifica el cumplimiento en la entrega de la Evaluación de Desempeño y revisa los resultados obtenidos por los evaluados, de presentarse una baja calificación se procede a la elaboración del plan de mejoramiento.</t>
  </si>
  <si>
    <t>2. El profesional de Talento Humano detecta las necesidades de capacitación a partir de los resultados de la evaluación de desempeño, del análisis de las competencias laborales del cargo y de las encuestas de detección de necesidades a lideres y al personal administrativo en general, con el fin de elaborar el Plan Institucional de Capacitación</t>
  </si>
  <si>
    <t>1. El técnico de la División de Relaciones Laborales realiza la verificación de las condiciones del archvio documental de las historias laborales, aplicando las acciones contenidas en el Sistema Integrado de Conservación vigente.</t>
  </si>
  <si>
    <t>2. El técnico de la División de Relaciones Laborales y Prestacionales realiza el control de prestamo de las historias laborales a través del formato Control de Préstamo Documental. Código: GD-P08-F02</t>
  </si>
  <si>
    <t>1. El auxiliar administrativo, hace una verificación de todos los factores de manera manual mediante una proyección de liquidación de las cesantias en un archivo de excel y posteriormente se compara con los valores registrados  en el Sistema  de liquidación de nomina GCI, con el fin de detectar posibles errores.</t>
  </si>
  <si>
    <t>2. El auxiliar administrativo de la DRLP, realiza una verificación aleatoria de los factores que conforman la liquidación de cesantias con el fin de detectar posibles errores en la liquidación, de encontrarse algun error se procede a corregir la liquidación mirando factor por factor hasta detectar la inconsistencia</t>
  </si>
  <si>
    <t xml:space="preserve">1. El auxiliar administrativo verifica la información reportada en la encuesta enviada de actualización de fondos de cesantias, contrastando con la información registrada con los fondos donde se realizó el pago de la vigencia anterior.  </t>
  </si>
  <si>
    <t>2. El auxiliar administrativo liderara una campaña por medio de comunicaciones y medios para que los funcionarios que hayan realizado cambio de fondo de cesantias los reporten oportunamente a la DRLP.</t>
  </si>
  <si>
    <t>1. El auxiliar administrativo verifica el listado de los funcionarios haciendo comparación de sus listados con con el Formato de Registro de Novedades de Personal TH-P08-F04</t>
  </si>
  <si>
    <t>2. La jefe de la DRLP realiza una revisión aleatoria a las constancias elaboradas, verificando la coherencia en la información de las mismas.</t>
  </si>
  <si>
    <t>1. El Técnico de la Vicerrectoría Académica - VAC verifica el cumplimiento de la normatividad nacional e interna, realiza un informe de las solicitudes de asignación de puntaje con el respectivo análisis y adjunta soportes aportados por el solicitante y adicionales que se hayan recolectado desde la VAC, así como también la información de la Plataforma Academusoft sobre resultados de evaluación docente</t>
  </si>
  <si>
    <t>2. Los integrantes del CIARP revisan los informes presentados, los estudian  y deciden acerca de la asignación o no de los puntos teniendo en cuenta la normatividad vigente. Esta revisión y aprobación queda registrada en el acta correspondiente.</t>
  </si>
  <si>
    <t xml:space="preserve">3. El Técnico de la VAC elabora y revisa las resoluciones de asignación de puntos, posteriormente se procede con la revisión y vistos buenos de la División de Relaciones Laborales y Prestacionales, Asesoría Jurídica, la Vicerrectoría Académica y la firma del Rector </t>
  </si>
  <si>
    <t>debido a la sustracción de documentos del acervo documental, no entrega de documentos en calidad de prestamo  y pérdida de memoria documental por falta de buenas prácticas de gestión documental</t>
  </si>
  <si>
    <r>
      <t xml:space="preserve">1. El Técnico de la DRLP, verifica el cumplimiento de los requisitos de la normatividad asociada a la vinculación de personal administrativo, </t>
    </r>
    <r>
      <rPr>
        <sz val="11"/>
        <color rgb="FFFF0000"/>
        <rFont val="Arial"/>
        <family val="2"/>
      </rPr>
      <t xml:space="preserve"> </t>
    </r>
    <r>
      <rPr>
        <sz val="11"/>
        <rFont val="Arial"/>
        <family val="2"/>
      </rPr>
      <t>contrastando con los documentos entregados. Se informa al seleccionado vía correo electrónico si cumple o no con los requisitos para su vinculación.</t>
    </r>
  </si>
  <si>
    <t>por fuga de capital intelectual en la institución</t>
  </si>
  <si>
    <t>debido a falencias relacionadas con la transferencia de conocimiento tácito generados de las prácticas, experiencias y conocimientos del talento humano</t>
  </si>
  <si>
    <t>1. La DRLP identifica las causas del retiro, reubicación o traslado del funcionario.</t>
  </si>
  <si>
    <t>Elaborar el procedimiento de gestión del conocimiento</t>
  </si>
  <si>
    <t>DRLP</t>
  </si>
  <si>
    <t>2. La DRLP verifica que la entrega del cargo se realice de manera oportuna y se lleva a cabo la inducción al funcionario que ocupará el cargo.</t>
  </si>
  <si>
    <t>2. Se informa por medio de circulares y correo electrónico, a las unidades académicas, funcionarios y entidades externas de las fechas establecidas para la recepción de novedades. (Hace parte del riesgo anterior)</t>
  </si>
  <si>
    <t>GESTIÓN DEL TALENTO HUMANO</t>
  </si>
  <si>
    <t>20 Septiembre de 2021</t>
  </si>
  <si>
    <t xml:space="preserve">Administrar el talento humano a través de la selección, vinculación e inducción de personal competente, fomentando su permanencia mediante la reinducción, capacitación, evaluación del desempeño y
compensación que estimulen el mejoramiento de su desempeño, así mismo gestionar la desvinculación de personal adscrito a la institución.
</t>
  </si>
  <si>
    <t xml:space="preserve">IDENTIFICACIÓN, ANÁLISIS Y VALORACIÓN DE RIESGOS PROCESO DE GESTIÓN DEL TALENTO HUMANO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</si>
</sst>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1"/>
      <name val="Arial"/>
      <family val="2"/>
    </font>
    <font>
      <b/>
      <sz val="11"/>
      <name val="Calibri"/>
      <family val="2"/>
      <scheme val="minor"/>
    </font>
    <font>
      <sz val="12"/>
      <name val="Arial"/>
      <family val="2"/>
    </font>
    <font>
      <b/>
      <sz val="10"/>
      <color theme="1"/>
      <name val="Arial"/>
      <family val="2"/>
    </font>
    <font>
      <b/>
      <sz val="16"/>
      <color theme="1"/>
      <name val="Calibri"/>
      <family val="2"/>
      <scheme val="minor"/>
    </font>
    <font>
      <sz val="14"/>
      <color theme="1"/>
      <name val="Calibri"/>
      <family val="2"/>
      <scheme val="minor"/>
    </font>
    <font>
      <sz val="11"/>
      <color rgb="FFFF0000"/>
      <name val="Arial"/>
      <family val="2"/>
    </font>
    <font>
      <sz val="14"/>
      <color theme="1"/>
      <name val="Calibri"/>
    </font>
    <font>
      <sz val="11"/>
      <color theme="1"/>
      <name val="Calibri"/>
    </font>
    <font>
      <sz val="11"/>
      <name val="Arial"/>
    </font>
  </fonts>
  <fills count="14">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theme="0"/>
        <bgColor theme="0"/>
      </patternFill>
    </fill>
    <fill>
      <patternFill patternType="solid">
        <fgColor theme="0"/>
        <bgColor rgb="FFFFFF00"/>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6" fillId="0" borderId="0"/>
  </cellStyleXfs>
  <cellXfs count="226">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4" fillId="0" borderId="0" xfId="2" applyProtection="1">
      <alignment vertical="center"/>
    </xf>
    <xf numFmtId="0" fontId="4" fillId="0" borderId="0" xfId="2" applyBorder="1" applyProtection="1">
      <alignment vertical="center"/>
    </xf>
    <xf numFmtId="0" fontId="0" fillId="4" borderId="1" xfId="0" applyFill="1" applyBorder="1" applyAlignment="1">
      <alignment horizontal="center" vertical="center" wrapText="1"/>
    </xf>
    <xf numFmtId="0" fontId="0" fillId="6" borderId="1" xfId="0" applyFill="1" applyBorder="1" applyAlignment="1">
      <alignment horizontal="center" vertical="center" wrapText="1"/>
    </xf>
    <xf numFmtId="0" fontId="0" fillId="8" borderId="1" xfId="0" applyFill="1" applyBorder="1" applyAlignment="1">
      <alignment horizontal="center" vertical="center" wrapText="1"/>
    </xf>
    <xf numFmtId="0" fontId="1" fillId="0" borderId="20" xfId="0" applyFont="1" applyFill="1" applyBorder="1" applyAlignment="1">
      <alignment horizontal="center"/>
    </xf>
    <xf numFmtId="9" fontId="0" fillId="0" borderId="20" xfId="0" applyNumberFormat="1" applyFill="1" applyBorder="1"/>
    <xf numFmtId="0" fontId="7" fillId="0" borderId="1" xfId="2" applyFont="1" applyBorder="1" applyAlignment="1" applyProtection="1">
      <alignment horizontal="center" vertical="distributed" wrapText="1"/>
    </xf>
    <xf numFmtId="0" fontId="7" fillId="0" borderId="1" xfId="2" applyFont="1" applyBorder="1" applyAlignment="1" applyProtection="1">
      <alignment horizontal="center" vertical="center"/>
    </xf>
    <xf numFmtId="0" fontId="4" fillId="0" borderId="0" xfId="2" applyFont="1" applyProtection="1">
      <alignment vertical="center"/>
    </xf>
    <xf numFmtId="0" fontId="12" fillId="4" borderId="1" xfId="2" applyNumberFormat="1" applyFont="1" applyFill="1" applyBorder="1" applyAlignment="1" applyProtection="1">
      <alignment horizontal="center" vertical="center" wrapText="1"/>
    </xf>
    <xf numFmtId="0" fontId="7" fillId="0" borderId="1" xfId="2" applyNumberFormat="1" applyFont="1" applyFill="1" applyBorder="1" applyAlignment="1" applyProtection="1">
      <alignment horizontal="justify" vertical="top" wrapText="1"/>
      <protection locked="0"/>
    </xf>
    <xf numFmtId="0" fontId="7" fillId="0" borderId="1" xfId="2" applyNumberFormat="1" applyFont="1" applyFill="1" applyBorder="1" applyAlignment="1" applyProtection="1">
      <alignment horizontal="justify" vertical="center" wrapText="1"/>
      <protection locked="0"/>
    </xf>
    <xf numFmtId="0" fontId="7" fillId="0" borderId="1" xfId="2" applyFont="1" applyBorder="1" applyAlignment="1" applyProtection="1">
      <alignment horizontal="center"/>
    </xf>
    <xf numFmtId="0" fontId="7" fillId="0" borderId="1" xfId="2" applyNumberFormat="1" applyFont="1" applyFill="1" applyBorder="1" applyAlignment="1" applyProtection="1">
      <alignment horizontal="left" vertical="top" wrapText="1"/>
    </xf>
    <xf numFmtId="0" fontId="7" fillId="0" borderId="1" xfId="2" applyNumberFormat="1" applyFont="1" applyFill="1" applyBorder="1" applyAlignment="1" applyProtection="1">
      <alignment horizontal="left" vertical="top" wrapText="1"/>
      <protection locked="0"/>
    </xf>
    <xf numFmtId="0" fontId="6" fillId="0" borderId="1" xfId="2" applyNumberFormat="1" applyFont="1" applyFill="1" applyBorder="1" applyAlignment="1" applyProtection="1">
      <alignment horizontal="justify" vertical="top" wrapText="1"/>
      <protection locked="0"/>
    </xf>
    <xf numFmtId="0" fontId="7" fillId="0" borderId="1" xfId="2" applyNumberFormat="1" applyFont="1" applyFill="1" applyBorder="1" applyAlignment="1" applyProtection="1">
      <alignment horizontal="left" vertical="top" wrapText="1"/>
      <protection locked="0"/>
    </xf>
    <xf numFmtId="0" fontId="7" fillId="0" borderId="1" xfId="2" applyNumberFormat="1" applyFont="1" applyFill="1" applyBorder="1" applyAlignment="1" applyProtection="1">
      <alignment horizontal="left" vertical="top" wrapText="1"/>
      <protection locked="0"/>
    </xf>
    <xf numFmtId="0" fontId="7" fillId="0" borderId="1" xfId="2" applyNumberFormat="1" applyFont="1" applyFill="1" applyBorder="1" applyAlignment="1" applyProtection="1">
      <alignment horizontal="left" vertical="top" wrapText="1"/>
    </xf>
    <xf numFmtId="0" fontId="15" fillId="5" borderId="1" xfId="2" applyNumberFormat="1" applyFont="1" applyFill="1" applyBorder="1" applyAlignment="1" applyProtection="1">
      <alignment horizontal="center" vertical="center" wrapText="1"/>
    </xf>
    <xf numFmtId="0" fontId="0" fillId="6" borderId="2" xfId="0" applyFill="1" applyBorder="1" applyAlignment="1">
      <alignment horizontal="center" vertical="center" wrapText="1"/>
    </xf>
    <xf numFmtId="0" fontId="1" fillId="0" borderId="0" xfId="0" applyFont="1"/>
    <xf numFmtId="0" fontId="11" fillId="0" borderId="0" xfId="0" applyFont="1"/>
    <xf numFmtId="0" fontId="16" fillId="0" borderId="0" xfId="0" applyFont="1" applyAlignment="1">
      <alignment horizontal="center"/>
    </xf>
    <xf numFmtId="0" fontId="17" fillId="4" borderId="2"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6" fillId="0" borderId="1" xfId="0" applyFont="1" applyBorder="1"/>
    <xf numFmtId="0" fontId="6" fillId="0" borderId="1" xfId="4" applyFont="1" applyBorder="1" applyAlignment="1">
      <alignment horizontal="left" vertical="center" wrapText="1"/>
    </xf>
    <xf numFmtId="0" fontId="6" fillId="0" borderId="1" xfId="0" applyFont="1" applyBorder="1" applyAlignment="1">
      <alignment horizontal="left" vertical="center" wrapText="1"/>
    </xf>
    <xf numFmtId="0" fontId="6" fillId="10" borderId="1" xfId="0" applyFont="1" applyFill="1" applyBorder="1" applyAlignment="1">
      <alignment horizontal="left" vertical="center" wrapText="1"/>
    </xf>
    <xf numFmtId="0" fontId="6" fillId="0" borderId="1" xfId="0" applyFont="1" applyBorder="1" applyAlignment="1">
      <alignment horizontal="center" vertical="center"/>
    </xf>
    <xf numFmtId="9" fontId="6" fillId="0" borderId="1" xfId="1" applyFont="1" applyBorder="1" applyAlignment="1">
      <alignment horizontal="center" vertical="center"/>
    </xf>
    <xf numFmtId="0" fontId="6" fillId="0" borderId="0" xfId="0" applyFont="1"/>
    <xf numFmtId="9" fontId="6" fillId="0" borderId="1" xfId="1" applyNumberFormat="1" applyFont="1" applyBorder="1" applyAlignment="1">
      <alignment horizontal="center" vertical="center"/>
    </xf>
    <xf numFmtId="0" fontId="6" fillId="0" borderId="1" xfId="0" applyFont="1" applyBorder="1" applyAlignment="1">
      <alignment vertical="center" wrapText="1"/>
    </xf>
    <xf numFmtId="14" fontId="6" fillId="0" borderId="1" xfId="0" applyNumberFormat="1" applyFont="1" applyBorder="1" applyAlignment="1">
      <alignment vertical="center"/>
    </xf>
    <xf numFmtId="9" fontId="6" fillId="0" borderId="1" xfId="0" applyNumberFormat="1" applyFont="1" applyBorder="1" applyAlignment="1">
      <alignment horizontal="center" vertical="center"/>
    </xf>
    <xf numFmtId="9" fontId="6" fillId="13" borderId="1" xfId="0" applyNumberFormat="1" applyFont="1" applyFill="1" applyBorder="1" applyAlignment="1">
      <alignment horizontal="center" vertical="center"/>
    </xf>
    <xf numFmtId="0" fontId="6" fillId="0" borderId="1" xfId="0" applyFont="1" applyBorder="1" applyAlignment="1">
      <alignment horizontal="left"/>
    </xf>
    <xf numFmtId="9" fontId="7" fillId="0" borderId="1" xfId="1" applyFont="1" applyBorder="1" applyAlignment="1">
      <alignment horizontal="center" vertical="center"/>
    </xf>
    <xf numFmtId="0" fontId="7" fillId="0" borderId="0" xfId="0" applyFont="1"/>
    <xf numFmtId="9" fontId="7" fillId="0" borderId="1" xfId="1" applyNumberFormat="1" applyFont="1" applyFill="1" applyBorder="1" applyAlignment="1">
      <alignment horizontal="center" vertical="center"/>
    </xf>
    <xf numFmtId="9" fontId="6" fillId="0" borderId="1" xfId="1"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9" fontId="6" fillId="10" borderId="1" xfId="1" applyNumberFormat="1" applyFont="1" applyFill="1" applyBorder="1" applyAlignment="1">
      <alignment horizontal="center" vertical="center"/>
    </xf>
    <xf numFmtId="0" fontId="6" fillId="1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0" fontId="6" fillId="10" borderId="0" xfId="0" applyFont="1" applyFill="1" applyBorder="1" applyAlignment="1">
      <alignment horizontal="center" vertical="center"/>
    </xf>
    <xf numFmtId="0" fontId="6" fillId="0" borderId="0" xfId="0" applyFont="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9" fontId="6" fillId="0" borderId="0" xfId="1" applyFont="1" applyFill="1" applyBorder="1" applyAlignment="1">
      <alignment horizontal="center" vertical="center"/>
    </xf>
    <xf numFmtId="0" fontId="6" fillId="0" borderId="0" xfId="4" applyFont="1" applyBorder="1" applyAlignment="1">
      <alignment horizontal="left" vertical="center" wrapText="1"/>
    </xf>
    <xf numFmtId="0" fontId="20" fillId="0" borderId="35" xfId="0" applyFont="1" applyBorder="1" applyAlignment="1">
      <alignment horizontal="left" vertical="center" wrapText="1"/>
    </xf>
    <xf numFmtId="0" fontId="20" fillId="0" borderId="35" xfId="0" applyFont="1" applyBorder="1" applyAlignment="1">
      <alignment horizontal="center" vertical="center"/>
    </xf>
    <xf numFmtId="9" fontId="20" fillId="0" borderId="35" xfId="0" applyNumberFormat="1" applyFont="1" applyBorder="1" applyAlignment="1">
      <alignment horizontal="center" vertical="center"/>
    </xf>
    <xf numFmtId="0" fontId="7" fillId="10" borderId="1" xfId="0" applyFont="1" applyFill="1" applyBorder="1" applyAlignment="1">
      <alignment horizontal="left" vertical="center" wrapText="1"/>
    </xf>
    <xf numFmtId="0" fontId="7" fillId="0" borderId="2" xfId="2" applyNumberFormat="1" applyFont="1" applyFill="1" applyBorder="1" applyAlignment="1" applyProtection="1">
      <alignment horizontal="left" vertical="top" wrapText="1"/>
    </xf>
    <xf numFmtId="0" fontId="7" fillId="0" borderId="3" xfId="2" applyNumberFormat="1" applyFont="1" applyFill="1" applyBorder="1" applyAlignment="1" applyProtection="1">
      <alignment horizontal="left" vertical="top" wrapText="1"/>
    </xf>
    <xf numFmtId="0" fontId="7" fillId="0" borderId="1" xfId="2" applyNumberFormat="1" applyFont="1" applyFill="1" applyBorder="1" applyAlignment="1" applyProtection="1">
      <alignment horizontal="left" vertical="top" wrapText="1"/>
    </xf>
    <xf numFmtId="0" fontId="7" fillId="0" borderId="1" xfId="2" applyNumberFormat="1" applyFont="1" applyFill="1" applyBorder="1" applyAlignment="1" applyProtection="1">
      <alignment horizontal="left" vertical="top" wrapText="1"/>
      <protection locked="0"/>
    </xf>
    <xf numFmtId="0" fontId="7" fillId="0" borderId="2" xfId="2" applyNumberFormat="1" applyFont="1" applyFill="1" applyBorder="1" applyAlignment="1" applyProtection="1">
      <alignment horizontal="left" vertical="top" wrapText="1"/>
      <protection locked="0"/>
    </xf>
    <xf numFmtId="0" fontId="7" fillId="0" borderId="3" xfId="2" applyNumberFormat="1" applyFont="1" applyFill="1" applyBorder="1" applyAlignment="1" applyProtection="1">
      <alignment horizontal="left" vertical="top" wrapText="1"/>
      <protection locked="0"/>
    </xf>
    <xf numFmtId="0" fontId="7" fillId="11" borderId="2" xfId="2" applyNumberFormat="1" applyFont="1" applyFill="1" applyBorder="1" applyAlignment="1" applyProtection="1">
      <alignment horizontal="left" vertical="top" wrapText="1"/>
      <protection locked="0"/>
    </xf>
    <xf numFmtId="0" fontId="7" fillId="11" borderId="3" xfId="2" applyNumberFormat="1" applyFont="1" applyFill="1" applyBorder="1" applyAlignment="1" applyProtection="1">
      <alignment horizontal="left" vertical="top" wrapText="1"/>
      <protection locked="0"/>
    </xf>
    <xf numFmtId="0" fontId="12" fillId="4"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xf>
    <xf numFmtId="0" fontId="13" fillId="0" borderId="1" xfId="2" applyFont="1" applyFill="1" applyBorder="1" applyAlignment="1" applyProtection="1">
      <alignment horizontal="center" vertical="center"/>
    </xf>
    <xf numFmtId="0" fontId="7" fillId="5" borderId="1" xfId="2" applyFont="1" applyFill="1" applyBorder="1" applyAlignment="1" applyProtection="1">
      <alignment horizontal="center" vertical="center"/>
    </xf>
    <xf numFmtId="0" fontId="7" fillId="9" borderId="27" xfId="2" applyNumberFormat="1" applyFont="1" applyFill="1" applyBorder="1" applyAlignment="1" applyProtection="1">
      <alignment horizontal="center" vertical="center" wrapText="1"/>
    </xf>
    <xf numFmtId="0" fontId="7" fillId="9" borderId="20" xfId="2" applyNumberFormat="1" applyFont="1" applyFill="1" applyBorder="1" applyAlignment="1" applyProtection="1">
      <alignment horizontal="center" vertical="center" wrapText="1"/>
    </xf>
    <xf numFmtId="0" fontId="7" fillId="9" borderId="28" xfId="2" applyNumberFormat="1" applyFont="1" applyFill="1" applyBorder="1" applyAlignment="1" applyProtection="1">
      <alignment horizontal="center" vertical="center" wrapText="1"/>
    </xf>
    <xf numFmtId="0" fontId="7" fillId="0" borderId="27" xfId="2" applyNumberFormat="1" applyFont="1" applyFill="1" applyBorder="1" applyAlignment="1" applyProtection="1">
      <alignment horizontal="center" vertical="center" wrapText="1"/>
    </xf>
    <xf numFmtId="0" fontId="7" fillId="0" borderId="20" xfId="2" applyNumberFormat="1" applyFont="1" applyFill="1" applyBorder="1" applyAlignment="1" applyProtection="1">
      <alignment horizontal="center" vertical="center" wrapText="1"/>
    </xf>
    <xf numFmtId="0" fontId="7" fillId="0" borderId="28" xfId="2" applyNumberFormat="1" applyFont="1" applyFill="1" applyBorder="1" applyAlignment="1" applyProtection="1">
      <alignment horizontal="center" vertical="center" wrapText="1"/>
    </xf>
    <xf numFmtId="0" fontId="7" fillId="9" borderId="27" xfId="2" applyFont="1" applyFill="1" applyBorder="1" applyAlignment="1" applyProtection="1">
      <alignment horizontal="center" vertical="center"/>
    </xf>
    <xf numFmtId="0" fontId="7" fillId="9" borderId="20" xfId="2" applyFont="1" applyFill="1" applyBorder="1" applyAlignment="1" applyProtection="1">
      <alignment horizontal="center" vertical="center"/>
    </xf>
    <xf numFmtId="0" fontId="7" fillId="9" borderId="28" xfId="2" applyFont="1" applyFill="1" applyBorder="1" applyAlignment="1" applyProtection="1">
      <alignment horizontal="center" vertical="center"/>
    </xf>
    <xf numFmtId="0" fontId="7" fillId="0" borderId="27" xfId="2" applyFont="1" applyBorder="1" applyAlignment="1" applyProtection="1">
      <alignment horizontal="center" vertical="center"/>
    </xf>
    <xf numFmtId="0" fontId="7" fillId="0" borderId="20" xfId="2" applyFont="1" applyBorder="1" applyAlignment="1" applyProtection="1">
      <alignment horizontal="center" vertical="center"/>
    </xf>
    <xf numFmtId="0" fontId="5" fillId="0" borderId="21" xfId="2" applyNumberFormat="1" applyFont="1" applyFill="1" applyBorder="1" applyAlignment="1" applyProtection="1">
      <alignment horizontal="center" vertical="center" wrapText="1"/>
    </xf>
    <xf numFmtId="0" fontId="5" fillId="0" borderId="25" xfId="2" applyNumberFormat="1" applyFont="1" applyFill="1" applyBorder="1" applyAlignment="1" applyProtection="1">
      <alignment horizontal="center" vertical="center" wrapText="1"/>
    </xf>
    <xf numFmtId="0" fontId="5" fillId="0" borderId="23" xfId="2" applyNumberFormat="1" applyFont="1" applyFill="1" applyBorder="1" applyAlignment="1" applyProtection="1">
      <alignment horizontal="center" vertical="center" wrapText="1"/>
    </xf>
    <xf numFmtId="0" fontId="5" fillId="0" borderId="22" xfId="2" applyNumberFormat="1" applyFont="1" applyFill="1" applyBorder="1" applyAlignment="1" applyProtection="1">
      <alignment horizontal="center" vertical="center" wrapText="1"/>
    </xf>
    <xf numFmtId="0" fontId="8" fillId="0" borderId="26" xfId="2" applyNumberFormat="1" applyFont="1" applyFill="1" applyBorder="1" applyAlignment="1" applyProtection="1">
      <alignment horizontal="center" vertical="center" wrapText="1"/>
    </xf>
    <xf numFmtId="0" fontId="8" fillId="0" borderId="24" xfId="2" applyNumberFormat="1" applyFont="1" applyFill="1" applyBorder="1" applyAlignment="1" applyProtection="1">
      <alignment horizontal="center" vertical="center" wrapText="1"/>
    </xf>
    <xf numFmtId="0" fontId="8" fillId="0" borderId="23" xfId="2" applyNumberFormat="1" applyFont="1" applyFill="1" applyBorder="1" applyAlignment="1" applyProtection="1">
      <alignment horizontal="center" vertical="center" wrapText="1"/>
    </xf>
    <xf numFmtId="0" fontId="8" fillId="0" borderId="22" xfId="2" applyNumberFormat="1" applyFont="1" applyFill="1" applyBorder="1" applyAlignment="1" applyProtection="1">
      <alignment horizontal="center" vertical="center" wrapText="1"/>
    </xf>
    <xf numFmtId="0" fontId="14" fillId="0" borderId="1" xfId="3" applyNumberFormat="1" applyFont="1" applyBorder="1" applyAlignment="1" applyProtection="1">
      <alignment horizontal="left" vertical="center" wrapText="1" indent="1"/>
      <protection locked="0"/>
    </xf>
    <xf numFmtId="14" fontId="14" fillId="0" borderId="1" xfId="3" applyNumberFormat="1" applyFont="1" applyBorder="1" applyAlignment="1" applyProtection="1">
      <alignment horizontal="center" vertical="justify" wrapText="1"/>
      <protection locked="0"/>
    </xf>
    <xf numFmtId="0" fontId="7" fillId="0" borderId="1" xfId="2" applyNumberFormat="1" applyFont="1" applyFill="1" applyBorder="1" applyAlignment="1" applyProtection="1">
      <alignment horizontal="center" vertical="top" wrapText="1"/>
      <protection locked="0"/>
    </xf>
    <xf numFmtId="0" fontId="7" fillId="0" borderId="28" xfId="2" applyFont="1" applyBorder="1" applyAlignment="1" applyProtection="1">
      <alignment horizontal="center" vertical="center"/>
    </xf>
    <xf numFmtId="0" fontId="7" fillId="0" borderId="2" xfId="2" applyNumberFormat="1" applyFont="1" applyFill="1" applyBorder="1" applyAlignment="1" applyProtection="1">
      <alignment horizontal="center" vertical="top" wrapText="1"/>
      <protection locked="0"/>
    </xf>
    <xf numFmtId="0" fontId="7" fillId="0" borderId="3" xfId="2" applyNumberFormat="1" applyFont="1" applyFill="1" applyBorder="1" applyAlignment="1" applyProtection="1">
      <alignment horizontal="center" vertical="top" wrapText="1"/>
      <protection locked="0"/>
    </xf>
    <xf numFmtId="0" fontId="7" fillId="10" borderId="1" xfId="2" applyNumberFormat="1" applyFont="1" applyFill="1" applyBorder="1" applyAlignment="1" applyProtection="1">
      <alignment horizontal="left" vertical="top" wrapText="1"/>
    </xf>
    <xf numFmtId="0" fontId="20" fillId="0" borderId="34" xfId="0" applyFont="1" applyBorder="1" applyAlignment="1">
      <alignment horizontal="center" vertical="center"/>
    </xf>
    <xf numFmtId="0" fontId="21" fillId="0" borderId="36" xfId="0" applyFont="1" applyBorder="1"/>
    <xf numFmtId="0" fontId="20" fillId="0" borderId="34" xfId="0" applyFont="1" applyBorder="1" applyAlignment="1">
      <alignment horizontal="center" vertical="center" wrapText="1"/>
    </xf>
    <xf numFmtId="14" fontId="20" fillId="0" borderId="34" xfId="0" applyNumberFormat="1" applyFont="1" applyBorder="1" applyAlignment="1">
      <alignment horizontal="center" vertical="center"/>
    </xf>
    <xf numFmtId="9" fontId="20" fillId="0" borderId="34" xfId="0" applyNumberFormat="1" applyFont="1" applyBorder="1" applyAlignment="1">
      <alignment horizontal="center" vertical="center"/>
    </xf>
    <xf numFmtId="0" fontId="19" fillId="0" borderId="34" xfId="0" applyFont="1" applyBorder="1" applyAlignment="1">
      <alignment horizontal="center" vertical="center" wrapText="1"/>
    </xf>
    <xf numFmtId="0" fontId="19" fillId="0" borderId="34" xfId="0" applyFont="1" applyBorder="1" applyAlignment="1">
      <alignment horizontal="left" vertical="center" wrapText="1"/>
    </xf>
    <xf numFmtId="0" fontId="19" fillId="12" borderId="34" xfId="0" applyFont="1" applyFill="1" applyBorder="1" applyAlignment="1">
      <alignment horizontal="left" vertical="center" wrapText="1"/>
    </xf>
    <xf numFmtId="0" fontId="6" fillId="0"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7" xfId="0" applyFont="1" applyFill="1" applyBorder="1" applyAlignment="1">
      <alignment horizontal="justify" vertical="center" wrapText="1"/>
    </xf>
    <xf numFmtId="0" fontId="6" fillId="0" borderId="28" xfId="0" applyFont="1" applyFill="1" applyBorder="1" applyAlignment="1">
      <alignment horizontal="justify" vertical="center" wrapText="1"/>
    </xf>
    <xf numFmtId="0" fontId="6" fillId="10" borderId="1" xfId="0" applyFont="1" applyFill="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9" fontId="6" fillId="0" borderId="1" xfId="1" applyFont="1" applyFill="1" applyBorder="1" applyAlignment="1">
      <alignment horizontal="center" vertical="center"/>
    </xf>
    <xf numFmtId="0" fontId="6" fillId="10" borderId="27" xfId="0" applyFont="1" applyFill="1" applyBorder="1" applyAlignment="1">
      <alignment horizontal="center" vertical="center" wrapText="1"/>
    </xf>
    <xf numFmtId="0" fontId="6" fillId="10" borderId="20" xfId="0" applyFont="1" applyFill="1" applyBorder="1" applyAlignment="1">
      <alignment horizontal="center" vertical="center" wrapText="1"/>
    </xf>
    <xf numFmtId="0" fontId="6" fillId="10" borderId="28" xfId="0" applyFont="1" applyFill="1" applyBorder="1" applyAlignment="1">
      <alignment horizontal="center" vertical="center" wrapText="1"/>
    </xf>
    <xf numFmtId="0" fontId="6" fillId="10" borderId="27" xfId="0" applyFont="1" applyFill="1" applyBorder="1" applyAlignment="1">
      <alignment horizontal="justify" vertical="center" wrapText="1"/>
    </xf>
    <xf numFmtId="0" fontId="6" fillId="10" borderId="20" xfId="0" applyFont="1" applyFill="1" applyBorder="1" applyAlignment="1">
      <alignment horizontal="justify" vertical="center" wrapText="1"/>
    </xf>
    <xf numFmtId="0" fontId="6" fillId="10" borderId="28" xfId="0" applyFont="1" applyFill="1" applyBorder="1" applyAlignment="1">
      <alignment horizontal="justify" vertical="center" wrapText="1"/>
    </xf>
    <xf numFmtId="0" fontId="6" fillId="10" borderId="27" xfId="0" applyFont="1" applyFill="1" applyBorder="1" applyAlignment="1">
      <alignment horizontal="center" vertical="center"/>
    </xf>
    <xf numFmtId="0" fontId="6" fillId="10" borderId="20" xfId="0" applyFont="1" applyFill="1" applyBorder="1" applyAlignment="1">
      <alignment horizontal="center" vertical="center"/>
    </xf>
    <xf numFmtId="0" fontId="6" fillId="10" borderId="28" xfId="0" applyFont="1" applyFill="1" applyBorder="1" applyAlignment="1">
      <alignment horizontal="center" vertical="center"/>
    </xf>
    <xf numFmtId="0" fontId="6" fillId="0" borderId="27"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xf>
    <xf numFmtId="0" fontId="6" fillId="0" borderId="20" xfId="0" applyFont="1" applyBorder="1" applyAlignment="1">
      <alignment horizontal="center" vertical="center"/>
    </xf>
    <xf numFmtId="0" fontId="6" fillId="0" borderId="28" xfId="0" applyFont="1" applyBorder="1" applyAlignment="1">
      <alignment horizontal="center" vertical="center"/>
    </xf>
    <xf numFmtId="14" fontId="6" fillId="0" borderId="1" xfId="0" applyNumberFormat="1" applyFont="1" applyFill="1" applyBorder="1" applyAlignment="1">
      <alignment horizontal="center" vertical="center"/>
    </xf>
    <xf numFmtId="9" fontId="6" fillId="0" borderId="1" xfId="1" applyFont="1" applyBorder="1" applyAlignment="1">
      <alignment horizontal="center" vertical="center"/>
    </xf>
    <xf numFmtId="9" fontId="6" fillId="0" borderId="1" xfId="0" applyNumberFormat="1" applyFont="1" applyBorder="1" applyAlignment="1">
      <alignment horizontal="center" vertical="center"/>
    </xf>
    <xf numFmtId="0" fontId="7" fillId="0" borderId="1" xfId="0" applyFont="1" applyBorder="1"/>
    <xf numFmtId="0" fontId="7" fillId="0" borderId="1" xfId="0" applyFont="1" applyBorder="1" applyAlignment="1">
      <alignment horizontal="center" vertical="center"/>
    </xf>
    <xf numFmtId="9" fontId="7" fillId="0" borderId="1" xfId="1" applyFont="1" applyBorder="1" applyAlignment="1">
      <alignment horizontal="center" vertical="center"/>
    </xf>
    <xf numFmtId="14" fontId="6" fillId="0" borderId="1" xfId="0" applyNumberFormat="1" applyFont="1" applyBorder="1" applyAlignment="1">
      <alignment horizontal="center" vertical="center"/>
    </xf>
    <xf numFmtId="0" fontId="6" fillId="10" borderId="1" xfId="0" applyFont="1" applyFill="1" applyBorder="1" applyAlignment="1">
      <alignment horizontal="left" vertical="center" wrapText="1" indent="1"/>
    </xf>
    <xf numFmtId="0" fontId="7" fillId="0" borderId="1" xfId="0" applyFont="1" applyBorder="1" applyAlignment="1">
      <alignment wrapText="1"/>
    </xf>
    <xf numFmtId="0" fontId="6" fillId="10" borderId="1" xfId="0" applyFont="1" applyFill="1" applyBorder="1" applyAlignment="1">
      <alignment horizontal="justify" vertical="center" wrapText="1"/>
    </xf>
    <xf numFmtId="0" fontId="6" fillId="0" borderId="1" xfId="0" applyFont="1" applyBorder="1"/>
    <xf numFmtId="0" fontId="0" fillId="8" borderId="30" xfId="0" applyFill="1" applyBorder="1" applyAlignment="1">
      <alignment horizontal="center" vertical="center"/>
    </xf>
    <xf numFmtId="0" fontId="0" fillId="8" borderId="0" xfId="0" applyFill="1" applyBorder="1" applyAlignment="1">
      <alignment horizontal="center" vertical="center"/>
    </xf>
    <xf numFmtId="0" fontId="0" fillId="8" borderId="10" xfId="0" applyFill="1" applyBorder="1" applyAlignment="1">
      <alignment horizontal="center" vertical="center"/>
    </xf>
    <xf numFmtId="0" fontId="0" fillId="8" borderId="29" xfId="0" applyFill="1" applyBorder="1" applyAlignment="1">
      <alignment horizontal="center" vertical="center"/>
    </xf>
    <xf numFmtId="0" fontId="0" fillId="8" borderId="23" xfId="0" applyFill="1" applyBorder="1" applyAlignment="1">
      <alignment horizontal="center" vertical="center"/>
    </xf>
    <xf numFmtId="0" fontId="0" fillId="8" borderId="22" xfId="0" applyFill="1" applyBorder="1" applyAlignment="1">
      <alignment horizontal="center" vertical="center"/>
    </xf>
    <xf numFmtId="0" fontId="11" fillId="5" borderId="1" xfId="0" applyFont="1" applyFill="1" applyBorder="1" applyAlignment="1">
      <alignment horizontal="center" vertical="center"/>
    </xf>
    <xf numFmtId="0" fontId="11" fillId="5" borderId="28" xfId="0" applyFont="1" applyFill="1" applyBorder="1" applyAlignment="1">
      <alignment horizontal="center" vertical="center"/>
    </xf>
    <xf numFmtId="0" fontId="0" fillId="6" borderId="1" xfId="0" applyFill="1" applyBorder="1" applyAlignment="1">
      <alignment horizontal="center" vertical="center"/>
    </xf>
    <xf numFmtId="0" fontId="0" fillId="7" borderId="28" xfId="0" applyFill="1" applyBorder="1" applyAlignment="1">
      <alignment horizontal="center" vertical="center"/>
    </xf>
    <xf numFmtId="0" fontId="0" fillId="4" borderId="1" xfId="0"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7" fillId="10" borderId="1" xfId="0" applyFont="1" applyFill="1" applyBorder="1"/>
    <xf numFmtId="0" fontId="1" fillId="3" borderId="11" xfId="2" applyFont="1" applyFill="1" applyBorder="1" applyAlignment="1" applyProtection="1">
      <alignment horizontal="left" vertical="top"/>
    </xf>
    <xf numFmtId="0" fontId="1" fillId="3" borderId="32" xfId="2" applyFont="1" applyFill="1" applyBorder="1" applyAlignment="1" applyProtection="1">
      <alignment horizontal="left" vertical="top"/>
    </xf>
    <xf numFmtId="0" fontId="10" fillId="0" borderId="14" xfId="3" applyNumberFormat="1" applyFont="1" applyBorder="1" applyAlignment="1" applyProtection="1">
      <alignment horizontal="left" vertical="justify" wrapText="1"/>
      <protection locked="0"/>
    </xf>
    <xf numFmtId="0" fontId="10" fillId="0" borderId="1" xfId="3" applyNumberFormat="1" applyFont="1" applyBorder="1" applyAlignment="1" applyProtection="1">
      <alignment horizontal="left" vertical="justify" wrapText="1"/>
      <protection locked="0"/>
    </xf>
    <xf numFmtId="0" fontId="10" fillId="0" borderId="15" xfId="3" applyNumberFormat="1" applyFont="1" applyBorder="1" applyAlignment="1" applyProtection="1">
      <alignment horizontal="left" vertical="justify" wrapText="1"/>
      <protection locked="0"/>
    </xf>
    <xf numFmtId="0" fontId="10" fillId="0" borderId="17" xfId="3" applyNumberFormat="1" applyFont="1" applyBorder="1" applyAlignment="1" applyProtection="1">
      <alignment horizontal="left" vertical="justify" wrapText="1"/>
      <protection locked="0"/>
    </xf>
    <xf numFmtId="0" fontId="10" fillId="0" borderId="18" xfId="3" applyNumberFormat="1" applyFont="1" applyBorder="1" applyAlignment="1" applyProtection="1">
      <alignment horizontal="left" vertical="justify" wrapText="1"/>
      <protection locked="0"/>
    </xf>
    <xf numFmtId="0" fontId="10" fillId="0" borderId="33" xfId="3" applyNumberFormat="1" applyFont="1" applyBorder="1" applyAlignment="1" applyProtection="1">
      <alignment horizontal="left" vertical="justify" wrapText="1"/>
      <protection locked="0"/>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31" xfId="2" applyFont="1" applyFill="1" applyBorder="1" applyAlignment="1" applyProtection="1">
      <alignment horizontal="left" vertical="center"/>
    </xf>
    <xf numFmtId="0" fontId="10" fillId="0" borderId="12" xfId="3" applyNumberFormat="1" applyFont="1" applyBorder="1" applyAlignment="1" applyProtection="1">
      <alignment horizontal="left" vertical="justify" wrapText="1"/>
      <protection locked="0"/>
    </xf>
    <xf numFmtId="0" fontId="10" fillId="0" borderId="16" xfId="3" applyNumberFormat="1" applyFont="1" applyBorder="1" applyAlignment="1" applyProtection="1">
      <alignment horizontal="left" vertical="justify" wrapText="1"/>
      <protection locked="0"/>
    </xf>
    <xf numFmtId="0" fontId="10" fillId="0" borderId="13" xfId="3" applyNumberFormat="1" applyFont="1" applyBorder="1" applyAlignment="1" applyProtection="1">
      <alignment horizontal="left" vertical="justify" wrapText="1"/>
      <protection locked="0"/>
    </xf>
    <xf numFmtId="0" fontId="1" fillId="3" borderId="9" xfId="2" applyFont="1" applyFill="1" applyBorder="1" applyAlignment="1" applyProtection="1">
      <alignment horizontal="left" vertical="center"/>
    </xf>
    <xf numFmtId="0" fontId="1" fillId="3" borderId="30"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31" xfId="2" applyFont="1" applyFill="1" applyBorder="1" applyAlignment="1" applyProtection="1">
      <alignment horizontal="left" vertical="center"/>
    </xf>
    <xf numFmtId="0" fontId="7" fillId="10" borderId="1" xfId="0" applyFont="1" applyFill="1" applyBorder="1" applyAlignment="1">
      <alignment wrapText="1"/>
    </xf>
    <xf numFmtId="0" fontId="6" fillId="10" borderId="1" xfId="4" applyFont="1" applyFill="1" applyBorder="1" applyAlignment="1">
      <alignment horizontal="left" vertical="center" wrapText="1"/>
    </xf>
    <xf numFmtId="0" fontId="7" fillId="10" borderId="1" xfId="4" applyFont="1" applyFill="1" applyBorder="1"/>
    <xf numFmtId="0" fontId="6" fillId="12" borderId="27" xfId="4" applyFont="1" applyFill="1" applyBorder="1" applyAlignment="1">
      <alignment horizontal="justify" vertical="center" wrapText="1"/>
    </xf>
    <xf numFmtId="0" fontId="6" fillId="12" borderId="28" xfId="4" applyFont="1" applyFill="1" applyBorder="1" applyAlignment="1">
      <alignment horizontal="justify" vertical="center" wrapText="1"/>
    </xf>
    <xf numFmtId="0" fontId="6" fillId="0" borderId="1" xfId="4" applyFont="1" applyBorder="1" applyAlignment="1">
      <alignment horizontal="center" vertical="center"/>
    </xf>
    <xf numFmtId="0" fontId="7" fillId="0" borderId="1" xfId="4" applyFont="1" applyBorder="1"/>
    <xf numFmtId="0" fontId="6" fillId="0" borderId="1" xfId="4" applyFont="1" applyBorder="1" applyAlignment="1">
      <alignment horizontal="center" vertical="center" wrapText="1"/>
    </xf>
    <xf numFmtId="0" fontId="7" fillId="0" borderId="1" xfId="4" applyFont="1" applyBorder="1" applyAlignment="1">
      <alignment wrapText="1"/>
    </xf>
    <xf numFmtId="14" fontId="6" fillId="0" borderId="1" xfId="4" applyNumberFormat="1" applyFont="1" applyBorder="1" applyAlignment="1">
      <alignment horizontal="center" vertical="center"/>
    </xf>
    <xf numFmtId="0" fontId="7" fillId="10" borderId="1" xfId="0" applyFont="1" applyFill="1" applyBorder="1" applyAlignment="1">
      <alignment horizontal="center" vertical="center" wrapText="1"/>
    </xf>
    <xf numFmtId="0" fontId="7" fillId="10" borderId="27" xfId="0" applyFont="1" applyFill="1" applyBorder="1" applyAlignment="1">
      <alignment horizontal="justify" vertical="center" wrapText="1"/>
    </xf>
    <xf numFmtId="0" fontId="7" fillId="10" borderId="20" xfId="0" applyFont="1" applyFill="1" applyBorder="1" applyAlignment="1">
      <alignment horizontal="justify" vertical="center" wrapText="1"/>
    </xf>
    <xf numFmtId="0" fontId="7" fillId="10" borderId="28" xfId="0" applyFont="1" applyFill="1" applyBorder="1" applyAlignment="1">
      <alignment horizontal="justify" vertical="center" wrapText="1"/>
    </xf>
    <xf numFmtId="0" fontId="7" fillId="0" borderId="1" xfId="0" applyFont="1" applyBorder="1" applyAlignment="1">
      <alignment horizontal="justify" vertical="center"/>
    </xf>
    <xf numFmtId="0" fontId="7" fillId="0" borderId="1" xfId="0" applyFont="1" applyBorder="1" applyAlignment="1">
      <alignment horizontal="center" vertical="center" wrapText="1"/>
    </xf>
    <xf numFmtId="0" fontId="16" fillId="0" borderId="0" xfId="0" applyFont="1" applyAlignment="1">
      <alignment horizontal="center"/>
    </xf>
    <xf numFmtId="0" fontId="15" fillId="0" borderId="14" xfId="3" applyNumberFormat="1" applyFont="1" applyBorder="1" applyAlignment="1" applyProtection="1">
      <alignment horizontal="left" vertical="justify" wrapText="1"/>
      <protection locked="0"/>
    </xf>
    <xf numFmtId="0" fontId="15" fillId="0" borderId="1" xfId="3" applyNumberFormat="1" applyFont="1" applyBorder="1" applyAlignment="1" applyProtection="1">
      <alignment horizontal="left" vertical="justify" wrapText="1"/>
      <protection locked="0"/>
    </xf>
    <xf numFmtId="0" fontId="15" fillId="0" borderId="15" xfId="3" applyNumberFormat="1" applyFont="1" applyBorder="1" applyAlignment="1" applyProtection="1">
      <alignment horizontal="left" vertical="justify" wrapText="1"/>
      <protection locked="0"/>
    </xf>
  </cellXfs>
  <cellStyles count="5">
    <cellStyle name="Normal" xfId="0" builtinId="0"/>
    <cellStyle name="Normal 2" xfId="2"/>
    <cellStyle name="Normal 2 2" xfId="3"/>
    <cellStyle name="Normal 3" xfId="4"/>
    <cellStyle name="Porcentaje" xfId="1" builtinId="5"/>
  </cellStyles>
  <dxfs count="284">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png"/><Relationship Id="rId7" Type="http://schemas.openxmlformats.org/officeDocument/2006/relationships/image" Target="../media/image8.jpg"/><Relationship Id="rId12" Type="http://schemas.openxmlformats.org/officeDocument/2006/relationships/image" Target="../media/image13.jp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jp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574638</xdr:colOff>
      <xdr:row>0</xdr:row>
      <xdr:rowOff>94792</xdr:rowOff>
    </xdr:from>
    <xdr:to>
      <xdr:col>1</xdr:col>
      <xdr:colOff>1237157</xdr:colOff>
      <xdr:row>3</xdr:row>
      <xdr:rowOff>139801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991" y="94792"/>
          <a:ext cx="662519" cy="784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MR%201.%20GTH_(V08-10-05-2021)%20Ramir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RIESGO%20FUGA%20DE%20CONOCIMIENT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s>
    <sheetDataSet>
      <sheetData sheetId="0"/>
      <sheetData sheetId="1"/>
      <sheetData sheetId="2">
        <row r="18">
          <cell r="E18" t="str">
            <v>Desinformación, perdida de imagen, baja credibilidad, pérdida de recursos.</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K99"/>
  <sheetViews>
    <sheetView topLeftCell="A58" zoomScale="90" zoomScaleNormal="90" zoomScaleSheetLayoutView="100" workbookViewId="0">
      <selection activeCell="D87" sqref="D87:E87"/>
    </sheetView>
  </sheetViews>
  <sheetFormatPr baseColWidth="10" defaultColWidth="17.140625" defaultRowHeight="12.75" customHeight="1" x14ac:dyDescent="0.25"/>
  <cols>
    <col min="1" max="1" width="4.28515625" style="13" customWidth="1" collapsed="1"/>
    <col min="2" max="2" width="29.7109375" style="13" customWidth="1" collapsed="1"/>
    <col min="3" max="3" width="68.5703125" style="13" customWidth="1"/>
    <col min="4" max="4" width="46.140625" style="13" customWidth="1"/>
    <col min="5" max="5" width="31.140625" style="13" customWidth="1" collapsed="1"/>
    <col min="6" max="9" width="17.140625" style="13"/>
    <col min="10" max="10" width="17.140625" style="13" collapsed="1"/>
    <col min="11" max="11" width="17.140625" style="13"/>
    <col min="12" max="16384" width="17.140625" style="13" collapsed="1"/>
  </cols>
  <sheetData>
    <row r="1" spans="1:5" ht="19.5" customHeight="1" x14ac:dyDescent="0.2">
      <c r="A1" s="83"/>
      <c r="B1" s="83"/>
      <c r="C1" s="97" t="s">
        <v>96</v>
      </c>
      <c r="D1" s="98"/>
      <c r="E1" s="26" t="s">
        <v>97</v>
      </c>
    </row>
    <row r="2" spans="1:5" ht="19.5" customHeight="1" x14ac:dyDescent="0.25">
      <c r="A2" s="83"/>
      <c r="B2" s="83"/>
      <c r="C2" s="99"/>
      <c r="D2" s="100"/>
      <c r="E2" s="20" t="s">
        <v>285</v>
      </c>
    </row>
    <row r="3" spans="1:5" ht="19.5" customHeight="1" x14ac:dyDescent="0.25">
      <c r="A3" s="83"/>
      <c r="B3" s="83"/>
      <c r="C3" s="101" t="s">
        <v>257</v>
      </c>
      <c r="D3" s="102"/>
      <c r="E3" s="21" t="s">
        <v>114</v>
      </c>
    </row>
    <row r="4" spans="1:5" ht="19.5" customHeight="1" x14ac:dyDescent="0.25">
      <c r="A4" s="83"/>
      <c r="B4" s="83"/>
      <c r="C4" s="103"/>
      <c r="D4" s="104"/>
      <c r="E4" s="21" t="s">
        <v>262</v>
      </c>
    </row>
    <row r="5" spans="1:5" s="14" customFormat="1" ht="39" customHeight="1" x14ac:dyDescent="0.25">
      <c r="A5" s="84" t="s">
        <v>98</v>
      </c>
      <c r="B5" s="84"/>
      <c r="C5" s="105" t="s">
        <v>99</v>
      </c>
      <c r="D5" s="105"/>
      <c r="E5" s="105"/>
    </row>
    <row r="6" spans="1:5" s="14" customFormat="1" ht="109.5" customHeight="1" x14ac:dyDescent="0.25">
      <c r="A6" s="84" t="s">
        <v>137</v>
      </c>
      <c r="B6" s="84"/>
      <c r="C6" s="105" t="s">
        <v>136</v>
      </c>
      <c r="D6" s="105"/>
      <c r="E6" s="105"/>
    </row>
    <row r="7" spans="1:5" s="14" customFormat="1" ht="198" customHeight="1" x14ac:dyDescent="0.25">
      <c r="A7" s="84" t="s">
        <v>138</v>
      </c>
      <c r="B7" s="84"/>
      <c r="C7" s="105" t="s">
        <v>139</v>
      </c>
      <c r="D7" s="105"/>
      <c r="E7" s="105"/>
    </row>
    <row r="8" spans="1:5" s="14" customFormat="1" ht="33.75" customHeight="1" x14ac:dyDescent="0.25">
      <c r="A8" s="84" t="s">
        <v>140</v>
      </c>
      <c r="B8" s="84"/>
      <c r="C8" s="106"/>
      <c r="D8" s="106"/>
      <c r="E8" s="106"/>
    </row>
    <row r="9" spans="1:5" ht="34.5" customHeight="1" x14ac:dyDescent="0.25">
      <c r="A9" s="23" t="s">
        <v>103</v>
      </c>
      <c r="B9" s="23" t="s">
        <v>104</v>
      </c>
      <c r="C9" s="23" t="s">
        <v>117</v>
      </c>
      <c r="D9" s="82" t="s">
        <v>116</v>
      </c>
      <c r="E9" s="82"/>
    </row>
    <row r="10" spans="1:5" ht="34.5" customHeight="1" x14ac:dyDescent="0.25">
      <c r="A10" s="89">
        <v>1</v>
      </c>
      <c r="B10" s="85" t="s">
        <v>106</v>
      </c>
      <c r="C10" s="25" t="s">
        <v>128</v>
      </c>
      <c r="D10" s="77" t="s">
        <v>127</v>
      </c>
      <c r="E10" s="77"/>
    </row>
    <row r="11" spans="1:5" ht="34.5" customHeight="1" x14ac:dyDescent="0.25">
      <c r="A11" s="90"/>
      <c r="B11" s="85"/>
      <c r="C11" s="25" t="s">
        <v>133</v>
      </c>
      <c r="D11" s="77" t="s">
        <v>126</v>
      </c>
      <c r="E11" s="77"/>
    </row>
    <row r="12" spans="1:5" ht="43.5" customHeight="1" x14ac:dyDescent="0.25">
      <c r="A12" s="90"/>
      <c r="B12" s="85"/>
      <c r="C12" s="25" t="s">
        <v>142</v>
      </c>
      <c r="D12" s="77" t="s">
        <v>146</v>
      </c>
      <c r="E12" s="77"/>
    </row>
    <row r="13" spans="1:5" ht="34.5" customHeight="1" x14ac:dyDescent="0.25">
      <c r="A13" s="90"/>
      <c r="B13" s="85"/>
      <c r="C13" s="25" t="s">
        <v>143</v>
      </c>
      <c r="D13" s="77"/>
      <c r="E13" s="77"/>
    </row>
    <row r="14" spans="1:5" ht="34.5" customHeight="1" x14ac:dyDescent="0.25">
      <c r="A14" s="90"/>
      <c r="B14" s="85"/>
      <c r="C14" s="25" t="s">
        <v>144</v>
      </c>
      <c r="D14" s="77"/>
      <c r="E14" s="77"/>
    </row>
    <row r="15" spans="1:5" ht="34.5" customHeight="1" x14ac:dyDescent="0.25">
      <c r="A15" s="91"/>
      <c r="B15" s="85"/>
      <c r="C15" s="25" t="s">
        <v>145</v>
      </c>
      <c r="D15" s="107"/>
      <c r="E15" s="107"/>
    </row>
    <row r="16" spans="1:5" s="22" customFormat="1" ht="49.5" customHeight="1" x14ac:dyDescent="0.25">
      <c r="A16" s="89">
        <v>2</v>
      </c>
      <c r="B16" s="95" t="s">
        <v>105</v>
      </c>
      <c r="C16" s="24" t="s">
        <v>147</v>
      </c>
      <c r="D16" s="77" t="s">
        <v>151</v>
      </c>
      <c r="E16" s="77"/>
    </row>
    <row r="17" spans="1:5" s="22" customFormat="1" ht="38.25" customHeight="1" x14ac:dyDescent="0.25">
      <c r="A17" s="90"/>
      <c r="B17" s="96"/>
      <c r="C17" s="24" t="s">
        <v>132</v>
      </c>
      <c r="D17" s="77" t="s">
        <v>123</v>
      </c>
      <c r="E17" s="77"/>
    </row>
    <row r="18" spans="1:5" s="22" customFormat="1" ht="56.25" customHeight="1" x14ac:dyDescent="0.25">
      <c r="A18" s="90"/>
      <c r="B18" s="96"/>
      <c r="C18" s="29" t="s">
        <v>149</v>
      </c>
      <c r="D18" s="77" t="s">
        <v>152</v>
      </c>
      <c r="E18" s="77"/>
    </row>
    <row r="19" spans="1:5" s="22" customFormat="1" ht="52.5" customHeight="1" x14ac:dyDescent="0.25">
      <c r="A19" s="90"/>
      <c r="B19" s="96"/>
      <c r="C19" s="24" t="s">
        <v>150</v>
      </c>
      <c r="D19" s="77" t="s">
        <v>124</v>
      </c>
      <c r="E19" s="77"/>
    </row>
    <row r="20" spans="1:5" s="22" customFormat="1" ht="39" customHeight="1" x14ac:dyDescent="0.25">
      <c r="A20" s="90"/>
      <c r="B20" s="96"/>
      <c r="C20" s="24" t="s">
        <v>148</v>
      </c>
      <c r="D20" s="77" t="s">
        <v>125</v>
      </c>
      <c r="E20" s="77"/>
    </row>
    <row r="21" spans="1:5" s="22" customFormat="1" ht="39" customHeight="1" x14ac:dyDescent="0.25">
      <c r="A21" s="90"/>
      <c r="B21" s="96"/>
      <c r="C21" s="24"/>
      <c r="D21" s="77" t="s">
        <v>194</v>
      </c>
      <c r="E21" s="77"/>
    </row>
    <row r="22" spans="1:5" s="22" customFormat="1" ht="39" customHeight="1" x14ac:dyDescent="0.25">
      <c r="A22" s="90"/>
      <c r="B22" s="96"/>
      <c r="C22" s="24"/>
      <c r="D22" s="78" t="s">
        <v>195</v>
      </c>
      <c r="E22" s="79"/>
    </row>
    <row r="23" spans="1:5" s="22" customFormat="1" ht="39" customHeight="1" x14ac:dyDescent="0.25">
      <c r="A23" s="91"/>
      <c r="B23" s="108"/>
      <c r="C23" s="24"/>
      <c r="D23" s="78" t="s">
        <v>258</v>
      </c>
      <c r="E23" s="79"/>
    </row>
    <row r="24" spans="1:5" s="22" customFormat="1" ht="33" customHeight="1" x14ac:dyDescent="0.25">
      <c r="A24" s="89">
        <v>3</v>
      </c>
      <c r="B24" s="85" t="s">
        <v>118</v>
      </c>
      <c r="C24" s="25" t="s">
        <v>153</v>
      </c>
      <c r="D24" s="78" t="s">
        <v>157</v>
      </c>
      <c r="E24" s="79"/>
    </row>
    <row r="25" spans="1:5" s="22" customFormat="1" ht="42.75" x14ac:dyDescent="0.25">
      <c r="A25" s="90"/>
      <c r="B25" s="85"/>
      <c r="C25" s="25" t="s">
        <v>129</v>
      </c>
      <c r="D25" s="78" t="s">
        <v>158</v>
      </c>
      <c r="E25" s="79"/>
    </row>
    <row r="26" spans="1:5" s="22" customFormat="1" ht="31.5" customHeight="1" x14ac:dyDescent="0.25">
      <c r="A26" s="90"/>
      <c r="B26" s="85"/>
      <c r="C26" s="25" t="s">
        <v>229</v>
      </c>
      <c r="D26" s="78" t="s">
        <v>159</v>
      </c>
      <c r="E26" s="79"/>
    </row>
    <row r="27" spans="1:5" s="22" customFormat="1" ht="35.25" customHeight="1" x14ac:dyDescent="0.25">
      <c r="A27" s="90"/>
      <c r="B27" s="85"/>
      <c r="C27" s="25" t="s">
        <v>131</v>
      </c>
      <c r="D27" s="78" t="s">
        <v>160</v>
      </c>
      <c r="E27" s="79"/>
    </row>
    <row r="28" spans="1:5" s="22" customFormat="1" ht="45.75" customHeight="1" x14ac:dyDescent="0.25">
      <c r="A28" s="90"/>
      <c r="B28" s="85"/>
      <c r="C28" s="25" t="s">
        <v>154</v>
      </c>
      <c r="D28" s="78" t="s">
        <v>161</v>
      </c>
      <c r="E28" s="79"/>
    </row>
    <row r="29" spans="1:5" s="22" customFormat="1" ht="52.5" customHeight="1" x14ac:dyDescent="0.25">
      <c r="A29" s="90"/>
      <c r="B29" s="85"/>
      <c r="C29" s="25" t="s">
        <v>155</v>
      </c>
      <c r="D29" s="78" t="s">
        <v>164</v>
      </c>
      <c r="E29" s="79"/>
    </row>
    <row r="30" spans="1:5" s="22" customFormat="1" ht="46.5" customHeight="1" x14ac:dyDescent="0.25">
      <c r="A30" s="90"/>
      <c r="B30" s="85"/>
      <c r="C30" s="25" t="s">
        <v>156</v>
      </c>
      <c r="D30" s="78" t="s">
        <v>162</v>
      </c>
      <c r="E30" s="79"/>
    </row>
    <row r="31" spans="1:5" s="22" customFormat="1" ht="39" customHeight="1" x14ac:dyDescent="0.25">
      <c r="A31" s="91"/>
      <c r="B31" s="85"/>
      <c r="C31" s="25"/>
      <c r="D31" s="78" t="s">
        <v>163</v>
      </c>
      <c r="E31" s="79"/>
    </row>
    <row r="32" spans="1:5" s="22" customFormat="1" ht="45.75" customHeight="1" x14ac:dyDescent="0.25">
      <c r="A32" s="89">
        <v>4</v>
      </c>
      <c r="B32" s="95" t="s">
        <v>107</v>
      </c>
      <c r="C32" s="25" t="s">
        <v>230</v>
      </c>
      <c r="D32" s="77" t="s">
        <v>165</v>
      </c>
      <c r="E32" s="77"/>
    </row>
    <row r="33" spans="1:5" s="22" customFormat="1" ht="40.5" customHeight="1" x14ac:dyDescent="0.25">
      <c r="A33" s="90"/>
      <c r="B33" s="96"/>
      <c r="C33" s="25" t="s">
        <v>167</v>
      </c>
      <c r="D33" s="77" t="s">
        <v>231</v>
      </c>
      <c r="E33" s="77"/>
    </row>
    <row r="34" spans="1:5" s="22" customFormat="1" ht="22.5" customHeight="1" x14ac:dyDescent="0.25">
      <c r="A34" s="90"/>
      <c r="B34" s="96"/>
      <c r="C34" s="25" t="s">
        <v>232</v>
      </c>
      <c r="D34" s="77" t="s">
        <v>166</v>
      </c>
      <c r="E34" s="77"/>
    </row>
    <row r="35" spans="1:5" s="22" customFormat="1" ht="48.75" customHeight="1" x14ac:dyDescent="0.25">
      <c r="A35" s="90"/>
      <c r="B35" s="96"/>
      <c r="C35" s="25"/>
      <c r="D35" s="80" t="s">
        <v>233</v>
      </c>
      <c r="E35" s="81"/>
    </row>
    <row r="36" spans="1:5" s="22" customFormat="1" ht="22.5" customHeight="1" x14ac:dyDescent="0.25">
      <c r="A36" s="90"/>
      <c r="B36" s="96"/>
      <c r="C36" s="25"/>
      <c r="D36" s="77" t="s">
        <v>168</v>
      </c>
      <c r="E36" s="77"/>
    </row>
    <row r="37" spans="1:5" s="22" customFormat="1" ht="37.5" customHeight="1" x14ac:dyDescent="0.25">
      <c r="A37" s="90"/>
      <c r="B37" s="96"/>
      <c r="C37" s="25"/>
      <c r="D37" s="78" t="s">
        <v>169</v>
      </c>
      <c r="E37" s="79"/>
    </row>
    <row r="38" spans="1:5" s="22" customFormat="1" ht="34.5" customHeight="1" x14ac:dyDescent="0.25">
      <c r="A38" s="91"/>
      <c r="B38" s="96"/>
      <c r="C38" s="25"/>
      <c r="D38" s="78" t="s">
        <v>234</v>
      </c>
      <c r="E38" s="79"/>
    </row>
    <row r="39" spans="1:5" s="22" customFormat="1" ht="65.25" customHeight="1" x14ac:dyDescent="0.25">
      <c r="A39" s="89">
        <v>5</v>
      </c>
      <c r="B39" s="92" t="s">
        <v>141</v>
      </c>
      <c r="C39" s="25" t="s">
        <v>172</v>
      </c>
      <c r="D39" s="77" t="s">
        <v>235</v>
      </c>
      <c r="E39" s="77"/>
    </row>
    <row r="40" spans="1:5" s="22" customFormat="1" ht="36" customHeight="1" x14ac:dyDescent="0.25">
      <c r="A40" s="90"/>
      <c r="B40" s="93"/>
      <c r="C40" s="25" t="s">
        <v>173</v>
      </c>
      <c r="D40" s="77" t="s">
        <v>236</v>
      </c>
      <c r="E40" s="77"/>
    </row>
    <row r="41" spans="1:5" s="22" customFormat="1" ht="32.25" customHeight="1" x14ac:dyDescent="0.25">
      <c r="A41" s="90"/>
      <c r="B41" s="93"/>
      <c r="C41" s="25" t="s">
        <v>174</v>
      </c>
      <c r="D41" s="77" t="s">
        <v>170</v>
      </c>
      <c r="E41" s="77"/>
    </row>
    <row r="42" spans="1:5" s="22" customFormat="1" ht="26.25" customHeight="1" x14ac:dyDescent="0.25">
      <c r="A42" s="90"/>
      <c r="B42" s="93"/>
      <c r="C42" s="25" t="s">
        <v>176</v>
      </c>
      <c r="D42" s="77" t="s">
        <v>171</v>
      </c>
      <c r="E42" s="77"/>
    </row>
    <row r="43" spans="1:5" s="22" customFormat="1" ht="26.25" customHeight="1" x14ac:dyDescent="0.25">
      <c r="A43" s="90"/>
      <c r="B43" s="93"/>
      <c r="C43" s="25" t="s">
        <v>179</v>
      </c>
      <c r="D43" s="77" t="s">
        <v>237</v>
      </c>
      <c r="E43" s="77"/>
    </row>
    <row r="44" spans="1:5" s="22" customFormat="1" ht="26.25" customHeight="1" x14ac:dyDescent="0.25">
      <c r="A44" s="90"/>
      <c r="B44" s="93"/>
      <c r="C44" s="25"/>
      <c r="D44" s="78" t="s">
        <v>175</v>
      </c>
      <c r="E44" s="79"/>
    </row>
    <row r="45" spans="1:5" s="22" customFormat="1" ht="26.25" customHeight="1" x14ac:dyDescent="0.25">
      <c r="A45" s="90"/>
      <c r="B45" s="93"/>
      <c r="C45" s="25"/>
      <c r="D45" s="78" t="s">
        <v>238</v>
      </c>
      <c r="E45" s="79"/>
    </row>
    <row r="46" spans="1:5" s="22" customFormat="1" ht="26.25" customHeight="1" x14ac:dyDescent="0.25">
      <c r="A46" s="91"/>
      <c r="B46" s="94"/>
      <c r="C46" s="25"/>
      <c r="D46" s="77" t="s">
        <v>177</v>
      </c>
      <c r="E46" s="77"/>
    </row>
    <row r="47" spans="1:5" s="22" customFormat="1" ht="22.5" customHeight="1" x14ac:dyDescent="0.25">
      <c r="A47" s="89">
        <v>6</v>
      </c>
      <c r="B47" s="95" t="s">
        <v>130</v>
      </c>
      <c r="C47" s="25" t="s">
        <v>178</v>
      </c>
      <c r="D47" s="77"/>
      <c r="E47" s="77"/>
    </row>
    <row r="48" spans="1:5" s="22" customFormat="1" ht="22.5" customHeight="1" x14ac:dyDescent="0.25">
      <c r="A48" s="90"/>
      <c r="B48" s="96"/>
      <c r="C48" s="25" t="s">
        <v>180</v>
      </c>
      <c r="D48" s="77"/>
      <c r="E48" s="77"/>
    </row>
    <row r="49" spans="1:5" s="22" customFormat="1" ht="22.5" customHeight="1" x14ac:dyDescent="0.25">
      <c r="A49" s="90"/>
      <c r="B49" s="96"/>
      <c r="C49" s="25" t="s">
        <v>181</v>
      </c>
      <c r="D49" s="77"/>
      <c r="E49" s="77"/>
    </row>
    <row r="50" spans="1:5" s="22" customFormat="1" ht="22.5" customHeight="1" x14ac:dyDescent="0.25">
      <c r="A50" s="90"/>
      <c r="B50" s="96"/>
      <c r="C50" s="25" t="s">
        <v>182</v>
      </c>
      <c r="D50" s="77"/>
      <c r="E50" s="77"/>
    </row>
    <row r="51" spans="1:5" s="22" customFormat="1" ht="22.5" customHeight="1" x14ac:dyDescent="0.25">
      <c r="A51" s="90"/>
      <c r="B51" s="96"/>
      <c r="C51" s="25" t="s">
        <v>183</v>
      </c>
      <c r="D51" s="77"/>
      <c r="E51" s="77"/>
    </row>
    <row r="52" spans="1:5" s="22" customFormat="1" ht="22.5" customHeight="1" x14ac:dyDescent="0.25">
      <c r="A52" s="91"/>
      <c r="B52" s="108"/>
      <c r="C52" s="25" t="s">
        <v>259</v>
      </c>
      <c r="D52" s="109"/>
      <c r="E52" s="110"/>
    </row>
    <row r="53" spans="1:5" s="22" customFormat="1" ht="28.5" customHeight="1" x14ac:dyDescent="0.25">
      <c r="A53" s="23" t="s">
        <v>103</v>
      </c>
      <c r="B53" s="23" t="s">
        <v>104</v>
      </c>
      <c r="C53" s="23" t="s">
        <v>115</v>
      </c>
      <c r="D53" s="82" t="s">
        <v>120</v>
      </c>
      <c r="E53" s="82"/>
    </row>
    <row r="54" spans="1:5" s="22" customFormat="1" ht="76.5" customHeight="1" x14ac:dyDescent="0.25">
      <c r="A54" s="89">
        <v>1</v>
      </c>
      <c r="B54" s="92" t="s">
        <v>110</v>
      </c>
      <c r="C54" s="28" t="s">
        <v>184</v>
      </c>
      <c r="D54" s="76" t="s">
        <v>186</v>
      </c>
      <c r="E54" s="76"/>
    </row>
    <row r="55" spans="1:5" s="22" customFormat="1" ht="61.5" customHeight="1" x14ac:dyDescent="0.25">
      <c r="A55" s="90"/>
      <c r="B55" s="93"/>
      <c r="C55" s="28" t="s">
        <v>239</v>
      </c>
      <c r="D55" s="76" t="s">
        <v>187</v>
      </c>
      <c r="E55" s="76"/>
    </row>
    <row r="56" spans="1:5" s="22" customFormat="1" ht="72.75" customHeight="1" x14ac:dyDescent="0.25">
      <c r="A56" s="90"/>
      <c r="B56" s="93"/>
      <c r="C56" s="28" t="s">
        <v>185</v>
      </c>
      <c r="D56" s="76" t="s">
        <v>188</v>
      </c>
      <c r="E56" s="76"/>
    </row>
    <row r="57" spans="1:5" s="22" customFormat="1" ht="36" customHeight="1" x14ac:dyDescent="0.25">
      <c r="A57" s="90"/>
      <c r="B57" s="93"/>
      <c r="C57" s="28"/>
      <c r="D57" s="76" t="s">
        <v>134</v>
      </c>
      <c r="E57" s="76"/>
    </row>
    <row r="58" spans="1:5" s="22" customFormat="1" ht="60.75" customHeight="1" x14ac:dyDescent="0.25">
      <c r="A58" s="90"/>
      <c r="B58" s="93"/>
      <c r="C58" s="28"/>
      <c r="D58" s="76" t="s">
        <v>240</v>
      </c>
      <c r="E58" s="76"/>
    </row>
    <row r="59" spans="1:5" s="22" customFormat="1" ht="33" customHeight="1" x14ac:dyDescent="0.25">
      <c r="A59" s="90"/>
      <c r="B59" s="93"/>
      <c r="C59" s="28"/>
      <c r="D59" s="76" t="s">
        <v>241</v>
      </c>
      <c r="E59" s="76"/>
    </row>
    <row r="60" spans="1:5" s="22" customFormat="1" ht="57.75" customHeight="1" x14ac:dyDescent="0.25">
      <c r="A60" s="91"/>
      <c r="B60" s="94"/>
      <c r="C60" s="28"/>
      <c r="D60" s="76" t="s">
        <v>189</v>
      </c>
      <c r="E60" s="76"/>
    </row>
    <row r="61" spans="1:5" s="22" customFormat="1" ht="37.5" customHeight="1" x14ac:dyDescent="0.25">
      <c r="A61" s="89">
        <v>2</v>
      </c>
      <c r="B61" s="89" t="s">
        <v>108</v>
      </c>
      <c r="C61" s="27" t="s">
        <v>242</v>
      </c>
      <c r="D61" s="76" t="s">
        <v>243</v>
      </c>
      <c r="E61" s="76"/>
    </row>
    <row r="62" spans="1:5" s="22" customFormat="1" ht="33" customHeight="1" x14ac:dyDescent="0.25">
      <c r="A62" s="90"/>
      <c r="B62" s="90"/>
      <c r="C62" s="27" t="s">
        <v>244</v>
      </c>
      <c r="D62" s="76" t="s">
        <v>190</v>
      </c>
      <c r="E62" s="76"/>
    </row>
    <row r="63" spans="1:5" s="22" customFormat="1" ht="24.75" customHeight="1" x14ac:dyDescent="0.25">
      <c r="A63" s="90"/>
      <c r="B63" s="90"/>
      <c r="C63" s="27"/>
      <c r="D63" s="76" t="s">
        <v>191</v>
      </c>
      <c r="E63" s="76"/>
    </row>
    <row r="64" spans="1:5" s="22" customFormat="1" ht="24.75" customHeight="1" x14ac:dyDescent="0.25">
      <c r="A64" s="90"/>
      <c r="B64" s="90"/>
      <c r="C64" s="27"/>
      <c r="D64" s="76" t="s">
        <v>192</v>
      </c>
      <c r="E64" s="76"/>
    </row>
    <row r="65" spans="1:5" s="22" customFormat="1" ht="33" customHeight="1" x14ac:dyDescent="0.25">
      <c r="A65" s="90"/>
      <c r="B65" s="90"/>
      <c r="C65" s="27"/>
      <c r="D65" s="76" t="s">
        <v>193</v>
      </c>
      <c r="E65" s="76"/>
    </row>
    <row r="66" spans="1:5" s="22" customFormat="1" ht="57" customHeight="1" x14ac:dyDescent="0.25">
      <c r="A66" s="91"/>
      <c r="B66" s="91"/>
      <c r="C66" s="32"/>
      <c r="D66" s="74" t="s">
        <v>196</v>
      </c>
      <c r="E66" s="75"/>
    </row>
    <row r="67" spans="1:5" s="22" customFormat="1" ht="59.25" customHeight="1" x14ac:dyDescent="0.25">
      <c r="A67" s="89">
        <v>3</v>
      </c>
      <c r="B67" s="86" t="s">
        <v>121</v>
      </c>
      <c r="C67" s="32" t="s">
        <v>198</v>
      </c>
      <c r="D67" s="74" t="s">
        <v>197</v>
      </c>
      <c r="E67" s="75"/>
    </row>
    <row r="68" spans="1:5" s="22" customFormat="1" ht="38.25" customHeight="1" x14ac:dyDescent="0.25">
      <c r="A68" s="90"/>
      <c r="B68" s="87"/>
      <c r="C68" s="32" t="s">
        <v>245</v>
      </c>
      <c r="D68" s="74" t="s">
        <v>200</v>
      </c>
      <c r="E68" s="75"/>
    </row>
    <row r="69" spans="1:5" s="22" customFormat="1" ht="53.25" customHeight="1" x14ac:dyDescent="0.25">
      <c r="A69" s="90"/>
      <c r="B69" s="87"/>
      <c r="C69" s="27"/>
      <c r="D69" s="74" t="s">
        <v>201</v>
      </c>
      <c r="E69" s="75"/>
    </row>
    <row r="70" spans="1:5" s="22" customFormat="1" ht="31.5" customHeight="1" x14ac:dyDescent="0.25">
      <c r="A70" s="90"/>
      <c r="B70" s="87"/>
      <c r="C70" s="27"/>
      <c r="D70" s="74" t="s">
        <v>203</v>
      </c>
      <c r="E70" s="75"/>
    </row>
    <row r="71" spans="1:5" s="22" customFormat="1" ht="34.5" customHeight="1" x14ac:dyDescent="0.25">
      <c r="A71" s="90"/>
      <c r="B71" s="87"/>
      <c r="C71" s="27"/>
      <c r="D71" s="74" t="s">
        <v>199</v>
      </c>
      <c r="E71" s="75"/>
    </row>
    <row r="72" spans="1:5" s="22" customFormat="1" ht="30" customHeight="1" x14ac:dyDescent="0.25">
      <c r="A72" s="90"/>
      <c r="B72" s="87"/>
      <c r="C72" s="32"/>
      <c r="D72" s="74" t="s">
        <v>202</v>
      </c>
      <c r="E72" s="75"/>
    </row>
    <row r="73" spans="1:5" s="22" customFormat="1" ht="51.75" customHeight="1" x14ac:dyDescent="0.25">
      <c r="A73" s="90"/>
      <c r="B73" s="87"/>
      <c r="C73" s="32"/>
      <c r="D73" s="74" t="s">
        <v>204</v>
      </c>
      <c r="E73" s="75"/>
    </row>
    <row r="74" spans="1:5" s="22" customFormat="1" ht="44.25" customHeight="1" x14ac:dyDescent="0.25">
      <c r="A74" s="91"/>
      <c r="B74" s="88"/>
      <c r="C74" s="27"/>
      <c r="D74" s="76" t="s">
        <v>205</v>
      </c>
      <c r="E74" s="76"/>
    </row>
    <row r="75" spans="1:5" s="22" customFormat="1" ht="46.5" customHeight="1" x14ac:dyDescent="0.25">
      <c r="A75" s="89">
        <v>4</v>
      </c>
      <c r="B75" s="89" t="s">
        <v>50</v>
      </c>
      <c r="C75" s="32" t="s">
        <v>206</v>
      </c>
      <c r="D75" s="76" t="s">
        <v>246</v>
      </c>
      <c r="E75" s="76"/>
    </row>
    <row r="76" spans="1:5" s="22" customFormat="1" ht="46.5" customHeight="1" x14ac:dyDescent="0.25">
      <c r="A76" s="90"/>
      <c r="B76" s="90"/>
      <c r="C76" s="27" t="s">
        <v>247</v>
      </c>
      <c r="D76" s="74" t="s">
        <v>135</v>
      </c>
      <c r="E76" s="75"/>
    </row>
    <row r="77" spans="1:5" s="22" customFormat="1" ht="35.25" customHeight="1" x14ac:dyDescent="0.25">
      <c r="A77" s="90"/>
      <c r="B77" s="90"/>
      <c r="C77" s="27" t="s">
        <v>207</v>
      </c>
      <c r="D77" s="76" t="s">
        <v>215</v>
      </c>
      <c r="E77" s="76"/>
    </row>
    <row r="78" spans="1:5" s="22" customFormat="1" ht="62.25" customHeight="1" x14ac:dyDescent="0.25">
      <c r="A78" s="90"/>
      <c r="B78" s="90"/>
      <c r="C78" s="27" t="s">
        <v>208</v>
      </c>
      <c r="D78" s="111" t="s">
        <v>216</v>
      </c>
      <c r="E78" s="111"/>
    </row>
    <row r="79" spans="1:5" s="22" customFormat="1" ht="81" customHeight="1" x14ac:dyDescent="0.25">
      <c r="A79" s="90"/>
      <c r="B79" s="90"/>
      <c r="C79" s="27" t="s">
        <v>209</v>
      </c>
      <c r="D79" s="76" t="s">
        <v>248</v>
      </c>
      <c r="E79" s="76"/>
    </row>
    <row r="80" spans="1:5" s="22" customFormat="1" ht="63.75" customHeight="1" x14ac:dyDescent="0.25">
      <c r="A80" s="90"/>
      <c r="B80" s="90"/>
      <c r="C80" s="32" t="s">
        <v>210</v>
      </c>
      <c r="D80" s="74" t="s">
        <v>249</v>
      </c>
      <c r="E80" s="75"/>
    </row>
    <row r="81" spans="1:5" s="22" customFormat="1" ht="45.75" customHeight="1" x14ac:dyDescent="0.25">
      <c r="A81" s="90"/>
      <c r="B81" s="90"/>
      <c r="C81" s="32" t="s">
        <v>211</v>
      </c>
      <c r="D81" s="74" t="s">
        <v>217</v>
      </c>
      <c r="E81" s="75"/>
    </row>
    <row r="82" spans="1:5" s="22" customFormat="1" ht="64.5" customHeight="1" x14ac:dyDescent="0.25">
      <c r="A82" s="90"/>
      <c r="B82" s="90"/>
      <c r="C82" s="27" t="s">
        <v>212</v>
      </c>
      <c r="D82" s="74" t="s">
        <v>250</v>
      </c>
      <c r="E82" s="75"/>
    </row>
    <row r="83" spans="1:5" s="22" customFormat="1" ht="57" customHeight="1" x14ac:dyDescent="0.25">
      <c r="A83" s="90"/>
      <c r="B83" s="90"/>
      <c r="C83" s="27" t="s">
        <v>213</v>
      </c>
      <c r="D83" s="74"/>
      <c r="E83" s="75"/>
    </row>
    <row r="84" spans="1:5" s="22" customFormat="1" ht="57" customHeight="1" x14ac:dyDescent="0.25">
      <c r="A84" s="91"/>
      <c r="B84" s="90"/>
      <c r="C84" s="32" t="s">
        <v>214</v>
      </c>
      <c r="D84" s="74"/>
      <c r="E84" s="75"/>
    </row>
    <row r="85" spans="1:5" s="22" customFormat="1" ht="33.75" customHeight="1" x14ac:dyDescent="0.25">
      <c r="A85" s="89">
        <v>5</v>
      </c>
      <c r="B85" s="92" t="s">
        <v>109</v>
      </c>
      <c r="C85" s="28" t="s">
        <v>119</v>
      </c>
      <c r="D85" s="76" t="s">
        <v>218</v>
      </c>
      <c r="E85" s="76" t="s">
        <v>122</v>
      </c>
    </row>
    <row r="86" spans="1:5" s="22" customFormat="1" ht="33.75" customHeight="1" x14ac:dyDescent="0.25">
      <c r="A86" s="90"/>
      <c r="B86" s="93"/>
      <c r="C86" s="31"/>
      <c r="D86" s="74" t="s">
        <v>219</v>
      </c>
      <c r="E86" s="75"/>
    </row>
    <row r="87" spans="1:5" s="22" customFormat="1" ht="33.75" customHeight="1" x14ac:dyDescent="0.25">
      <c r="A87" s="90"/>
      <c r="B87" s="93"/>
      <c r="C87" s="31"/>
      <c r="D87" s="74" t="s">
        <v>251</v>
      </c>
      <c r="E87" s="75"/>
    </row>
    <row r="88" spans="1:5" s="22" customFormat="1" ht="33" customHeight="1" x14ac:dyDescent="0.25">
      <c r="A88" s="90"/>
      <c r="B88" s="93"/>
      <c r="C88" s="28"/>
      <c r="D88" s="76" t="s">
        <v>252</v>
      </c>
      <c r="E88" s="76"/>
    </row>
    <row r="89" spans="1:5" s="22" customFormat="1" ht="51" customHeight="1" x14ac:dyDescent="0.25">
      <c r="A89" s="90"/>
      <c r="B89" s="93"/>
      <c r="C89" s="28"/>
      <c r="D89" s="74" t="s">
        <v>253</v>
      </c>
      <c r="E89" s="75"/>
    </row>
    <row r="90" spans="1:5" s="22" customFormat="1" ht="33.75" customHeight="1" x14ac:dyDescent="0.25">
      <c r="A90" s="90"/>
      <c r="B90" s="93"/>
      <c r="C90" s="30"/>
      <c r="D90" s="74" t="s">
        <v>220</v>
      </c>
      <c r="E90" s="75"/>
    </row>
    <row r="91" spans="1:5" s="22" customFormat="1" ht="51" customHeight="1" x14ac:dyDescent="0.25">
      <c r="A91" s="90"/>
      <c r="B91" s="93"/>
      <c r="C91" s="31"/>
      <c r="D91" s="74" t="s">
        <v>221</v>
      </c>
      <c r="E91" s="75"/>
    </row>
    <row r="92" spans="1:5" s="22" customFormat="1" ht="51" customHeight="1" x14ac:dyDescent="0.25">
      <c r="A92" s="90"/>
      <c r="B92" s="93"/>
      <c r="C92" s="31"/>
      <c r="D92" s="74" t="s">
        <v>254</v>
      </c>
      <c r="E92" s="75"/>
    </row>
    <row r="93" spans="1:5" s="22" customFormat="1" ht="51" customHeight="1" x14ac:dyDescent="0.25">
      <c r="A93" s="91"/>
      <c r="B93" s="94"/>
      <c r="C93" s="31"/>
      <c r="D93" s="74" t="s">
        <v>222</v>
      </c>
      <c r="E93" s="75"/>
    </row>
    <row r="94" spans="1:5" s="22" customFormat="1" ht="69" customHeight="1" x14ac:dyDescent="0.25">
      <c r="A94" s="89">
        <v>6</v>
      </c>
      <c r="B94" s="95" t="s">
        <v>111</v>
      </c>
      <c r="C94" s="28" t="s">
        <v>260</v>
      </c>
      <c r="D94" s="76" t="s">
        <v>223</v>
      </c>
      <c r="E94" s="76"/>
    </row>
    <row r="95" spans="1:5" s="22" customFormat="1" ht="46.5" customHeight="1" x14ac:dyDescent="0.25">
      <c r="A95" s="90"/>
      <c r="B95" s="96"/>
      <c r="C95" s="28" t="s">
        <v>261</v>
      </c>
      <c r="D95" s="74" t="s">
        <v>224</v>
      </c>
      <c r="E95" s="75"/>
    </row>
    <row r="96" spans="1:5" s="22" customFormat="1" ht="48" customHeight="1" x14ac:dyDescent="0.25">
      <c r="A96" s="90"/>
      <c r="B96" s="96"/>
      <c r="C96" s="28"/>
      <c r="D96" s="74" t="s">
        <v>225</v>
      </c>
      <c r="E96" s="75"/>
    </row>
    <row r="97" spans="1:5" s="22" customFormat="1" ht="33.75" customHeight="1" x14ac:dyDescent="0.25">
      <c r="A97" s="90"/>
      <c r="B97" s="96"/>
      <c r="C97" s="28"/>
      <c r="D97" s="74" t="s">
        <v>226</v>
      </c>
      <c r="E97" s="75"/>
    </row>
    <row r="98" spans="1:5" s="22" customFormat="1" ht="75.75" customHeight="1" x14ac:dyDescent="0.25">
      <c r="A98" s="90"/>
      <c r="B98" s="96"/>
      <c r="C98" s="28"/>
      <c r="D98" s="74" t="s">
        <v>227</v>
      </c>
      <c r="E98" s="75"/>
    </row>
    <row r="99" spans="1:5" s="22" customFormat="1" ht="29.25" customHeight="1" x14ac:dyDescent="0.25">
      <c r="A99" s="91"/>
      <c r="B99" s="108"/>
      <c r="C99" s="31"/>
      <c r="D99" s="74" t="s">
        <v>228</v>
      </c>
      <c r="E99" s="75"/>
    </row>
  </sheetData>
  <mergeCells count="126">
    <mergeCell ref="A85:A93"/>
    <mergeCell ref="A94:A99"/>
    <mergeCell ref="D92:E92"/>
    <mergeCell ref="D86:E86"/>
    <mergeCell ref="D93:E93"/>
    <mergeCell ref="B85:B93"/>
    <mergeCell ref="D99:E99"/>
    <mergeCell ref="B94:B99"/>
    <mergeCell ref="D87:E87"/>
    <mergeCell ref="D97:E97"/>
    <mergeCell ref="D85:E85"/>
    <mergeCell ref="D94:E94"/>
    <mergeCell ref="D98:E98"/>
    <mergeCell ref="D95:E95"/>
    <mergeCell ref="D96:E96"/>
    <mergeCell ref="D88:E88"/>
    <mergeCell ref="D89:E89"/>
    <mergeCell ref="D90:E90"/>
    <mergeCell ref="D25:E25"/>
    <mergeCell ref="D22:E22"/>
    <mergeCell ref="D14:E14"/>
    <mergeCell ref="D69:E69"/>
    <mergeCell ref="D70:E70"/>
    <mergeCell ref="A75:A84"/>
    <mergeCell ref="D82:E82"/>
    <mergeCell ref="D23:E23"/>
    <mergeCell ref="B16:B23"/>
    <mergeCell ref="A16:A23"/>
    <mergeCell ref="D52:E52"/>
    <mergeCell ref="B47:B52"/>
    <mergeCell ref="A47:A52"/>
    <mergeCell ref="D78:E78"/>
    <mergeCell ref="D79:E79"/>
    <mergeCell ref="D80:E80"/>
    <mergeCell ref="D81:E81"/>
    <mergeCell ref="D53:E53"/>
    <mergeCell ref="D34:E34"/>
    <mergeCell ref="D36:E36"/>
    <mergeCell ref="D39:E39"/>
    <mergeCell ref="D40:E40"/>
    <mergeCell ref="D41:E41"/>
    <mergeCell ref="D42:E42"/>
    <mergeCell ref="C1:D2"/>
    <mergeCell ref="C3:D4"/>
    <mergeCell ref="C5:E5"/>
    <mergeCell ref="C8:E8"/>
    <mergeCell ref="C6:E6"/>
    <mergeCell ref="C7:E7"/>
    <mergeCell ref="D20:E20"/>
    <mergeCell ref="D91:E91"/>
    <mergeCell ref="B75:B84"/>
    <mergeCell ref="D83:E83"/>
    <mergeCell ref="D84:E84"/>
    <mergeCell ref="A8:B8"/>
    <mergeCell ref="A6:B6"/>
    <mergeCell ref="A7:B7"/>
    <mergeCell ref="D31:E31"/>
    <mergeCell ref="D32:E32"/>
    <mergeCell ref="D33:E33"/>
    <mergeCell ref="D27:E27"/>
    <mergeCell ref="D28:E28"/>
    <mergeCell ref="D29:E29"/>
    <mergeCell ref="D30:E30"/>
    <mergeCell ref="D15:E15"/>
    <mergeCell ref="D26:E26"/>
    <mergeCell ref="D24:E24"/>
    <mergeCell ref="A1:B4"/>
    <mergeCell ref="A5:B5"/>
    <mergeCell ref="B10:B15"/>
    <mergeCell ref="B24:B31"/>
    <mergeCell ref="B67:B74"/>
    <mergeCell ref="B61:B66"/>
    <mergeCell ref="A10:A15"/>
    <mergeCell ref="A24:A31"/>
    <mergeCell ref="A32:A38"/>
    <mergeCell ref="A39:A46"/>
    <mergeCell ref="A54:A60"/>
    <mergeCell ref="A61:A66"/>
    <mergeCell ref="A67:A74"/>
    <mergeCell ref="B39:B46"/>
    <mergeCell ref="B32:B38"/>
    <mergeCell ref="B54:B60"/>
    <mergeCell ref="D10:E10"/>
    <mergeCell ref="D11:E11"/>
    <mergeCell ref="D12:E12"/>
    <mergeCell ref="D13:E13"/>
    <mergeCell ref="D9:E9"/>
    <mergeCell ref="D16:E16"/>
    <mergeCell ref="D17:E17"/>
    <mergeCell ref="D18:E18"/>
    <mergeCell ref="D19:E19"/>
    <mergeCell ref="D47:E47"/>
    <mergeCell ref="D37:E37"/>
    <mergeCell ref="D44:E44"/>
    <mergeCell ref="D45:E45"/>
    <mergeCell ref="D46:E46"/>
    <mergeCell ref="D35:E35"/>
    <mergeCell ref="D43:E43"/>
    <mergeCell ref="D72:E72"/>
    <mergeCell ref="D73:E73"/>
    <mergeCell ref="D51:E51"/>
    <mergeCell ref="D66:E66"/>
    <mergeCell ref="D76:E76"/>
    <mergeCell ref="D77:E77"/>
    <mergeCell ref="D21:E21"/>
    <mergeCell ref="D74:E74"/>
    <mergeCell ref="D38:E38"/>
    <mergeCell ref="D54:E54"/>
    <mergeCell ref="D62:E62"/>
    <mergeCell ref="D61:E61"/>
    <mergeCell ref="D67:E67"/>
    <mergeCell ref="D75:E75"/>
    <mergeCell ref="D55:E55"/>
    <mergeCell ref="D56:E56"/>
    <mergeCell ref="D63:E63"/>
    <mergeCell ref="D64:E64"/>
    <mergeCell ref="D65:E65"/>
    <mergeCell ref="D60:E60"/>
    <mergeCell ref="D68:E68"/>
    <mergeCell ref="D71:E71"/>
    <mergeCell ref="D57:E57"/>
    <mergeCell ref="D58:E58"/>
    <mergeCell ref="D59:E59"/>
    <mergeCell ref="D48:E48"/>
    <mergeCell ref="D49:E49"/>
    <mergeCell ref="D50:E50"/>
  </mergeCells>
  <printOptions horizontalCentered="1" verticalCentered="1"/>
  <pageMargins left="0.35433070866141736" right="0.35433070866141736" top="0.19685039370078741" bottom="0.19685039370078741" header="0.51181102362204722" footer="0.51181102362204722"/>
  <pageSetup paperSize="5" scale="35" orientation="portrait" horizontalDpi="300" verticalDpi="300" r:id="rId1"/>
  <headerFooter differentOddEven="1" alignWithMargins="0">
    <oddFooter>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7"/>
  <sheetViews>
    <sheetView tabSelected="1" topLeftCell="G1" zoomScale="86" zoomScaleNormal="86" workbookViewId="0">
      <selection activeCell="C7" sqref="C7:AI7"/>
    </sheetView>
  </sheetViews>
  <sheetFormatPr baseColWidth="10" defaultRowHeight="15" x14ac:dyDescent="0.25"/>
  <cols>
    <col min="1" max="1" width="33.7109375" customWidth="1"/>
    <col min="2" max="2" width="20" customWidth="1"/>
    <col min="3" max="3" width="51.28515625" customWidth="1"/>
    <col min="4" max="4" width="45.140625" customWidth="1"/>
    <col min="5" max="5" width="55.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0.855468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38" customWidth="1"/>
    <col min="30" max="30" width="18.28515625" customWidth="1"/>
    <col min="31" max="31" width="16.28515625" customWidth="1"/>
    <col min="32" max="32" width="18.28515625" customWidth="1"/>
    <col min="33" max="33" width="14.85546875" customWidth="1"/>
    <col min="34" max="34" width="28.42578125" customWidth="1"/>
    <col min="35" max="35" width="13.85546875" customWidth="1"/>
  </cols>
  <sheetData>
    <row r="1" spans="1:35" ht="15" customHeight="1" x14ac:dyDescent="0.25">
      <c r="A1" s="193"/>
      <c r="B1" s="194"/>
      <c r="C1" s="185" t="s">
        <v>96</v>
      </c>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186"/>
      <c r="AH1" s="179" t="s">
        <v>97</v>
      </c>
      <c r="AI1" s="180"/>
    </row>
    <row r="2" spans="1:35" ht="15" customHeight="1" x14ac:dyDescent="0.25">
      <c r="A2" s="195"/>
      <c r="B2" s="196"/>
      <c r="C2" s="187"/>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9"/>
      <c r="AH2" s="181" t="s">
        <v>286</v>
      </c>
      <c r="AI2" s="182"/>
    </row>
    <row r="3" spans="1:35" ht="15" customHeight="1" x14ac:dyDescent="0.25">
      <c r="A3" s="195"/>
      <c r="B3" s="196"/>
      <c r="C3" s="190" t="s">
        <v>386</v>
      </c>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2"/>
      <c r="AH3" s="183" t="s">
        <v>114</v>
      </c>
      <c r="AI3" s="184"/>
    </row>
    <row r="4" spans="1:35" ht="15.75" customHeight="1" thickBot="1" x14ac:dyDescent="0.3">
      <c r="A4" s="195"/>
      <c r="B4" s="196"/>
      <c r="C4" s="190"/>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2"/>
      <c r="AH4" s="183" t="s">
        <v>288</v>
      </c>
      <c r="AI4" s="184"/>
    </row>
    <row r="5" spans="1:35" ht="15.75" customHeight="1" thickBot="1" x14ac:dyDescent="0.3">
      <c r="A5" s="197" t="s">
        <v>98</v>
      </c>
      <c r="B5" s="198"/>
      <c r="C5" s="199" t="s">
        <v>99</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1"/>
    </row>
    <row r="6" spans="1:35" ht="15.75" customHeight="1" thickBot="1" x14ac:dyDescent="0.3">
      <c r="A6" s="202" t="s">
        <v>100</v>
      </c>
      <c r="B6" s="203"/>
      <c r="C6" s="223" t="s">
        <v>383</v>
      </c>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5"/>
    </row>
    <row r="7" spans="1:35" ht="33.75" customHeight="1" thickBot="1" x14ac:dyDescent="0.3">
      <c r="A7" s="204" t="s">
        <v>101</v>
      </c>
      <c r="B7" s="205"/>
      <c r="C7" s="173" t="s">
        <v>385</v>
      </c>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5"/>
    </row>
    <row r="8" spans="1:35" ht="15.75" customHeight="1" thickBot="1" x14ac:dyDescent="0.3">
      <c r="A8" s="171" t="s">
        <v>102</v>
      </c>
      <c r="B8" s="172"/>
      <c r="C8" s="176" t="s">
        <v>384</v>
      </c>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8"/>
    </row>
    <row r="9" spans="1:35" s="11" customFormat="1" ht="25.5" customHeight="1" x14ac:dyDescent="0.25">
      <c r="A9" s="161" t="s">
        <v>69</v>
      </c>
      <c r="B9" s="161"/>
      <c r="C9" s="162"/>
      <c r="D9" s="162"/>
      <c r="E9" s="162"/>
      <c r="F9" s="162"/>
      <c r="G9" s="162"/>
      <c r="H9" s="164" t="s">
        <v>70</v>
      </c>
      <c r="I9" s="164"/>
      <c r="J9" s="164"/>
      <c r="K9" s="164"/>
      <c r="L9" s="164"/>
      <c r="M9" s="164"/>
      <c r="N9" s="164"/>
      <c r="O9" s="164"/>
      <c r="P9" s="164"/>
      <c r="Q9" s="164"/>
      <c r="R9" s="164"/>
      <c r="S9" s="164"/>
      <c r="T9" s="164"/>
      <c r="U9" s="164"/>
      <c r="V9" s="164"/>
      <c r="W9" s="164"/>
      <c r="X9" s="164"/>
      <c r="Y9" s="164"/>
      <c r="Z9" s="164"/>
      <c r="AA9" s="164"/>
      <c r="AB9" s="155" t="s">
        <v>95</v>
      </c>
      <c r="AC9" s="156"/>
      <c r="AD9" s="156"/>
      <c r="AE9" s="156"/>
      <c r="AF9" s="156"/>
      <c r="AG9" s="156"/>
      <c r="AH9" s="156"/>
      <c r="AI9" s="157"/>
    </row>
    <row r="10" spans="1:35" s="12" customFormat="1" ht="51.75" customHeight="1" x14ac:dyDescent="0.25">
      <c r="A10" s="38" t="s">
        <v>73</v>
      </c>
      <c r="B10" s="166" t="s">
        <v>7</v>
      </c>
      <c r="C10" s="167"/>
      <c r="D10" s="167"/>
      <c r="E10" s="167"/>
      <c r="F10" s="15" t="s">
        <v>72</v>
      </c>
      <c r="G10" s="165" t="s">
        <v>23</v>
      </c>
      <c r="H10" s="163" t="s">
        <v>255</v>
      </c>
      <c r="I10" s="163"/>
      <c r="J10" s="163"/>
      <c r="K10" s="163"/>
      <c r="L10" s="163"/>
      <c r="M10" s="163" t="s">
        <v>71</v>
      </c>
      <c r="N10" s="163"/>
      <c r="O10" s="163"/>
      <c r="P10" s="163"/>
      <c r="Q10" s="163"/>
      <c r="R10" s="163"/>
      <c r="S10" s="163"/>
      <c r="T10" s="163"/>
      <c r="U10" s="163"/>
      <c r="V10" s="163"/>
      <c r="W10" s="163"/>
      <c r="X10" s="163"/>
      <c r="Y10" s="163"/>
      <c r="Z10" s="163"/>
      <c r="AA10" s="163"/>
      <c r="AB10" s="158"/>
      <c r="AC10" s="159"/>
      <c r="AD10" s="159"/>
      <c r="AE10" s="159"/>
      <c r="AF10" s="159"/>
      <c r="AG10" s="159"/>
      <c r="AH10" s="159"/>
      <c r="AI10" s="160"/>
    </row>
    <row r="11" spans="1:35" s="12" customFormat="1" ht="37.5" x14ac:dyDescent="0.25">
      <c r="A11" s="39" t="s">
        <v>0</v>
      </c>
      <c r="B11" s="39" t="s">
        <v>1</v>
      </c>
      <c r="C11" s="39" t="s">
        <v>9</v>
      </c>
      <c r="D11" s="39" t="s">
        <v>8</v>
      </c>
      <c r="E11" s="39" t="s">
        <v>287</v>
      </c>
      <c r="F11" s="15" t="s">
        <v>48</v>
      </c>
      <c r="G11" s="165"/>
      <c r="H11" s="16" t="s">
        <v>6</v>
      </c>
      <c r="I11" s="168" t="s">
        <v>5</v>
      </c>
      <c r="J11" s="169"/>
      <c r="K11" s="168" t="s">
        <v>4</v>
      </c>
      <c r="L11" s="169"/>
      <c r="M11" s="16" t="s">
        <v>3</v>
      </c>
      <c r="N11" s="16" t="s">
        <v>10</v>
      </c>
      <c r="O11" s="16" t="s">
        <v>11</v>
      </c>
      <c r="P11" s="16" t="s">
        <v>12</v>
      </c>
      <c r="Q11" s="16" t="s">
        <v>13</v>
      </c>
      <c r="R11" s="16" t="s">
        <v>14</v>
      </c>
      <c r="S11" s="16" t="s">
        <v>15</v>
      </c>
      <c r="T11" s="16" t="s">
        <v>6</v>
      </c>
      <c r="U11" s="16" t="s">
        <v>82</v>
      </c>
      <c r="V11" s="34" t="s">
        <v>264</v>
      </c>
      <c r="W11" s="168" t="s">
        <v>16</v>
      </c>
      <c r="X11" s="169"/>
      <c r="Y11" s="168" t="s">
        <v>89</v>
      </c>
      <c r="Z11" s="169"/>
      <c r="AA11" s="16" t="s">
        <v>17</v>
      </c>
      <c r="AB11" s="17" t="s">
        <v>18</v>
      </c>
      <c r="AC11" s="17" t="s">
        <v>19</v>
      </c>
      <c r="AD11" s="17" t="s">
        <v>20</v>
      </c>
      <c r="AE11" s="17" t="s">
        <v>2</v>
      </c>
      <c r="AF11" s="17" t="s">
        <v>21</v>
      </c>
      <c r="AG11" s="17" t="s">
        <v>22</v>
      </c>
      <c r="AH11" s="17" t="s">
        <v>263</v>
      </c>
      <c r="AI11" s="17" t="s">
        <v>265</v>
      </c>
    </row>
    <row r="12" spans="1:35" s="46" customFormat="1" ht="85.5" x14ac:dyDescent="0.2">
      <c r="A12" s="121" t="s">
        <v>32</v>
      </c>
      <c r="B12" s="121" t="s">
        <v>113</v>
      </c>
      <c r="C12" s="121" t="s">
        <v>343</v>
      </c>
      <c r="D12" s="121" t="s">
        <v>290</v>
      </c>
      <c r="E12" s="153" t="str">
        <f>CONCATENATE(B12," ",C12," ",D12)</f>
        <v>Afectación reputacional por el deficiente desempeño laboral de los empleados públicos de la Universidad debido a la falta de habilidades y/o competencias en general</v>
      </c>
      <c r="F12" s="125" t="s">
        <v>50</v>
      </c>
      <c r="G12" s="121" t="s">
        <v>41</v>
      </c>
      <c r="H12" s="127">
        <v>612</v>
      </c>
      <c r="I12" s="127" t="s">
        <v>57</v>
      </c>
      <c r="J12" s="127" t="str">
        <f>IF((I12="Muy Bajo"),"20%",IF(I12="Baja","40%",IF(I12="Media","60%",IF(I12="Alta","80%",IF(I12="Muy Alta","100%","0")))))</f>
        <v>80%</v>
      </c>
      <c r="K12" s="127" t="s">
        <v>65</v>
      </c>
      <c r="L12" s="127" t="str">
        <f>IF((K12="Leve"),"20%",IF(K12="Menor","40%",IF(K12="Moderado","60%",IF(K12="Mayor","80%",IF(K12="Catastrófico","100%","0")))))</f>
        <v>60%</v>
      </c>
      <c r="M12" s="145" t="str">
        <f>IF((J12="100%")*(L12="100%"),"Extremo",IF((J12="100%")*(L12="80%"),"Alto",IF((J12="100%")*(L12="60%"),"Alto",IF((J12="100%")*(L12="40%"),"Alto",IF((J12="100%")*(L12="20%"),"Alto",IF((J12="80%")*(L12="100%"),"Extremo",IF((J12="80%")*(L12="80%"),"Alto",IF((J12="80%")*(L12="60%"),"Alto",IF((J12="80%")*(L12="40%"),"Moderado",IF((J12="80%")*(L12="20%"),"Moderado",IF((J12="60%")*(L12="100%"),"Extremo",IF((J12="60%")*(L12="80%"),"Alto",IF((J12="60%")*(L12="60%"),"Moderado",IF((J12="60%")*(L12="40%"),"Moderado",IF((J12="60%")*(L12="20%"),"Moderado",IF((J12="40%")*(L12="100%"),"Extremo",IF((J12="40%")*(L12="80%"),"Alto",IF((J12="40%")*(L12="60%"),"Moderado",IF((J12="40%")*(L12="40%"),"Moderado",IF((J12="40%")*(L12="20%"),"Bajo",IF((J12="20%")*(L12="100%"),"Extremo",IF((J12="20%")*(L12="80%"),"Alto",IF((J12="20%")*(L12="60%"),"Moderado",IF((J12="20%")*(L12="40%"),"Bajo",IF((J12="20%")*(L12="20%"),"Bajo","0")))))))))))))))))))))))))</f>
        <v>Alto</v>
      </c>
      <c r="N12" s="43" t="s">
        <v>361</v>
      </c>
      <c r="O12" s="44" t="s">
        <v>74</v>
      </c>
      <c r="P12" s="44" t="s">
        <v>77</v>
      </c>
      <c r="Q12" s="44" t="s">
        <v>80</v>
      </c>
      <c r="R12" s="45">
        <f>IF((P12="Preventivo"),"25%",IF(P12="Detectivo","15%",IF(P12="Correctivo","10%","0")))+IF((Q12="Automático"),"25%",IF(Q12="Manual","15%","0"))</f>
        <v>0.3</v>
      </c>
      <c r="S12" s="44" t="s">
        <v>83</v>
      </c>
      <c r="T12" s="44" t="s">
        <v>85</v>
      </c>
      <c r="U12" s="44" t="s">
        <v>87</v>
      </c>
      <c r="V12" s="45">
        <f>IF(O12="probabilidad",J12-(J12*R12),IF(O12="Impacto",(J12-0),"0"))</f>
        <v>0.56000000000000005</v>
      </c>
      <c r="W12" s="145">
        <f>V13</f>
        <v>0.33600000000000002</v>
      </c>
      <c r="X12" s="127" t="str">
        <f>IF((W12&lt;21%),"Muy Bajo",IF((W12&lt;41%),"Baja",IF((W12&lt;61%),"Media",IF((W12&lt;81%),"Alta",IF((W12&lt;101%),"Muy alta","0")))))</f>
        <v>Baja</v>
      </c>
      <c r="Y12" s="145">
        <f>IF(O12="Impacto",L12-(L12*R12),IF(O12="Probabilidad",L12-0,"0"))</f>
        <v>0.6</v>
      </c>
      <c r="Z12" s="127" t="str">
        <f>IF((Y12&lt;21%),"Leve",IF((Y12&lt;41%),"Menor",IF((Y12&lt;61%),"Moderado",IF((Y12&lt;81%),"Mayor",IF((Y12&lt;101%),"Catastrófico","0")))))</f>
        <v>Moderado</v>
      </c>
      <c r="AA12" s="145" t="str">
        <f>IF((X12="Muy alta")*(Z12="Catastrófico"),"Extremo",IF((X12="Muy alta")*(Z12="Mayor"),"Alto",IF((X12="Muy alta")*(Z12="Moderado"),"Alto",IF((X12="Muy alta")*(Z12="Menor"),"Alto",IF((X12="Muy alta")*(Z12="Leve"),"Alto",IF((X12="Alta")*(Z12="Catastrófico"),"Extremo",IF((X12="Alta")*(Z12="Mayor"),"Alto",IF((X12="Alta")*(Z12="Moderado"),"Alto",IF((X12="Alta")*(Z12="Menor"),"Moderado",IF((X12="Alta")*(Z12="Leve"),"Moderado",IF((X12="Media")*(Z12="Catastrófico"),"Extremo",IF((X12="Media")*(Z12="Mayor"),"Alto",IF((X12="Media")*(Z12="Moderado"),"Moderado",IF((X12="Media")*(Z12="Menor"),"Moderado",IF((X12="Media")*(Z12="Leve"),"Moderado",IF((X12="Baja")*(Z12="Catastrófico"),"Extremo",IF((X12="Baja")*(Z12="Mayor"),"Alto",IF((X12="Baja")*(Z12="Moderado"),"Moderado",IF((X12="Baja")*(Z12="Menor"),"Moderado",IF((X12="Baja")*(Z12="Leve"),"Bajo",IF((X12="Muy bajo")*(Z12="Catastrófico"),"Extremo",IF((X12="Muy bajo")*(Z12="Mayor"),"Alto",IF((X12="Muy bajo")*(Z12="Moderado"),"Moderado",IF((X12="Muy bajo")*(Z12="Menor"),"Bajo",IF((X12="Muy bajo")*(Z12="Leve"),"Bajo","0")))))))))))))))))))))))))</f>
        <v>Moderado</v>
      </c>
      <c r="AB12" s="127" t="s">
        <v>91</v>
      </c>
      <c r="AC12" s="126" t="s">
        <v>291</v>
      </c>
      <c r="AD12" s="126" t="s">
        <v>292</v>
      </c>
      <c r="AE12" s="150">
        <v>44431</v>
      </c>
      <c r="AF12" s="150">
        <v>44530</v>
      </c>
      <c r="AG12" s="127"/>
      <c r="AH12" s="127"/>
      <c r="AI12" s="127"/>
    </row>
    <row r="13" spans="1:35" s="46" customFormat="1" ht="113.25" customHeight="1" x14ac:dyDescent="0.2">
      <c r="A13" s="121"/>
      <c r="B13" s="121"/>
      <c r="C13" s="121"/>
      <c r="D13" s="121"/>
      <c r="E13" s="153"/>
      <c r="F13" s="125"/>
      <c r="G13" s="121"/>
      <c r="H13" s="127"/>
      <c r="I13" s="127"/>
      <c r="J13" s="127"/>
      <c r="K13" s="127"/>
      <c r="L13" s="127"/>
      <c r="M13" s="145"/>
      <c r="N13" s="43" t="s">
        <v>362</v>
      </c>
      <c r="O13" s="44" t="s">
        <v>74</v>
      </c>
      <c r="P13" s="44" t="s">
        <v>76</v>
      </c>
      <c r="Q13" s="44" t="s">
        <v>80</v>
      </c>
      <c r="R13" s="45">
        <f>IF((P13="Preventivo"),"25%",IF(P13="Detectivo","15%",IF(P13="Correctivo","10%","0")))+IF((Q13="Automático"),"25%",IF(Q13="Manual","15%","0"))</f>
        <v>0.4</v>
      </c>
      <c r="S13" s="44" t="s">
        <v>83</v>
      </c>
      <c r="T13" s="44" t="s">
        <v>85</v>
      </c>
      <c r="U13" s="44" t="s">
        <v>87</v>
      </c>
      <c r="V13" s="47">
        <f>V12-(V12*R13)</f>
        <v>0.33600000000000002</v>
      </c>
      <c r="W13" s="145"/>
      <c r="X13" s="127"/>
      <c r="Y13" s="145"/>
      <c r="Z13" s="127"/>
      <c r="AA13" s="145"/>
      <c r="AB13" s="127"/>
      <c r="AC13" s="126"/>
      <c r="AD13" s="126"/>
      <c r="AE13" s="127"/>
      <c r="AF13" s="127"/>
      <c r="AG13" s="127"/>
      <c r="AH13" s="127"/>
      <c r="AI13" s="127"/>
    </row>
    <row r="14" spans="1:35" s="46" customFormat="1" ht="85.5" x14ac:dyDescent="0.2">
      <c r="A14" s="121" t="s">
        <v>32</v>
      </c>
      <c r="B14" s="121" t="s">
        <v>278</v>
      </c>
      <c r="C14" s="121" t="s">
        <v>293</v>
      </c>
      <c r="D14" s="121" t="s">
        <v>374</v>
      </c>
      <c r="E14" s="129" t="str">
        <f>CONCATENATE(B14," ",C14," ",D14)</f>
        <v>Afectación económica y reputacional por la pérdida o daños de una historia laboral debido a la sustracción de documentos del acervo documental, no entrega de documentos en calidad de prestamo  y pérdida de memoria documental por falta de buenas prácticas de gestión documental</v>
      </c>
      <c r="F14" s="125" t="s">
        <v>50</v>
      </c>
      <c r="G14" s="126" t="s">
        <v>41</v>
      </c>
      <c r="H14" s="127">
        <v>2500</v>
      </c>
      <c r="I14" s="127" t="s">
        <v>57</v>
      </c>
      <c r="J14" s="127" t="str">
        <f>IF((I14="Muy Bajo"),"20%",IF(I14="Baja","40%",IF(I14="Media","60%",IF(I14="Alta","80%",IF(I14="Muy Alta","100%","0")))))</f>
        <v>80%</v>
      </c>
      <c r="K14" s="127" t="s">
        <v>65</v>
      </c>
      <c r="L14" s="127" t="str">
        <f>IF((K14="Leve"),"20%",IF(K14="Menor","40%",IF(K14="Moderado","60%",IF(K14="Mayor","80%",IF(K14="Catastrófico","100%","0")))))</f>
        <v>60%</v>
      </c>
      <c r="M14" s="145" t="str">
        <f>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Alto</v>
      </c>
      <c r="N14" s="43" t="s">
        <v>363</v>
      </c>
      <c r="O14" s="44" t="s">
        <v>74</v>
      </c>
      <c r="P14" s="44" t="s">
        <v>76</v>
      </c>
      <c r="Q14" s="44" t="s">
        <v>80</v>
      </c>
      <c r="R14" s="45">
        <f>IF((P14="Preventivo"),"25%",IF(P14="Detectivo","15%",IF(P14="Correctivo","10%","0")))+IF((Q14="Automático"),"25%",IF(Q14="Manual","15%","0"))</f>
        <v>0.4</v>
      </c>
      <c r="S14" s="44" t="s">
        <v>83</v>
      </c>
      <c r="T14" s="44" t="s">
        <v>85</v>
      </c>
      <c r="U14" s="44" t="s">
        <v>88</v>
      </c>
      <c r="V14" s="47">
        <f>IF(O14="probabilidad",J14-(J14*R14),IF(O14="Impacto",(J14-0),"0"))</f>
        <v>0.48</v>
      </c>
      <c r="W14" s="145">
        <f t="shared" ref="W14" si="0">V15</f>
        <v>0.28799999999999998</v>
      </c>
      <c r="X14" s="127" t="str">
        <f t="shared" ref="X14" si="1">IF((W14&lt;21%),"Muy Bajo",IF((W14&lt;41%),"Baja",IF((W14&lt;61%),"Media",IF((W14&lt;81%),"Alta",IF((W14&lt;101%),"Muy alta","0")))))</f>
        <v>Baja</v>
      </c>
      <c r="Y14" s="145">
        <f t="shared" ref="Y14" si="2">IF(O14="Impacto",L14-(L14*R14),IF(O14="Probabilidad",L14-0,"0"))</f>
        <v>0.6</v>
      </c>
      <c r="Z14" s="127" t="str">
        <f t="shared" ref="Z14" si="3">IF((Y14&lt;21%),"Leve",IF((Y14&lt;41%),"Menor",IF((Y14&lt;61%),"Moderado",IF((Y14&lt;81%),"Mayor",IF((Y14&lt;101%),"Catastrófico","0")))))</f>
        <v>Moderado</v>
      </c>
      <c r="AA14" s="145" t="str">
        <f t="shared" ref="AA14" si="4">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Moderado</v>
      </c>
      <c r="AB14" s="127" t="s">
        <v>91</v>
      </c>
      <c r="AC14" s="48" t="s">
        <v>345</v>
      </c>
      <c r="AD14" s="126" t="s">
        <v>294</v>
      </c>
      <c r="AE14" s="150">
        <v>44431</v>
      </c>
      <c r="AF14" s="49">
        <v>44530</v>
      </c>
      <c r="AG14" s="127"/>
      <c r="AH14" s="127"/>
      <c r="AI14" s="127"/>
    </row>
    <row r="15" spans="1:35" s="46" customFormat="1" ht="66.75" customHeight="1" x14ac:dyDescent="0.2">
      <c r="A15" s="121"/>
      <c r="B15" s="121"/>
      <c r="C15" s="121"/>
      <c r="D15" s="121"/>
      <c r="E15" s="131"/>
      <c r="F15" s="125"/>
      <c r="G15" s="126"/>
      <c r="H15" s="127"/>
      <c r="I15" s="127"/>
      <c r="J15" s="127"/>
      <c r="K15" s="127"/>
      <c r="L15" s="127"/>
      <c r="M15" s="145"/>
      <c r="N15" s="43" t="s">
        <v>364</v>
      </c>
      <c r="O15" s="44" t="s">
        <v>74</v>
      </c>
      <c r="P15" s="44" t="s">
        <v>76</v>
      </c>
      <c r="Q15" s="44" t="s">
        <v>80</v>
      </c>
      <c r="R15" s="45">
        <f>IF((P15="Preventivo"),"25%",IF(P15="Detectivo","15%",IF(P15="Correctivo","10%","0")))+IF((Q15="Automático"),"25%",IF(Q15="Manual","15%","0"))</f>
        <v>0.4</v>
      </c>
      <c r="S15" s="44" t="s">
        <v>84</v>
      </c>
      <c r="T15" s="44" t="s">
        <v>85</v>
      </c>
      <c r="U15" s="44" t="s">
        <v>87</v>
      </c>
      <c r="V15" s="47">
        <f>V14-(V14*R15)</f>
        <v>0.28799999999999998</v>
      </c>
      <c r="W15" s="145"/>
      <c r="X15" s="127"/>
      <c r="Y15" s="145"/>
      <c r="Z15" s="127"/>
      <c r="AA15" s="145"/>
      <c r="AB15" s="127"/>
      <c r="AC15" s="48" t="s">
        <v>344</v>
      </c>
      <c r="AD15" s="126"/>
      <c r="AE15" s="150"/>
      <c r="AF15" s="49">
        <v>44530</v>
      </c>
      <c r="AG15" s="127"/>
      <c r="AH15" s="127"/>
      <c r="AI15" s="127"/>
    </row>
    <row r="16" spans="1:35" s="46" customFormat="1" ht="121.5" customHeight="1" x14ac:dyDescent="0.2">
      <c r="A16" s="121" t="s">
        <v>32</v>
      </c>
      <c r="B16" s="121" t="s">
        <v>113</v>
      </c>
      <c r="C16" s="121" t="s">
        <v>289</v>
      </c>
      <c r="D16" s="121" t="s">
        <v>295</v>
      </c>
      <c r="E16" s="132" t="str">
        <f>CONCATENATE(B16," ",C16," ",D16)</f>
        <v>Afectación reputacional por queja o reclamo de un servidor de la Universidad debido a inconsistencias en la liquidación de las Cesantias por error humano,  error de liquidación de algun factor en la nomina y falta de un sistema de información integrado, teniendo en cuenta que las cesantias se liquidan de manera manual</v>
      </c>
      <c r="F16" s="125" t="s">
        <v>50</v>
      </c>
      <c r="G16" s="126" t="s">
        <v>41</v>
      </c>
      <c r="H16" s="127">
        <v>810</v>
      </c>
      <c r="I16" s="127" t="s">
        <v>57</v>
      </c>
      <c r="J16" s="127" t="str">
        <f>IF((I16="Muy Bajo"),"20%",IF(I16="Baja","40%",IF(I16="Media","60%",IF(I16="Alta","80%",IF(I16="Muy Alta","100%","0")))))</f>
        <v>80%</v>
      </c>
      <c r="K16" s="127" t="s">
        <v>64</v>
      </c>
      <c r="L16" s="127" t="str">
        <f>IF((K16="Leve"),"20%",IF(K16="Menor","40%",IF(K16="Moderado","60%",IF(K16="Mayor","80%",IF(K16="Catastrófico","100%","0")))))</f>
        <v>40%</v>
      </c>
      <c r="M16" s="146" t="str">
        <f>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Moderado</v>
      </c>
      <c r="N16" s="43" t="s">
        <v>365</v>
      </c>
      <c r="O16" s="44" t="s">
        <v>74</v>
      </c>
      <c r="P16" s="44" t="s">
        <v>76</v>
      </c>
      <c r="Q16" s="44" t="s">
        <v>80</v>
      </c>
      <c r="R16" s="50">
        <f t="shared" ref="R16:R21" si="5">IF((P16="Preventivo"),"25%",IF(P16="Detectivo","15%",IF(P16="Correctivo","10%","0")))+IF((Q16="Automático"),"25%",IF(Q16="Manual","15%","0"))</f>
        <v>0.4</v>
      </c>
      <c r="S16" s="44" t="s">
        <v>83</v>
      </c>
      <c r="T16" s="44" t="s">
        <v>85</v>
      </c>
      <c r="U16" s="44" t="s">
        <v>87</v>
      </c>
      <c r="V16" s="50">
        <f>IF(O16="probabilidad",J16-(J16*R16),IF(O16="Impacto",(J16-0),"0"))</f>
        <v>0.48</v>
      </c>
      <c r="W16" s="146">
        <f>V17</f>
        <v>0.33599999999999997</v>
      </c>
      <c r="X16" s="127" t="str">
        <f>IF((W16&lt;21%),"Muy Bajo",IF((W16&lt;41%),"Baja",IF((W16&lt;61%),"Media",IF((W16&lt;81%),"Alta",IF((W16&lt;101%),"Muy alta","0")))))</f>
        <v>Baja</v>
      </c>
      <c r="Y16" s="146">
        <f>IF(O16="Impacto",L16-(L16*R16),IF(O16="Probabilidad",L16-0,"0"))</f>
        <v>0.4</v>
      </c>
      <c r="Z16" s="127" t="str">
        <f>IF((Y16&lt;21%),"Leve",IF((Y16&lt;41%),"Menor",IF((Y16&lt;61%),"Moderado",IF((Y16&lt;81%),"Mayor",IF((Y16&lt;101%),"Catastrófico","0")))))</f>
        <v>Menor</v>
      </c>
      <c r="AA16" s="146" t="str">
        <f>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Moderado</v>
      </c>
      <c r="AB16" s="127" t="s">
        <v>91</v>
      </c>
      <c r="AC16" s="126" t="s">
        <v>316</v>
      </c>
      <c r="AD16" s="126" t="s">
        <v>296</v>
      </c>
      <c r="AE16" s="150">
        <v>44442</v>
      </c>
      <c r="AF16" s="150">
        <v>44501</v>
      </c>
      <c r="AG16" s="150">
        <v>44459</v>
      </c>
      <c r="AH16" s="127"/>
      <c r="AI16" s="127"/>
    </row>
    <row r="17" spans="1:35" s="46" customFormat="1" ht="105.75" customHeight="1" x14ac:dyDescent="0.2">
      <c r="A17" s="121"/>
      <c r="B17" s="121"/>
      <c r="C17" s="170"/>
      <c r="D17" s="170"/>
      <c r="E17" s="134"/>
      <c r="F17" s="125"/>
      <c r="G17" s="126"/>
      <c r="H17" s="147"/>
      <c r="I17" s="127"/>
      <c r="J17" s="147"/>
      <c r="K17" s="127"/>
      <c r="L17" s="147"/>
      <c r="M17" s="147"/>
      <c r="N17" s="43" t="s">
        <v>366</v>
      </c>
      <c r="O17" s="44" t="s">
        <v>74</v>
      </c>
      <c r="P17" s="44" t="s">
        <v>77</v>
      </c>
      <c r="Q17" s="44" t="s">
        <v>80</v>
      </c>
      <c r="R17" s="51">
        <f t="shared" si="5"/>
        <v>0.3</v>
      </c>
      <c r="S17" s="44" t="s">
        <v>83</v>
      </c>
      <c r="T17" s="44" t="s">
        <v>85</v>
      </c>
      <c r="U17" s="44" t="s">
        <v>87</v>
      </c>
      <c r="V17" s="51">
        <f>V16-(V16*R17)</f>
        <v>0.33599999999999997</v>
      </c>
      <c r="W17" s="147"/>
      <c r="X17" s="147"/>
      <c r="Y17" s="147"/>
      <c r="Z17" s="147"/>
      <c r="AA17" s="147"/>
      <c r="AB17" s="127"/>
      <c r="AC17" s="154"/>
      <c r="AD17" s="152"/>
      <c r="AE17" s="147"/>
      <c r="AF17" s="147"/>
      <c r="AG17" s="147"/>
      <c r="AH17" s="147"/>
      <c r="AI17" s="147"/>
    </row>
    <row r="18" spans="1:35" s="46" customFormat="1" ht="80.25" customHeight="1" x14ac:dyDescent="0.2">
      <c r="A18" s="121" t="s">
        <v>32</v>
      </c>
      <c r="B18" s="121" t="s">
        <v>113</v>
      </c>
      <c r="C18" s="121" t="s">
        <v>297</v>
      </c>
      <c r="D18" s="121" t="s">
        <v>298</v>
      </c>
      <c r="E18" s="132" t="str">
        <f>CONCATENATE(B18," ",C18," ",D18)</f>
        <v>Afectación reputacional Por queja o reclamo de un servidor de la Universidad Debido al pago de las cesantias  en un  fondo diferente al que se encuentra afiliado el funcionario</v>
      </c>
      <c r="F18" s="125" t="s">
        <v>50</v>
      </c>
      <c r="G18" s="126" t="s">
        <v>41</v>
      </c>
      <c r="H18" s="127">
        <v>810</v>
      </c>
      <c r="I18" s="127" t="s">
        <v>57</v>
      </c>
      <c r="J18" s="127" t="str">
        <f>IF((I18="Muy Bajo"),"20%",IF(I18="Baja","40%",IF(I18="Media","60%",IF(I18="Alta","80%",IF(I18="Muy Alta","100%","0")))))</f>
        <v>80%</v>
      </c>
      <c r="K18" s="127" t="s">
        <v>64</v>
      </c>
      <c r="L18" s="127" t="str">
        <f>IF((K18="Leve"),"20%",IF(K18="Menor","40%",IF(K18="Moderado","60%",IF(K18="Mayor","80%",IF(K18="Catastrófico","100%","0")))))</f>
        <v>40%</v>
      </c>
      <c r="M18" s="146" t="str">
        <f>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Moderado</v>
      </c>
      <c r="N18" s="43" t="s">
        <v>367</v>
      </c>
      <c r="O18" s="44" t="s">
        <v>74</v>
      </c>
      <c r="P18" s="44" t="s">
        <v>76</v>
      </c>
      <c r="Q18" s="44" t="s">
        <v>80</v>
      </c>
      <c r="R18" s="50">
        <f t="shared" si="5"/>
        <v>0.4</v>
      </c>
      <c r="S18" s="44" t="s">
        <v>84</v>
      </c>
      <c r="T18" s="44" t="s">
        <v>85</v>
      </c>
      <c r="U18" s="44" t="s">
        <v>87</v>
      </c>
      <c r="V18" s="50">
        <f>IF(O18="probabilidad",J18-(J18*R18),IF(O18="Impacto",(J18-0),"0"))</f>
        <v>0.48</v>
      </c>
      <c r="W18" s="146">
        <f>V19</f>
        <v>0.28799999999999998</v>
      </c>
      <c r="X18" s="127" t="str">
        <f>IF((W18&lt;21%),"Muy Bajo",IF((W18&lt;41%),"Baja",IF((W18&lt;61%),"Media",IF((W18&lt;81%),"Alta",IF((W18&lt;101%),"Muy alta","0")))))</f>
        <v>Baja</v>
      </c>
      <c r="Y18" s="146">
        <f>IF(O18="Impacto",L18-(L18*R18),IF(O18="Probabilidad",L18-0,"0"))</f>
        <v>0.4</v>
      </c>
      <c r="Z18" s="127" t="str">
        <f>IF((Y18&lt;21%),"Leve",IF((Y18&lt;41%),"Menor",IF((Y18&lt;61%),"Moderado",IF((Y18&lt;81%),"Mayor",IF((Y18&lt;101%),"Catastrófico","0")))))</f>
        <v>Menor</v>
      </c>
      <c r="AA18" s="146" t="str">
        <f>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127" t="s">
        <v>91</v>
      </c>
      <c r="AC18" s="126" t="s">
        <v>317</v>
      </c>
      <c r="AD18" s="126" t="s">
        <v>299</v>
      </c>
      <c r="AE18" s="150">
        <v>44442</v>
      </c>
      <c r="AF18" s="150">
        <v>44501</v>
      </c>
      <c r="AG18" s="150">
        <v>44459</v>
      </c>
      <c r="AH18" s="127"/>
      <c r="AI18" s="127"/>
    </row>
    <row r="19" spans="1:35" s="46" customFormat="1" ht="93.75" customHeight="1" x14ac:dyDescent="0.2">
      <c r="A19" s="121"/>
      <c r="B19" s="121"/>
      <c r="C19" s="206"/>
      <c r="D19" s="170"/>
      <c r="E19" s="134"/>
      <c r="F19" s="125"/>
      <c r="G19" s="126"/>
      <c r="H19" s="147"/>
      <c r="I19" s="127"/>
      <c r="J19" s="147"/>
      <c r="K19" s="127"/>
      <c r="L19" s="147"/>
      <c r="M19" s="147"/>
      <c r="N19" s="43" t="s">
        <v>368</v>
      </c>
      <c r="O19" s="44" t="s">
        <v>74</v>
      </c>
      <c r="P19" s="44" t="s">
        <v>76</v>
      </c>
      <c r="Q19" s="44" t="s">
        <v>80</v>
      </c>
      <c r="R19" s="50">
        <f t="shared" si="5"/>
        <v>0.4</v>
      </c>
      <c r="S19" s="44" t="s">
        <v>84</v>
      </c>
      <c r="T19" s="44" t="s">
        <v>85</v>
      </c>
      <c r="U19" s="44" t="s">
        <v>87</v>
      </c>
      <c r="V19" s="50">
        <f>V18-(V18*R19)</f>
        <v>0.28799999999999998</v>
      </c>
      <c r="W19" s="147"/>
      <c r="X19" s="147"/>
      <c r="Y19" s="147"/>
      <c r="Z19" s="147"/>
      <c r="AA19" s="147"/>
      <c r="AB19" s="127"/>
      <c r="AC19" s="147"/>
      <c r="AD19" s="152"/>
      <c r="AE19" s="147"/>
      <c r="AF19" s="147"/>
      <c r="AG19" s="147"/>
      <c r="AH19" s="147"/>
      <c r="AI19" s="147"/>
    </row>
    <row r="20" spans="1:35" s="46" customFormat="1" ht="90" customHeight="1" x14ac:dyDescent="0.2">
      <c r="A20" s="121" t="s">
        <v>32</v>
      </c>
      <c r="B20" s="121" t="s">
        <v>278</v>
      </c>
      <c r="C20" s="121" t="s">
        <v>300</v>
      </c>
      <c r="D20" s="121" t="s">
        <v>301</v>
      </c>
      <c r="E20" s="132" t="str">
        <f>CONCATENATE(B20," ",C20," ",D20)</f>
        <v>Afectación económica y reputacional  Por pago de un día de salario del trabajador por cada dia de mora y queja o reclamo del funcionario afectado Debido al No pago de las Cesantias  en las fechas establecidas por la ley</v>
      </c>
      <c r="F20" s="125" t="s">
        <v>50</v>
      </c>
      <c r="G20" s="126" t="s">
        <v>41</v>
      </c>
      <c r="H20" s="127">
        <v>810</v>
      </c>
      <c r="I20" s="127" t="s">
        <v>57</v>
      </c>
      <c r="J20" s="127" t="str">
        <f>IF((I20="Muy Bajo"),"20%",IF(I20="Baja","40%",IF(I20="Media","60%",IF(I20="Alta","80%",IF(I20="Muy Alta","100%","0")))))</f>
        <v>80%</v>
      </c>
      <c r="K20" s="127" t="s">
        <v>66</v>
      </c>
      <c r="L20" s="127" t="str">
        <f>IF((K20="Leve"),"20%",IF(K20="Menor","40%",IF(K20="Moderado","60%",IF(K20="Mayor","80%",IF(K20="Catastrófico","100%","0")))))</f>
        <v>80%</v>
      </c>
      <c r="M20" s="146" t="str">
        <f t="shared" ref="M20" si="6">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Alto</v>
      </c>
      <c r="N20" s="43" t="s">
        <v>369</v>
      </c>
      <c r="O20" s="44" t="s">
        <v>74</v>
      </c>
      <c r="P20" s="44" t="s">
        <v>76</v>
      </c>
      <c r="Q20" s="44" t="s">
        <v>80</v>
      </c>
      <c r="R20" s="50">
        <f t="shared" si="5"/>
        <v>0.4</v>
      </c>
      <c r="S20" s="44" t="s">
        <v>84</v>
      </c>
      <c r="T20" s="44" t="s">
        <v>85</v>
      </c>
      <c r="U20" s="44" t="s">
        <v>87</v>
      </c>
      <c r="V20" s="50">
        <f>IF(O20="probabilidad",J20-(J20*R20),IF(O20="Impacto",(J20-0),"0"))</f>
        <v>0.48</v>
      </c>
      <c r="W20" s="146">
        <f>V21</f>
        <v>0.48</v>
      </c>
      <c r="X20" s="127" t="str">
        <f>IF((W20&lt;21%),"Muy Bajo",IF((W20&lt;41%),"Baja",IF((W20&lt;61%),"Media",IF((W20&lt;81%),"Alta",IF((W20&lt;101%),"Muy alta","0")))))</f>
        <v>Media</v>
      </c>
      <c r="Y20" s="146">
        <f>IF(O20="Impacto",L20-(L20*R20),IF(O20="Probabilidad",L20-0,"0"))</f>
        <v>0.8</v>
      </c>
      <c r="Z20" s="127" t="str">
        <f>IF((Y20&lt;21%),"Leve",IF((Y20&lt;41%),"Menor",IF((Y20&lt;61%),"Moderado",IF((Y20&lt;81%),"Mayor",IF((Y20&lt;101%),"Catastrófico","0")))))</f>
        <v>Mayor</v>
      </c>
      <c r="AA20" s="146" t="str">
        <f>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Alto</v>
      </c>
      <c r="AB20" s="127" t="s">
        <v>91</v>
      </c>
      <c r="AC20" s="126" t="s">
        <v>318</v>
      </c>
      <c r="AD20" s="126" t="s">
        <v>299</v>
      </c>
      <c r="AE20" s="150">
        <v>44442</v>
      </c>
      <c r="AF20" s="150">
        <v>44501</v>
      </c>
      <c r="AG20" s="150">
        <v>44459</v>
      </c>
      <c r="AH20" s="127"/>
      <c r="AI20" s="127"/>
    </row>
    <row r="21" spans="1:35" s="46" customFormat="1" ht="75" customHeight="1" x14ac:dyDescent="0.2">
      <c r="A21" s="121"/>
      <c r="B21" s="121"/>
      <c r="C21" s="170"/>
      <c r="D21" s="170"/>
      <c r="E21" s="134"/>
      <c r="F21" s="125"/>
      <c r="G21" s="126"/>
      <c r="H21" s="147"/>
      <c r="I21" s="127"/>
      <c r="J21" s="147"/>
      <c r="K21" s="127"/>
      <c r="L21" s="147"/>
      <c r="M21" s="147"/>
      <c r="N21" s="52"/>
      <c r="O21" s="44"/>
      <c r="P21" s="44"/>
      <c r="Q21" s="44"/>
      <c r="R21" s="50">
        <f t="shared" si="5"/>
        <v>0</v>
      </c>
      <c r="S21" s="44"/>
      <c r="T21" s="44"/>
      <c r="U21" s="44"/>
      <c r="V21" s="50">
        <f>V20-(V20*R21)</f>
        <v>0.48</v>
      </c>
      <c r="W21" s="147"/>
      <c r="X21" s="147"/>
      <c r="Y21" s="147"/>
      <c r="Z21" s="147"/>
      <c r="AA21" s="147"/>
      <c r="AB21" s="127"/>
      <c r="AC21" s="147"/>
      <c r="AD21" s="152"/>
      <c r="AE21" s="147"/>
      <c r="AF21" s="147"/>
      <c r="AG21" s="147"/>
      <c r="AH21" s="147"/>
      <c r="AI21" s="147"/>
    </row>
    <row r="22" spans="1:35" s="46" customFormat="1" ht="85.5" x14ac:dyDescent="0.2">
      <c r="A22" s="121" t="s">
        <v>32</v>
      </c>
      <c r="B22" s="121" t="s">
        <v>278</v>
      </c>
      <c r="C22" s="151" t="s">
        <v>302</v>
      </c>
      <c r="D22" s="151" t="s">
        <v>303</v>
      </c>
      <c r="E22" s="132" t="str">
        <f>CONCATENATE(B22," ",C22," ",D22)</f>
        <v>Afectación económica y reputacional por multas, sanciones y denuncias, investigación de entes de control. Debido a la vinculación de personal que incumple con los normatividad y legislación asociada.</v>
      </c>
      <c r="F22" s="125" t="s">
        <v>50</v>
      </c>
      <c r="G22" s="126" t="s">
        <v>41</v>
      </c>
      <c r="H22" s="127">
        <v>100</v>
      </c>
      <c r="I22" s="127" t="s">
        <v>56</v>
      </c>
      <c r="J22" s="127" t="str">
        <f>IF((I22="Muy Bajo"),"20%",IF(I22="Baja","40%",IF(I22="Media","60%",IF(I22="Alta","80%",IF(I22="Muy Alta","100%","0")))))</f>
        <v>60%</v>
      </c>
      <c r="K22" s="127" t="s">
        <v>65</v>
      </c>
      <c r="L22" s="127" t="str">
        <f t="shared" ref="L22" si="7">IF((K22="Leve"),"20%",IF(K22="Menor","40%",IF(K22="Moderado","60%",IF(K22="Mayor","80%",IF(K22="Catastrófico","100%","0")))))</f>
        <v>60%</v>
      </c>
      <c r="M22" s="146" t="str">
        <f t="shared" ref="M22" si="8">IF((J22="100%")*(L22="100%"),"Extremo",IF((J22="100%")*(L22="80%"),"Alto",IF((J22="100%")*(L22="60%"),"Alto",IF((J22="100%")*(L22="40%"),"Alto",IF((J22="100%")*(L22="20%"),"Alto",IF((J22="80%")*(L22="100%"),"Extremo",IF((J22="80%")*(L22="80%"),"Alto",IF((J22="80%")*(L22="60%"),"Alto",IF((J22="80%")*(L22="40%"),"Moderado",IF((J22="80%")*(L22="20%"),"Moderado",IF((J22="60%")*(L22="100%"),"Extremo",IF((J22="60%")*(L22="80%"),"Alto",IF((J22="60%")*(L22="60%"),"Moderado",IF((J22="60%")*(L22="40%"),"Moderado",IF((J22="60%")*(L22="20%"),"Moderado",IF((J22="40%")*(L22="100%"),"Extremo",IF((J22="40%")*(L22="80%"),"Alto",IF((J22="40%")*(L22="60%"),"Moderado",IF((J22="40%")*(L22="40%"),"Moderado",IF((J22="40%")*(L22="20%"),"Bajo",IF((J22="20%")*(L22="100%"),"Extremo",IF((J22="20%")*(L22="80%"),"Alto",IF((J22="20%")*(L22="60%"),"Moderado",IF((J22="20%")*(L22="40%"),"Bajo",IF((J22="20%")*(L22="20%"),"Bajo","0")))))))))))))))))))))))))</f>
        <v>Moderado</v>
      </c>
      <c r="N22" s="43" t="s">
        <v>375</v>
      </c>
      <c r="O22" s="44" t="s">
        <v>74</v>
      </c>
      <c r="P22" s="44" t="s">
        <v>76</v>
      </c>
      <c r="Q22" s="44" t="s">
        <v>80</v>
      </c>
      <c r="R22" s="45">
        <f>IF((P22="Preventivo"),"25%",IF(P22="Detectivo","15%",IF(P22="Correctivo","10%","0")))+IF((Q22="Automático"),"25%",IF(Q22="Manual","15%","0"))</f>
        <v>0.4</v>
      </c>
      <c r="S22" s="44" t="s">
        <v>83</v>
      </c>
      <c r="T22" s="44" t="s">
        <v>85</v>
      </c>
      <c r="U22" s="44" t="s">
        <v>87</v>
      </c>
      <c r="V22" s="45">
        <f>IF(O22="probabilidad",J22-(J22*R22),IF(O22="Impacto",(J22-0),"0"))</f>
        <v>0.36</v>
      </c>
      <c r="W22" s="145">
        <f>V23</f>
        <v>0.252</v>
      </c>
      <c r="X22" s="127" t="str">
        <f>IF((W22&lt;21%),"Muy Bajo",IF((W22&lt;41%),"Baja",IF((W22&lt;61%),"Media",IF((W22&lt;81%),"Alta",IF((W22&lt;101%),"Muy alta","0")))))</f>
        <v>Baja</v>
      </c>
      <c r="Y22" s="145">
        <f t="shared" ref="Y22" si="9">IF(O22="Impacto",L22-(L22*R22),IF(O22="Probabilidad",L22-0,"0"))</f>
        <v>0.6</v>
      </c>
      <c r="Z22" s="127" t="str">
        <f>IF((Y22&lt;21%),"Leve",IF((Y22&lt;41%),"Menor",IF((Y22&lt;61%),"Moderado",IF((Y22&lt;81%),"Mayor",IF((Y22&lt;101%),"Catastrófico","0")))))</f>
        <v>Moderado</v>
      </c>
      <c r="AA22" s="145" t="str">
        <f>IF((X22="Muy alta")*(Z22="Catastrófico"),"Extremo",IF((X22="Muy alta")*(Z22="Mayor"),"Alto",IF((X22="Muy alta")*(Z22="Moderado"),"Alto",IF((X22="Muy alta")*(Z22="Menor"),"Alto",IF((X22="Muy alta")*(Z22="Leve"),"Alto",IF((X22="Alta")*(Z22="Catastrófico"),"Extremo",IF((X22="Alta")*(Z22="Mayor"),"Alto",IF((X22="Alta")*(Z22="Moderado"),"Alto",IF((X22="Alta")*(Z22="Menor"),"Moderado",IF((X22="Alta")*(Z22="Leve"),"Moderado",IF((X22="Media")*(Z22="Catastrófico"),"Extremo",IF((X22="Media")*(Z22="Mayor"),"Alto",IF((X22="Media")*(Z22="Moderado"),"Moderado",IF((X22="Media")*(Z22="Menor"),"Moderado",IF((X22="Media")*(Z22="Leve"),"Moderado",IF((X22="Baja")*(Z22="Catastrófico"),"Extremo",IF((X22="Baja")*(Z22="Mayor"),"Alto",IF((X22="Baja")*(Z22="Moderado"),"Moderado",IF((X22="Baja")*(Z22="Menor"),"Moderado",IF((X22="Baja")*(Z22="Leve"),"Bajo",IF((X22="Muy bajo")*(Z22="Catastrófico"),"Extremo",IF((X22="Muy bajo")*(Z22="Mayor"),"Alto",IF((X22="Muy bajo")*(Z22="Moderado"),"Moderado",IF((X22="Muy bajo")*(Z22="Menor"),"Bajo",IF((X22="Muy bajo")*(Z22="Leve"),"Bajo","0")))))))))))))))))))))))))</f>
        <v>Moderado</v>
      </c>
      <c r="AB22" s="127" t="s">
        <v>91</v>
      </c>
      <c r="AC22" s="126" t="s">
        <v>304</v>
      </c>
      <c r="AD22" s="126" t="s">
        <v>305</v>
      </c>
      <c r="AE22" s="150">
        <v>44428</v>
      </c>
      <c r="AF22" s="150">
        <v>44530</v>
      </c>
      <c r="AG22" s="150"/>
      <c r="AH22" s="127"/>
      <c r="AI22" s="127"/>
    </row>
    <row r="23" spans="1:35" s="46" customFormat="1" ht="71.25" x14ac:dyDescent="0.2">
      <c r="A23" s="121"/>
      <c r="B23" s="121"/>
      <c r="C23" s="151"/>
      <c r="D23" s="151"/>
      <c r="E23" s="134"/>
      <c r="F23" s="125"/>
      <c r="G23" s="126"/>
      <c r="H23" s="127"/>
      <c r="I23" s="127"/>
      <c r="J23" s="127"/>
      <c r="K23" s="127"/>
      <c r="L23" s="147"/>
      <c r="M23" s="147"/>
      <c r="N23" s="43" t="s">
        <v>306</v>
      </c>
      <c r="O23" s="44" t="s">
        <v>74</v>
      </c>
      <c r="P23" s="44" t="s">
        <v>77</v>
      </c>
      <c r="Q23" s="44" t="s">
        <v>80</v>
      </c>
      <c r="R23" s="45">
        <f>IF((P23="Preventivo"),"25%",IF(P23="Detectivo","15%",IF(P23="Correctivo","10%","0")))+IF((Q23="Automático"),"25%",IF(Q23="Manual","15%","0"))</f>
        <v>0.3</v>
      </c>
      <c r="S23" s="44" t="s">
        <v>84</v>
      </c>
      <c r="T23" s="44" t="s">
        <v>86</v>
      </c>
      <c r="U23" s="44" t="s">
        <v>87</v>
      </c>
      <c r="V23" s="45">
        <f>V22-(V22*R23)</f>
        <v>0.252</v>
      </c>
      <c r="W23" s="145"/>
      <c r="X23" s="127"/>
      <c r="Y23" s="145"/>
      <c r="Z23" s="127"/>
      <c r="AA23" s="145"/>
      <c r="AB23" s="127"/>
      <c r="AC23" s="127"/>
      <c r="AD23" s="126"/>
      <c r="AE23" s="127"/>
      <c r="AF23" s="127"/>
      <c r="AG23" s="127"/>
      <c r="AH23" s="127"/>
      <c r="AI23" s="127"/>
    </row>
    <row r="24" spans="1:35" s="46" customFormat="1" ht="128.25" x14ac:dyDescent="0.2">
      <c r="A24" s="121" t="s">
        <v>32</v>
      </c>
      <c r="B24" s="121" t="s">
        <v>278</v>
      </c>
      <c r="C24" s="207" t="s">
        <v>302</v>
      </c>
      <c r="D24" s="207" t="s">
        <v>307</v>
      </c>
      <c r="E24" s="209" t="str">
        <f>CONCATENATE(B24," ",C24," ",D24)</f>
        <v>Afectación económica y reputacional por multas, sanciones y denuncias, investigación de entes de control. Debido a la vinculación de Docentes Catedraticos que incumple con los normatividad y legislación asociada.</v>
      </c>
      <c r="F24" s="125" t="s">
        <v>50</v>
      </c>
      <c r="G24" s="126" t="s">
        <v>41</v>
      </c>
      <c r="H24" s="211">
        <v>5001</v>
      </c>
      <c r="I24" s="127" t="s">
        <v>58</v>
      </c>
      <c r="J24" s="127" t="str">
        <f>IF((I24="Muy Bajo"),"20%",IF(I24="Baja","40%",IF(I24="Media","60%",IF(I24="Alta","80%",IF(I24="Muy Alta","100%","0")))))</f>
        <v>100%</v>
      </c>
      <c r="K24" s="127" t="s">
        <v>65</v>
      </c>
      <c r="L24" s="127" t="str">
        <f t="shared" ref="L24" si="10">IF((K24="Leve"),"20%",IF(K24="Menor","40%",IF(K24="Moderado","60%",IF(K24="Mayor","80%",IF(K24="Catastrófico","100%","0")))))</f>
        <v>60%</v>
      </c>
      <c r="M24" s="146" t="str">
        <f t="shared" ref="M24" si="11">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Alto</v>
      </c>
      <c r="N24" s="41" t="s">
        <v>339</v>
      </c>
      <c r="O24" s="44" t="s">
        <v>74</v>
      </c>
      <c r="P24" s="44" t="s">
        <v>76</v>
      </c>
      <c r="Q24" s="44" t="s">
        <v>80</v>
      </c>
      <c r="R24" s="45">
        <f>IF((P24="Preventivo"),"25%",IF(P24="Detectivo","15%",IF(P24="Correctivo","10%","0")))+IF((Q24="Automático"),"25%",IF(Q24="Manual","15%","0"))</f>
        <v>0.4</v>
      </c>
      <c r="S24" s="44" t="s">
        <v>83</v>
      </c>
      <c r="T24" s="44" t="s">
        <v>85</v>
      </c>
      <c r="U24" s="44" t="s">
        <v>87</v>
      </c>
      <c r="V24" s="45">
        <f>IF(O24="probabilidad",J24-(J24*R24),IF(O24="Impacto",(J24-0),"0"))</f>
        <v>0.6</v>
      </c>
      <c r="W24" s="145">
        <f>V25</f>
        <v>0.36</v>
      </c>
      <c r="X24" s="127" t="str">
        <f>IF((W24&lt;21%),"Muy Bajo",IF((W24&lt;41%),"Baja",IF((W24&lt;61%),"Media",IF((W24&lt;81%),"Alta",IF((W24&lt;101%),"Muy alta","0")))))</f>
        <v>Baja</v>
      </c>
      <c r="Y24" s="145">
        <f t="shared" ref="Y24" si="12">IF(O24="Impacto",L24-(L24*R24),IF(O24="Probabilidad",L24-0,"0"))</f>
        <v>0.6</v>
      </c>
      <c r="Z24" s="127" t="str">
        <f>IF((Y24&lt;21%),"Leve",IF((Y24&lt;41%),"Menor",IF((Y24&lt;61%),"Moderado",IF((Y24&lt;81%),"Mayor",IF((Y24&lt;101%),"Catastrófico","0")))))</f>
        <v>Moderado</v>
      </c>
      <c r="AA24" s="145" t="str">
        <f>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Moderado</v>
      </c>
      <c r="AB24" s="127" t="s">
        <v>91</v>
      </c>
      <c r="AC24" s="213" t="s">
        <v>341</v>
      </c>
      <c r="AD24" s="213" t="s">
        <v>342</v>
      </c>
      <c r="AE24" s="215">
        <v>44454</v>
      </c>
      <c r="AF24" s="215">
        <v>44530</v>
      </c>
      <c r="AG24" s="211"/>
      <c r="AH24" s="211"/>
      <c r="AI24" s="211"/>
    </row>
    <row r="25" spans="1:35" s="46" customFormat="1" ht="114" x14ac:dyDescent="0.2">
      <c r="A25" s="121"/>
      <c r="B25" s="121"/>
      <c r="C25" s="208"/>
      <c r="D25" s="208"/>
      <c r="E25" s="210"/>
      <c r="F25" s="125"/>
      <c r="G25" s="126"/>
      <c r="H25" s="212"/>
      <c r="I25" s="127"/>
      <c r="J25" s="147"/>
      <c r="K25" s="127"/>
      <c r="L25" s="147"/>
      <c r="M25" s="147"/>
      <c r="N25" s="41" t="s">
        <v>340</v>
      </c>
      <c r="O25" s="44" t="s">
        <v>74</v>
      </c>
      <c r="P25" s="44" t="s">
        <v>76</v>
      </c>
      <c r="Q25" s="44" t="s">
        <v>80</v>
      </c>
      <c r="R25" s="45">
        <f>IF((P25="Preventivo"),"25%",IF(P25="Detectivo","15%",IF(P25="Correctivo","10%","0")))+IF((Q25="Automático"),"25%",IF(Q25="Manual","15%","0"))</f>
        <v>0.4</v>
      </c>
      <c r="S25" s="44" t="s">
        <v>84</v>
      </c>
      <c r="T25" s="44" t="s">
        <v>85</v>
      </c>
      <c r="U25" s="44" t="s">
        <v>87</v>
      </c>
      <c r="V25" s="45">
        <f>V24-(V24*R25)</f>
        <v>0.36</v>
      </c>
      <c r="W25" s="145"/>
      <c r="X25" s="127"/>
      <c r="Y25" s="145"/>
      <c r="Z25" s="127"/>
      <c r="AA25" s="145"/>
      <c r="AB25" s="127"/>
      <c r="AC25" s="212"/>
      <c r="AD25" s="214"/>
      <c r="AE25" s="212"/>
      <c r="AF25" s="212"/>
      <c r="AG25" s="212"/>
      <c r="AH25" s="212"/>
      <c r="AI25" s="212"/>
    </row>
    <row r="26" spans="1:35" s="46" customFormat="1" ht="71.25" customHeight="1" x14ac:dyDescent="0.2">
      <c r="A26" s="121" t="s">
        <v>32</v>
      </c>
      <c r="B26" s="121" t="s">
        <v>278</v>
      </c>
      <c r="C26" s="121" t="s">
        <v>308</v>
      </c>
      <c r="D26" s="121" t="s">
        <v>320</v>
      </c>
      <c r="E26" s="132" t="str">
        <f>CONCATENATE(B26," ",C26," ",D26)</f>
        <v>Afectación económica y reputacional Por errores en la liquidación de sueldos y prestaciones sociales en las nóminas planta y cátedra.  Debido a interrupciones de terceros, reporte erróneo o extemporaneo de novedades desde las unidades académicas y entidades externas, desarticulación de los procesos y deficiencia del trabajo en equipo entre áreas misionales y de apoyo, error involuntario en la aplicación de alguna novedad reportada.</v>
      </c>
      <c r="F26" s="125" t="s">
        <v>50</v>
      </c>
      <c r="G26" s="126" t="s">
        <v>41</v>
      </c>
      <c r="H26" s="125">
        <f>2437*12</f>
        <v>29244</v>
      </c>
      <c r="I26" s="127" t="s">
        <v>58</v>
      </c>
      <c r="J26" s="127" t="str">
        <f>IF((I26="Muy Bajo"),"20%",IF(I26="Baja","40%",IF(I26="Media","60%",IF(I26="Alta","80%",IF(I26="Muy Alta","100%","0")))))</f>
        <v>100%</v>
      </c>
      <c r="K26" s="127" t="s">
        <v>65</v>
      </c>
      <c r="L26" s="127" t="str">
        <f t="shared" ref="L26" si="13">IF((K26="Leve"),"20%",IF(K26="Menor","40%",IF(K26="Moderado","60%",IF(K26="Mayor","80%",IF(K26="Catastrófico","100%","0")))))</f>
        <v>60%</v>
      </c>
      <c r="M26" s="146" t="str">
        <f t="shared" ref="M26" si="14">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Alto</v>
      </c>
      <c r="N26" s="41" t="s">
        <v>319</v>
      </c>
      <c r="O26" s="44" t="s">
        <v>74</v>
      </c>
      <c r="P26" s="44" t="s">
        <v>76</v>
      </c>
      <c r="Q26" s="44" t="s">
        <v>80</v>
      </c>
      <c r="R26" s="50">
        <f t="shared" ref="R26:R31" si="15">IF((P26="Preventivo"),"25%",IF(P26="Detectivo","15%",IF(P26="Correctivo","10%","0")))+IF((Q26="Automático"),"25%",IF(Q26="Manual","15%","0"))</f>
        <v>0.4</v>
      </c>
      <c r="S26" s="44" t="s">
        <v>83</v>
      </c>
      <c r="T26" s="44" t="s">
        <v>85</v>
      </c>
      <c r="U26" s="44" t="s">
        <v>87</v>
      </c>
      <c r="V26" s="50">
        <f>IF(O26="probabilidad",J26-(J26*R26),IF(O26="Impacto",(J26-0),"0"))</f>
        <v>0.6</v>
      </c>
      <c r="W26" s="146">
        <f>V27</f>
        <v>0.42</v>
      </c>
      <c r="X26" s="127" t="str">
        <f>IF((W26&lt;21%),"Muy Bajo",IF((W26&lt;41%),"Baja",IF((W26&lt;61%),"Media",IF((W26&lt;81%),"Alta",IF((W26&lt;101%),"Muy alta","0")))))</f>
        <v>Media</v>
      </c>
      <c r="Y26" s="146">
        <f>IF(O26="Impacto",L26-(L26*R26),IF(O26="Probabilidad",L26-0,"0"))</f>
        <v>0.6</v>
      </c>
      <c r="Z26" s="127" t="str">
        <f>IF((Y26&lt;21%),"Leve",IF((Y26&lt;41%),"Menor",IF((Y26&lt;61%),"Moderado",IF((Y26&lt;81%),"Mayor",IF((Y26&lt;101%),"Catastrófico","0")))))</f>
        <v>Moderado</v>
      </c>
      <c r="AA26" s="146" t="str">
        <f>IF((X26="Muy alta")*(Z26="Catastrófico"),"Extremo",IF((X26="Muy alta")*(Z26="Mayor"),"Alto",IF((X26="Muy alta")*(Z26="Moderado"),"Alto",IF((X26="Muy alta")*(Z26="Menor"),"Alto",IF((X26="Muy alta")*(Z26="Leve"),"Alto",IF((X26="Alta")*(Z26="Catastrófico"),"Extremo",IF((X26="Alta")*(Z26="Mayor"),"Alto",IF((X26="Alta")*(Z26="Moderado"),"Alto",IF((X26="Alta")*(Z26="Menor"),"Moderado",IF((X26="Alta")*(Z26="Leve"),"Moderado",IF((X26="Media")*(Z26="Catastrófico"),"Extremo",IF((X26="Media")*(Z26="Mayor"),"Alto",IF((X26="Media")*(Z26="Moderado"),"Moderado",IF((X26="Media")*(Z26="Menor"),"Moderado",IF((X26="Media")*(Z26="Leve"),"Moderado",IF((X26="Baja")*(Z26="Catastrófico"),"Extremo",IF((X26="Baja")*(Z26="Mayor"),"Alto",IF((X26="Baja")*(Z26="Moderado"),"Moderado",IF((X26="Baja")*(Z26="Menor"),"Moderado",IF((X26="Baja")*(Z26="Leve"),"Bajo",IF((X26="Muy bajo")*(Z26="Catastrófico"),"Extremo",IF((X26="Muy bajo")*(Z26="Mayor"),"Alto",IF((X26="Muy bajo")*(Z26="Moderado"),"Moderado",IF((X26="Muy bajo")*(Z26="Menor"),"Bajo",IF((X26="Muy bajo")*(Z26="Leve"),"Bajo","0")))))))))))))))))))))))))</f>
        <v>Moderado</v>
      </c>
      <c r="AB26" s="127" t="s">
        <v>91</v>
      </c>
      <c r="AC26" s="126" t="s">
        <v>324</v>
      </c>
      <c r="AD26" s="126" t="s">
        <v>292</v>
      </c>
      <c r="AE26" s="150">
        <v>44442</v>
      </c>
      <c r="AF26" s="150">
        <v>44501</v>
      </c>
      <c r="AG26" s="40"/>
      <c r="AH26" s="40"/>
      <c r="AI26" s="40"/>
    </row>
    <row r="27" spans="1:35" s="46" customFormat="1" ht="174.75" customHeight="1" x14ac:dyDescent="0.2">
      <c r="A27" s="121"/>
      <c r="B27" s="121"/>
      <c r="C27" s="170"/>
      <c r="D27" s="170"/>
      <c r="E27" s="134"/>
      <c r="F27" s="125"/>
      <c r="G27" s="126"/>
      <c r="H27" s="170"/>
      <c r="I27" s="127"/>
      <c r="J27" s="147"/>
      <c r="K27" s="127"/>
      <c r="L27" s="147"/>
      <c r="M27" s="147"/>
      <c r="N27" s="73" t="s">
        <v>382</v>
      </c>
      <c r="O27" s="44" t="s">
        <v>74</v>
      </c>
      <c r="P27" s="44" t="s">
        <v>77</v>
      </c>
      <c r="Q27" s="44" t="s">
        <v>80</v>
      </c>
      <c r="R27" s="50">
        <f t="shared" si="15"/>
        <v>0.3</v>
      </c>
      <c r="S27" s="44" t="s">
        <v>83</v>
      </c>
      <c r="T27" s="44" t="s">
        <v>85</v>
      </c>
      <c r="U27" s="44" t="s">
        <v>87</v>
      </c>
      <c r="V27" s="50">
        <f>V26-(V26*R27)</f>
        <v>0.42</v>
      </c>
      <c r="W27" s="147"/>
      <c r="X27" s="147"/>
      <c r="Y27" s="147"/>
      <c r="Z27" s="147"/>
      <c r="AA27" s="147"/>
      <c r="AB27" s="127"/>
      <c r="AC27" s="147"/>
      <c r="AD27" s="147"/>
      <c r="AE27" s="127"/>
      <c r="AF27" s="127"/>
      <c r="AG27" s="40"/>
      <c r="AH27" s="40"/>
      <c r="AI27" s="40"/>
    </row>
    <row r="28" spans="1:35" s="46" customFormat="1" ht="81.75" customHeight="1" x14ac:dyDescent="0.2">
      <c r="A28" s="121" t="s">
        <v>32</v>
      </c>
      <c r="B28" s="121" t="s">
        <v>278</v>
      </c>
      <c r="C28" s="125" t="s">
        <v>309</v>
      </c>
      <c r="D28" s="121" t="s">
        <v>321</v>
      </c>
      <c r="E28" s="132" t="str">
        <f>CONCATENATE(B28," ",C28," ",D28)</f>
        <v>Afectación económica y reputacional Por pago inoportuno de nómina Debido a fallas en los recursos tecnológicos (software y equipos).</v>
      </c>
      <c r="F28" s="125" t="s">
        <v>52</v>
      </c>
      <c r="G28" s="126" t="s">
        <v>44</v>
      </c>
      <c r="H28" s="127">
        <v>29244</v>
      </c>
      <c r="I28" s="127" t="s">
        <v>58</v>
      </c>
      <c r="J28" s="127" t="str">
        <f>IF((I28="Muy Bajo"),"20%",IF(I28="Baja","40%",IF(I28="Media","60%",IF(I28="Alta","80%",IF(I28="Muy Alta","100%","0")))))</f>
        <v>100%</v>
      </c>
      <c r="K28" s="127" t="s">
        <v>65</v>
      </c>
      <c r="L28" s="127" t="str">
        <f>IF((K28="Leve"),"20%",IF(K28="Menor","40%",IF(K28="Moderado","60%",IF(K28="Mayor","80%",IF(K28="Catastrófico","100%","0")))))</f>
        <v>60%</v>
      </c>
      <c r="M28" s="146" t="str">
        <f>IF((J28="100%")*(L28="100%"),"Extremo",IF((J28="100%")*(L28="80%"),"Alto",IF((J28="100%")*(L28="60%"),"Alto",IF((J28="100%")*(L28="40%"),"Alto",IF((J28="100%")*(L28="20%"),"Alto",IF((J28="80%")*(L28="100%"),"Extremo",IF((J28="80%")*(L28="80%"),"Alto",IF((J28="80%")*(L28="60%"),"Alto",IF((J28="80%")*(L28="40%"),"Moderado",IF((J28="80%")*(L28="20%"),"Moderado",IF((J28="60%")*(L28="100%"),"Extremo",IF((J28="60%")*(L28="80%"),"Alto",IF((J28="60%")*(L28="60%"),"Moderado",IF((J28="60%")*(L28="40%"),"Moderado",IF((J28="60%")*(L28="20%"),"Moderado",IF((J28="40%")*(L28="100%"),"Extremo",IF((J28="40%")*(L28="80%"),"Alto",IF((J28="40%")*(L28="60%"),"Moderado",IF((J28="40%")*(L28="40%"),"Moderado",IF((J28="40%")*(L28="20%"),"Bajo",IF((J28="20%")*(L28="100%"),"Extremo",IF((J28="20%")*(L28="80%"),"Alto",IF((J28="20%")*(L28="60%"),"Moderado",IF((J28="20%")*(L28="40%"),"Bajo",IF((J28="20%")*(L28="20%"),"Bajo","0")))))))))))))))))))))))))</f>
        <v>Alto</v>
      </c>
      <c r="N28" s="43" t="s">
        <v>323</v>
      </c>
      <c r="O28" s="44" t="s">
        <v>74</v>
      </c>
      <c r="P28" s="44" t="s">
        <v>77</v>
      </c>
      <c r="Q28" s="44" t="s">
        <v>80</v>
      </c>
      <c r="R28" s="50">
        <f t="shared" si="15"/>
        <v>0.3</v>
      </c>
      <c r="S28" s="44" t="s">
        <v>84</v>
      </c>
      <c r="T28" s="44" t="s">
        <v>85</v>
      </c>
      <c r="U28" s="44" t="s">
        <v>87</v>
      </c>
      <c r="V28" s="50">
        <f>IF(O28="probabilidad",J28-(J28*R28),IF(O28="Impacto",(J28-0),"0"))</f>
        <v>0.7</v>
      </c>
      <c r="W28" s="146">
        <f>V29</f>
        <v>0.49</v>
      </c>
      <c r="X28" s="127" t="str">
        <f>IF((W28&lt;21%),"Muy Bajo",IF((W28&lt;41%),"Baja",IF((W28&lt;61%),"Media",IF((W28&lt;81%),"Alta",IF((W28&lt;101%),"Muy alta","0")))))</f>
        <v>Media</v>
      </c>
      <c r="Y28" s="146">
        <f>IF(O28="Impacto",L28-(L28*R28),IF(O28="Probabilidad",L28-0,"0"))</f>
        <v>0.6</v>
      </c>
      <c r="Z28" s="127" t="str">
        <f>IF((Y28&lt;21%),"Leve",IF((Y28&lt;41%),"Menor",IF((Y28&lt;61%),"Moderado",IF((Y28&lt;81%),"Mayor",IF((Y28&lt;101%),"Catastrófico","0")))))</f>
        <v>Moderado</v>
      </c>
      <c r="AA28" s="146" t="str">
        <f>IF((X28="Muy alta")*(Z28="Catastrófico"),"Extremo",IF((X28="Muy alta")*(Z28="Mayor"),"Alto",IF((X28="Muy alta")*(Z28="Moderado"),"Alto",IF((X28="Muy alta")*(Z28="Menor"),"Alto",IF((X28="Muy alta")*(Z28="Leve"),"Alto",IF((X28="Alta")*(Z28="Catastrófico"),"Extremo",IF((X28="Alta")*(Z28="Mayor"),"Alto",IF((X28="Alta")*(Z28="Moderado"),"Alto",IF((X28="Alta")*(Z28="Menor"),"Moderado",IF((X28="Alta")*(Z28="Leve"),"Moderado",IF((X28="Media")*(Z28="Catastrófico"),"Extremo",IF((X28="Media")*(Z28="Mayor"),"Alto",IF((X28="Media")*(Z28="Moderado"),"Moderado",IF((X28="Media")*(Z28="Menor"),"Moderado",IF((X28="Media")*(Z28="Leve"),"Moderado",IF((X28="Baja")*(Z28="Catastrófico"),"Extremo",IF((X28="Baja")*(Z28="Mayor"),"Alto",IF((X28="Baja")*(Z28="Moderado"),"Moderado",IF((X28="Baja")*(Z28="Menor"),"Moderado",IF((X28="Baja")*(Z28="Leve"),"Bajo",IF((X28="Muy bajo")*(Z28="Catastrófico"),"Extremo",IF((X28="Muy bajo")*(Z28="Mayor"),"Alto",IF((X28="Muy bajo")*(Z28="Moderado"),"Moderado",IF((X28="Muy bajo")*(Z28="Menor"),"Bajo",IF((X28="Muy bajo")*(Z28="Leve"),"Bajo","0")))))))))))))))))))))))))</f>
        <v>Moderado</v>
      </c>
      <c r="AB28" s="127" t="s">
        <v>91</v>
      </c>
      <c r="AC28" s="126" t="s">
        <v>325</v>
      </c>
      <c r="AD28" s="126" t="s">
        <v>292</v>
      </c>
      <c r="AE28" s="150">
        <v>44442</v>
      </c>
      <c r="AF28" s="150">
        <v>44484</v>
      </c>
      <c r="AG28" s="40"/>
      <c r="AH28" s="40"/>
      <c r="AI28" s="40"/>
    </row>
    <row r="29" spans="1:35" s="46" customFormat="1" ht="69" customHeight="1" x14ac:dyDescent="0.2">
      <c r="A29" s="121"/>
      <c r="B29" s="121"/>
      <c r="C29" s="170"/>
      <c r="D29" s="170"/>
      <c r="E29" s="134"/>
      <c r="F29" s="125"/>
      <c r="G29" s="126"/>
      <c r="H29" s="147"/>
      <c r="I29" s="127"/>
      <c r="J29" s="147"/>
      <c r="K29" s="127"/>
      <c r="L29" s="147"/>
      <c r="M29" s="147"/>
      <c r="N29" s="42" t="s">
        <v>322</v>
      </c>
      <c r="O29" s="44" t="s">
        <v>74</v>
      </c>
      <c r="P29" s="44" t="s">
        <v>77</v>
      </c>
      <c r="Q29" s="44" t="s">
        <v>80</v>
      </c>
      <c r="R29" s="50">
        <f t="shared" si="15"/>
        <v>0.3</v>
      </c>
      <c r="S29" s="44" t="s">
        <v>84</v>
      </c>
      <c r="T29" s="44" t="s">
        <v>85</v>
      </c>
      <c r="U29" s="44" t="s">
        <v>87</v>
      </c>
      <c r="V29" s="50">
        <f>V28-(V28*R29)</f>
        <v>0.49</v>
      </c>
      <c r="W29" s="147"/>
      <c r="X29" s="147"/>
      <c r="Y29" s="147"/>
      <c r="Z29" s="147"/>
      <c r="AA29" s="147"/>
      <c r="AB29" s="127"/>
      <c r="AC29" s="147"/>
      <c r="AD29" s="147"/>
      <c r="AE29" s="127"/>
      <c r="AF29" s="127"/>
      <c r="AG29" s="40"/>
      <c r="AH29" s="40"/>
      <c r="AI29" s="40"/>
    </row>
    <row r="30" spans="1:35" s="46" customFormat="1" ht="69" customHeight="1" x14ac:dyDescent="0.2">
      <c r="A30" s="121" t="s">
        <v>32</v>
      </c>
      <c r="B30" s="121" t="s">
        <v>278</v>
      </c>
      <c r="C30" s="121" t="s">
        <v>346</v>
      </c>
      <c r="D30" s="121" t="s">
        <v>310</v>
      </c>
      <c r="E30" s="132" t="str">
        <f t="shared" ref="E30" si="16">CONCATENATE(B30," ",C30," ",D30)</f>
        <v>Afectación económica y reputacional por queja, reclamo, tutela o demanda de los grupos de valor o ente regulador por inconsistencias y demoras en la emisión de certificados CETIL o constancias laborales. Debido a información incompleta o inexactitud en la digitación de datos de la historia laboral y registros de nómina</v>
      </c>
      <c r="F30" s="125" t="s">
        <v>50</v>
      </c>
      <c r="G30" s="126" t="s">
        <v>41</v>
      </c>
      <c r="H30" s="127">
        <f>458*12</f>
        <v>5496</v>
      </c>
      <c r="I30" s="127" t="s">
        <v>58</v>
      </c>
      <c r="J30" s="127" t="str">
        <f t="shared" ref="J30" si="17">IF((I30="Muy Bajo"),"20%",IF(I30="Baja","40%",IF(I30="Media","60%",IF(I30="Alta","80%",IF(I30="Muy Alta","100%","0")))))</f>
        <v>100%</v>
      </c>
      <c r="K30" s="127" t="s">
        <v>66</v>
      </c>
      <c r="L30" s="127" t="str">
        <f t="shared" ref="L30" si="18">IF((K30="Leve"),"20%",IF(K30="Menor","40%",IF(K30="Moderado","60%",IF(K30="Mayor","80%",IF(K30="Catastrófico","100%","0")))))</f>
        <v>80%</v>
      </c>
      <c r="M30" s="145" t="str">
        <f t="shared" ref="M30" si="19">IF((J30="100%")*(L30="100%"),"Extremo",IF((J30="100%")*(L30="80%"),"Alto",IF((J30="100%")*(L30="60%"),"Alto",IF((J30="100%")*(L30="40%"),"Alto",IF((J30="100%")*(L30="20%"),"Alto",IF((J30="80%")*(L30="100%"),"Extremo",IF((J30="80%")*(L30="80%"),"Alto",IF((J30="80%")*(L30="60%"),"Alto",IF((J30="80%")*(L30="40%"),"Moderado",IF((J30="80%")*(L30="20%"),"Moderado",IF((J30="60%")*(L30="100%"),"Extremo",IF((J30="60%")*(L30="80%"),"Alto",IF((J30="60%")*(L30="60%"),"Moderado",IF((J30="60%")*(L30="40%"),"Moderado",IF((J30="60%")*(L30="20%"),"Moderado",IF((J30="40%")*(L30="100%"),"Extremo",IF((J30="40%")*(L30="80%"),"Alto",IF((J30="40%")*(L30="60%"),"Moderado",IF((J30="40%")*(L30="40%"),"Moderado",IF((J30="40%")*(L30="20%"),"Bajo",IF((J30="20%")*(L30="100%"),"Extremo",IF((J30="20%")*(L30="80%"),"Alto",IF((J30="20%")*(L30="60%"),"Moderado",IF((J30="20%")*(L30="40%"),"Bajo",IF((J30="20%")*(L30="20%"),"Bajo","0")))))))))))))))))))))))))</f>
        <v>Alto</v>
      </c>
      <c r="N30" s="41" t="s">
        <v>329</v>
      </c>
      <c r="O30" s="44" t="s">
        <v>74</v>
      </c>
      <c r="P30" s="44" t="s">
        <v>76</v>
      </c>
      <c r="Q30" s="44" t="s">
        <v>80</v>
      </c>
      <c r="R30" s="45">
        <f t="shared" si="15"/>
        <v>0.4</v>
      </c>
      <c r="S30" s="44" t="s">
        <v>83</v>
      </c>
      <c r="T30" s="44" t="s">
        <v>85</v>
      </c>
      <c r="U30" s="44" t="s">
        <v>87</v>
      </c>
      <c r="V30" s="45">
        <f t="shared" ref="V30" si="20">IF(O30="probabilidad",J30-(J30*R30),IF(O30="Impacto",(J30-0),"0"))</f>
        <v>0.6</v>
      </c>
      <c r="W30" s="145">
        <f t="shared" ref="W30" si="21">V31</f>
        <v>0.42</v>
      </c>
      <c r="X30" s="127" t="str">
        <f t="shared" ref="X30" si="22">IF((W30&lt;21%),"Muy Bajo",IF((W30&lt;41%),"Baja",IF((W30&lt;61%),"Media",IF((W30&lt;81%),"Alta",IF((W30&lt;101%),"Muy alta","0")))))</f>
        <v>Media</v>
      </c>
      <c r="Y30" s="145">
        <f t="shared" ref="Y30" si="23">IF(O30="Impacto",L30-(L30*R30),IF(O30="Probabilidad",L30-0,"0"))</f>
        <v>0.8</v>
      </c>
      <c r="Z30" s="127" t="str">
        <f t="shared" ref="Z30" si="24">IF((Y30&lt;21%),"Leve",IF((Y30&lt;41%),"Menor",IF((Y30&lt;61%),"Moderado",IF((Y30&lt;81%),"Mayor",IF((Y30&lt;101%),"Catastrófico","0")))))</f>
        <v>Mayor</v>
      </c>
      <c r="AA30" s="145" t="str">
        <f t="shared" ref="AA30" si="25">IF((X30="Muy alta")*(Z30="Catastrófico"),"Extremo",IF((X30="Muy alta")*(Z30="Mayor"),"Alto",IF((X30="Muy alta")*(Z30="Moderado"),"Alto",IF((X30="Muy alta")*(Z30="Menor"),"Alto",IF((X30="Muy alta")*(Z30="Leve"),"Alto",IF((X30="Alta")*(Z30="Catastrófico"),"Extremo",IF((X30="Alta")*(Z30="Mayor"),"Alto",IF((X30="Alta")*(Z30="Moderado"),"Alto",IF((X30="Alta")*(Z30="Menor"),"Moderado",IF((X30="Alta")*(Z30="Leve"),"Moderado",IF((X30="Media")*(Z30="Catastrófico"),"Extremo",IF((X30="Media")*(Z30="Mayor"),"Alto",IF((X30="Media")*(Z30="Moderado"),"Moderado",IF((X30="Media")*(Z30="Menor"),"Moderado",IF((X30="Media")*(Z30="Leve"),"Moderado",IF((X30="Baja")*(Z30="Catastrófico"),"Extremo",IF((X30="Baja")*(Z30="Mayor"),"Alto",IF((X30="Baja")*(Z30="Moderado"),"Moderado",IF((X30="Baja")*(Z30="Menor"),"Moderado",IF((X30="Baja")*(Z30="Leve"),"Bajo",IF((X30="Muy bajo")*(Z30="Catastrófico"),"Extremo",IF((X30="Muy bajo")*(Z30="Mayor"),"Alto",IF((X30="Muy bajo")*(Z30="Moderado"),"Moderado",IF((X30="Muy bajo")*(Z30="Menor"),"Bajo",IF((X30="Muy bajo")*(Z30="Leve"),"Bajo","0")))))))))))))))))))))))))</f>
        <v>Alto</v>
      </c>
      <c r="AB30" s="127" t="s">
        <v>91</v>
      </c>
      <c r="AC30" s="48" t="s">
        <v>330</v>
      </c>
      <c r="AD30" s="126" t="s">
        <v>311</v>
      </c>
      <c r="AE30" s="49">
        <v>44578</v>
      </c>
      <c r="AF30" s="49"/>
      <c r="AG30" s="127"/>
      <c r="AH30" s="127"/>
      <c r="AI30" s="127"/>
    </row>
    <row r="31" spans="1:35" s="46" customFormat="1" ht="159.75" customHeight="1" x14ac:dyDescent="0.2">
      <c r="A31" s="121"/>
      <c r="B31" s="121"/>
      <c r="C31" s="121"/>
      <c r="D31" s="121"/>
      <c r="E31" s="134"/>
      <c r="F31" s="125"/>
      <c r="G31" s="126"/>
      <c r="H31" s="127"/>
      <c r="I31" s="127"/>
      <c r="J31" s="127"/>
      <c r="K31" s="127"/>
      <c r="L31" s="127"/>
      <c r="M31" s="145"/>
      <c r="N31" s="41" t="s">
        <v>370</v>
      </c>
      <c r="O31" s="44" t="s">
        <v>74</v>
      </c>
      <c r="P31" s="44" t="s">
        <v>77</v>
      </c>
      <c r="Q31" s="44" t="s">
        <v>80</v>
      </c>
      <c r="R31" s="45">
        <f t="shared" si="15"/>
        <v>0.3</v>
      </c>
      <c r="S31" s="44" t="s">
        <v>83</v>
      </c>
      <c r="T31" s="44" t="s">
        <v>86</v>
      </c>
      <c r="U31" s="44" t="s">
        <v>87</v>
      </c>
      <c r="V31" s="45">
        <f t="shared" ref="V31" si="26">V30-(V30*R31)</f>
        <v>0.42</v>
      </c>
      <c r="W31" s="145"/>
      <c r="X31" s="127"/>
      <c r="Y31" s="145"/>
      <c r="Z31" s="127"/>
      <c r="AA31" s="145"/>
      <c r="AB31" s="127"/>
      <c r="AC31" s="48" t="s">
        <v>331</v>
      </c>
      <c r="AD31" s="126"/>
      <c r="AE31" s="49">
        <v>44440</v>
      </c>
      <c r="AF31" s="49">
        <v>44501</v>
      </c>
      <c r="AG31" s="127"/>
      <c r="AH31" s="127"/>
      <c r="AI31" s="127"/>
    </row>
    <row r="32" spans="1:35" s="54" customFormat="1" ht="143.25" customHeight="1" x14ac:dyDescent="0.2">
      <c r="A32" s="129" t="s">
        <v>32</v>
      </c>
      <c r="B32" s="129" t="s">
        <v>278</v>
      </c>
      <c r="C32" s="216" t="s">
        <v>312</v>
      </c>
      <c r="D32" s="216" t="s">
        <v>313</v>
      </c>
      <c r="E32" s="217" t="str">
        <f>CONCATENATE(B32," ",C32," ",D32)</f>
        <v>Afectación económica y reputacional por queja, reclamo, recurso de los grupos de valor o ente regulador por inconsistencias en la emisión de resoluciones de asignación de puntos debido a información incompleta o inexactitud en la digitación de datos de los actos administrativos de asignación y reconocimiento de puntos</v>
      </c>
      <c r="F32" s="135" t="s">
        <v>50</v>
      </c>
      <c r="G32" s="138" t="s">
        <v>41</v>
      </c>
      <c r="H32" s="148">
        <v>974</v>
      </c>
      <c r="I32" s="141" t="s">
        <v>57</v>
      </c>
      <c r="J32" s="148" t="str">
        <f t="shared" ref="J32" si="27">IF((I32="Muy Bajo"),"20%",IF(I32="Baja","40%",IF(I32="Media","60%",IF(I32="Alta","80%",IF(I32="Muy Alta","100%","0")))))</f>
        <v>80%</v>
      </c>
      <c r="K32" s="141" t="s">
        <v>64</v>
      </c>
      <c r="L32" s="148" t="str">
        <f t="shared" ref="L32" si="28">IF((K32="Leve"),"20%",IF(K32="Menor","40%",IF(K32="Moderado","60%",IF(K32="Mayor","80%",IF(K32="Catastrófico","100%","0")))))</f>
        <v>40%</v>
      </c>
      <c r="M32" s="149" t="str">
        <f t="shared" ref="M32" si="29">IF((J32="100%")*(L32="100%"),"Extremo",IF((J32="100%")*(L32="80%"),"Alto",IF((J32="100%")*(L32="60%"),"Alto",IF((J32="100%")*(L32="40%"),"Alto",IF((J32="100%")*(L32="20%"),"Alto",IF((J32="80%")*(L32="100%"),"Extremo",IF((J32="80%")*(L32="80%"),"Alto",IF((J32="80%")*(L32="60%"),"Alto",IF((J32="80%")*(L32="40%"),"Moderado",IF((J32="80%")*(L32="20%"),"Moderado",IF((J32="60%")*(L32="100%"),"Extremo",IF((J32="60%")*(L32="80%"),"Alto",IF((J32="60%")*(L32="60%"),"Moderado",IF((J32="60%")*(L32="40%"),"Moderado",IF((J32="60%")*(L32="20%"),"Moderado",IF((J32="40%")*(L32="100%"),"Extremo",IF((J32="40%")*(L32="80%"),"Alto",IF((J32="40%")*(L32="60%"),"Moderado",IF((J32="40%")*(L32="40%"),"Moderado",IF((J32="40%")*(L32="20%"),"Bajo",IF((J32="20%")*(L32="100%"),"Extremo",IF((J32="20%")*(L32="80%"),"Alto",IF((J32="20%")*(L32="60%"),"Moderado",IF((J32="20%")*(L32="40%"),"Bajo",IF((J32="20%")*(L32="20%"),"Bajo","0")))))))))))))))))))))))))</f>
        <v>Moderado</v>
      </c>
      <c r="N32" s="41" t="s">
        <v>371</v>
      </c>
      <c r="O32" s="44" t="s">
        <v>74</v>
      </c>
      <c r="P32" s="44" t="s">
        <v>76</v>
      </c>
      <c r="Q32" s="44" t="s">
        <v>80</v>
      </c>
      <c r="R32" s="53">
        <f>IF((P32="Preventivo"),"25%",IF(P32="Detectivo","15%",IF(P32="Correctivo","10%","0")))+IF((Q32="Automático"),"25%",IF(Q32="Manual","15%","0"))</f>
        <v>0.4</v>
      </c>
      <c r="S32" s="44" t="s">
        <v>83</v>
      </c>
      <c r="T32" s="44" t="s">
        <v>85</v>
      </c>
      <c r="U32" s="44" t="s">
        <v>87</v>
      </c>
      <c r="V32" s="53">
        <f>IF(O32="probabilidad",J32-(J32*R32),IF(O32="Impacto",(J32-0),"0"))</f>
        <v>0.48</v>
      </c>
      <c r="W32" s="149">
        <f t="shared" ref="W32" si="30">V34</f>
        <v>0.39200000000000002</v>
      </c>
      <c r="X32" s="148" t="str">
        <f t="shared" ref="X32" si="31">IF((W32&lt;21%),"Muy Bajo",IF((W32&lt;41%),"Baja",IF((W32&lt;61%),"Media",IF((W32&lt;81%),"Alta",IF((W32&lt;101%),"Muy alta","0")))))</f>
        <v>Baja</v>
      </c>
      <c r="Y32" s="149">
        <f t="shared" ref="Y32" si="32">IF(O32="Impacto",L32-(L32*R32),IF(O32="Probabilidad",L32-0,"0"))</f>
        <v>0.4</v>
      </c>
      <c r="Z32" s="148" t="str">
        <f t="shared" ref="Z32" si="33">IF((Y32&lt;21%),"Leve",IF((Y32&lt;41%),"Menor",IF((Y32&lt;61%),"Moderado",IF((Y32&lt;81%),"Mayor",IF((Y32&lt;101%),"Catastrófico","0")))))</f>
        <v>Menor</v>
      </c>
      <c r="AA32" s="149" t="str">
        <f t="shared" ref="AA32" si="34">IF((X32="Muy alta")*(Z32="Catastrófico"),"Extremo",IF((X32="Muy alta")*(Z32="Mayor"),"Alto",IF((X32="Muy alta")*(Z32="Moderado"),"Alto",IF((X32="Muy alta")*(Z32="Menor"),"Alto",IF((X32="Muy alta")*(Z32="Leve"),"Alto",IF((X32="Alta")*(Z32="Catastrófico"),"Extremo",IF((X32="Alta")*(Z32="Mayor"),"Alto",IF((X32="Alta")*(Z32="Moderado"),"Alto",IF((X32="Alta")*(Z32="Menor"),"Moderado",IF((X32="Alta")*(Z32="Leve"),"Moderado",IF((X32="Media")*(Z32="Catastrófico"),"Extremo",IF((X32="Media")*(Z32="Mayor"),"Alto",IF((X32="Media")*(Z32="Moderado"),"Moderado",IF((X32="Media")*(Z32="Menor"),"Moderado",IF((X32="Media")*(Z32="Leve"),"Moderado",IF((X32="Baja")*(Z32="Catastrófico"),"Extremo",IF((X32="Baja")*(Z32="Mayor"),"Alto",IF((X32="Baja")*(Z32="Moderado"),"Moderado",IF((X32="Baja")*(Z32="Menor"),"Moderado",IF((X32="Baja")*(Z32="Leve"),"Bajo",IF((X32="Muy bajo")*(Z32="Catastrófico"),"Extremo",IF((X32="Muy bajo")*(Z32="Mayor"),"Alto",IF((X32="Muy bajo")*(Z32="Moderado"),"Moderado",IF((X32="Muy bajo")*(Z32="Menor"),"Bajo",IF((X32="Muy bajo")*(Z32="Leve"),"Bajo","0")))))))))))))))))))))))))</f>
        <v>Moderado</v>
      </c>
      <c r="AB32" s="141" t="s">
        <v>91</v>
      </c>
      <c r="AC32" s="220" t="s">
        <v>326</v>
      </c>
      <c r="AD32" s="221" t="s">
        <v>327</v>
      </c>
      <c r="AE32" s="221" t="s">
        <v>314</v>
      </c>
      <c r="AF32" s="221" t="s">
        <v>328</v>
      </c>
      <c r="AG32" s="221" t="s">
        <v>315</v>
      </c>
      <c r="AH32" s="148"/>
      <c r="AI32" s="148"/>
    </row>
    <row r="33" spans="1:35" s="54" customFormat="1" ht="84" customHeight="1" x14ac:dyDescent="0.2">
      <c r="A33" s="130"/>
      <c r="B33" s="130"/>
      <c r="C33" s="216"/>
      <c r="D33" s="216"/>
      <c r="E33" s="218"/>
      <c r="F33" s="136"/>
      <c r="G33" s="139"/>
      <c r="H33" s="148"/>
      <c r="I33" s="142"/>
      <c r="J33" s="148"/>
      <c r="K33" s="142"/>
      <c r="L33" s="148"/>
      <c r="M33" s="149"/>
      <c r="N33" s="41" t="s">
        <v>372</v>
      </c>
      <c r="O33" s="44" t="s">
        <v>74</v>
      </c>
      <c r="P33" s="44" t="s">
        <v>77</v>
      </c>
      <c r="Q33" s="44" t="s">
        <v>80</v>
      </c>
      <c r="R33" s="53">
        <f>IF((P33="Preventivo"),"25%",IF(P33="Detectivo","15%",IF(P33="Correctivo","10%","0")))+IF((Q33="Automático"),"25%",IF(Q33="Manual","15%","0"))</f>
        <v>0.3</v>
      </c>
      <c r="S33" s="44" t="s">
        <v>83</v>
      </c>
      <c r="T33" s="44" t="s">
        <v>85</v>
      </c>
      <c r="U33" s="44" t="s">
        <v>87</v>
      </c>
      <c r="V33" s="53">
        <f>IF(O33="probabilidad",J32-(J32*R33),IF(O33="Impacto",(J32-0),"0"))</f>
        <v>0.56000000000000005</v>
      </c>
      <c r="W33" s="149"/>
      <c r="X33" s="148"/>
      <c r="Y33" s="149"/>
      <c r="Z33" s="148"/>
      <c r="AA33" s="149"/>
      <c r="AB33" s="142"/>
      <c r="AC33" s="220"/>
      <c r="AD33" s="148"/>
      <c r="AE33" s="148"/>
      <c r="AF33" s="148"/>
      <c r="AG33" s="148"/>
      <c r="AH33" s="148"/>
      <c r="AI33" s="148"/>
    </row>
    <row r="34" spans="1:35" s="54" customFormat="1" ht="108.75" customHeight="1" x14ac:dyDescent="0.2">
      <c r="A34" s="131"/>
      <c r="B34" s="131"/>
      <c r="C34" s="216"/>
      <c r="D34" s="216"/>
      <c r="E34" s="219"/>
      <c r="F34" s="137"/>
      <c r="G34" s="140"/>
      <c r="H34" s="148"/>
      <c r="I34" s="143"/>
      <c r="J34" s="148"/>
      <c r="K34" s="143"/>
      <c r="L34" s="148"/>
      <c r="M34" s="149"/>
      <c r="N34" s="41" t="s">
        <v>373</v>
      </c>
      <c r="O34" s="44" t="s">
        <v>74</v>
      </c>
      <c r="P34" s="44" t="s">
        <v>77</v>
      </c>
      <c r="Q34" s="44" t="s">
        <v>80</v>
      </c>
      <c r="R34" s="53">
        <f t="shared" ref="R34:R39" si="35">IF((P34="Preventivo"),"25%",IF(P34="Detectivo","15%",IF(P34="Correctivo","10%","0")))+IF((Q34="Automático"),"25%",IF(Q34="Manual","15%","0"))</f>
        <v>0.3</v>
      </c>
      <c r="S34" s="44" t="s">
        <v>83</v>
      </c>
      <c r="T34" s="44" t="s">
        <v>85</v>
      </c>
      <c r="U34" s="44" t="s">
        <v>87</v>
      </c>
      <c r="V34" s="55">
        <f>V33-(V33*R34)</f>
        <v>0.39200000000000002</v>
      </c>
      <c r="W34" s="149"/>
      <c r="X34" s="148"/>
      <c r="Y34" s="149"/>
      <c r="Z34" s="148"/>
      <c r="AA34" s="149"/>
      <c r="AB34" s="143"/>
      <c r="AC34" s="220"/>
      <c r="AD34" s="148"/>
      <c r="AE34" s="148"/>
      <c r="AF34" s="148"/>
      <c r="AG34" s="148"/>
      <c r="AH34" s="148"/>
      <c r="AI34" s="148"/>
    </row>
    <row r="35" spans="1:35" s="46" customFormat="1" ht="71.25" x14ac:dyDescent="0.2">
      <c r="A35" s="121" t="s">
        <v>32</v>
      </c>
      <c r="B35" s="121" t="s">
        <v>113</v>
      </c>
      <c r="C35" s="121" t="s">
        <v>347</v>
      </c>
      <c r="D35" s="121" t="s">
        <v>348</v>
      </c>
      <c r="E35" s="132" t="str">
        <f>CONCATENATE(B35," ",C35," ",D35)</f>
        <v>Afectación reputacional por queja o solicitud del (a) docente debido a inconsistencias en la liquidación y trámite de los apoyos económicos de comisiones de estudios y becas crédito</v>
      </c>
      <c r="F35" s="125" t="s">
        <v>50</v>
      </c>
      <c r="G35" s="126" t="s">
        <v>41</v>
      </c>
      <c r="H35" s="120">
        <v>45</v>
      </c>
      <c r="I35" s="127" t="s">
        <v>56</v>
      </c>
      <c r="J35" s="120" t="str">
        <f t="shared" ref="J35" si="36">IF((I35="Muy Bajo"),"20%",IF(I35="Baja","40%",IF(I35="Media","60%",IF(I35="Alta","80%",IF(I35="Muy Alta","100%","0")))))</f>
        <v>60%</v>
      </c>
      <c r="K35" s="127" t="s">
        <v>63</v>
      </c>
      <c r="L35" s="120" t="str">
        <f t="shared" ref="L35" si="37">IF((K35="Leve"),"20%",IF(K35="Menor","40%",IF(K35="Moderado","60%",IF(K35="Mayor","80%",IF(K35="Catastrófico","100%","0")))))</f>
        <v>20%</v>
      </c>
      <c r="M35" s="128" t="str">
        <f t="shared" ref="M35" si="38">IF((J35="100%")*(L35="100%"),"Extremo",IF((J35="100%")*(L35="80%"),"Alto",IF((J35="100%")*(L35="60%"),"Alto",IF((J35="100%")*(L35="40%"),"Alto",IF((J35="100%")*(L35="20%"),"Alto",IF((J35="80%")*(L35="100%"),"Extremo",IF((J35="80%")*(L35="80%"),"Alto",IF((J35="80%")*(L35="60%"),"Alto",IF((J35="80%")*(L35="40%"),"Moderado",IF((J35="80%")*(L35="20%"),"Moderado",IF((J35="60%")*(L35="100%"),"Extremo",IF((J35="60%")*(L35="80%"),"Alto",IF((J35="60%")*(L35="60%"),"Moderado",IF((J35="60%")*(L35="40%"),"Moderado",IF((J35="60%")*(L35="20%"),"Moderado",IF((J35="40%")*(L35="100%"),"Extremo",IF((J35="40%")*(L35="80%"),"Alto",IF((J35="40%")*(L35="60%"),"Moderado",IF((J35="40%")*(L35="40%"),"Moderado",IF((J35="40%")*(L35="20%"),"Bajo",IF((J35="20%")*(L35="100%"),"Extremo",IF((J35="20%")*(L35="80%"),"Alto",IF((J35="20%")*(L35="60%"),"Moderado",IF((J35="20%")*(L35="40%"),"Bajo",IF((J35="20%")*(L35="20%"),"Bajo","0")))))))))))))))))))))))))</f>
        <v>Moderado</v>
      </c>
      <c r="N35" s="41" t="s">
        <v>332</v>
      </c>
      <c r="O35" s="44" t="s">
        <v>74</v>
      </c>
      <c r="P35" s="44" t="s">
        <v>76</v>
      </c>
      <c r="Q35" s="44" t="s">
        <v>80</v>
      </c>
      <c r="R35" s="56">
        <f t="shared" si="35"/>
        <v>0.4</v>
      </c>
      <c r="S35" s="44" t="s">
        <v>83</v>
      </c>
      <c r="T35" s="44" t="s">
        <v>85</v>
      </c>
      <c r="U35" s="44" t="s">
        <v>87</v>
      </c>
      <c r="V35" s="56">
        <f>IF(O35="probabilidad",J35-(J35*R35),IF(O35="Impacto",(J35-0),"0"))</f>
        <v>0.36</v>
      </c>
      <c r="W35" s="128">
        <f t="shared" ref="W35:W40" si="39">V36</f>
        <v>0.216</v>
      </c>
      <c r="X35" s="120" t="str">
        <f>IF((W35&lt;21%),"Muy Bajo",IF((W35&lt;41%),"Baja",IF((W35&lt;61%),"Media",IF((W35&lt;81%),"Alta",IF((W35&lt;101%),"Muy alta","0")))))</f>
        <v>Baja</v>
      </c>
      <c r="Y35" s="128">
        <f>IF(O35="Impacto",L35-(L35*R35),IF(O35="Probabilidad",L35-0,"0"))</f>
        <v>0.2</v>
      </c>
      <c r="Z35" s="120" t="str">
        <f t="shared" ref="Z35:Z40" si="40">IF((Y35&lt;21%),"Leve",IF((Y35&lt;41%),"Menor",IF((Y35&lt;61%),"Moderado",IF((Y35&lt;81%),"Mayor",IF((Y35&lt;101%),"Catastrófico","0")))))</f>
        <v>Leve</v>
      </c>
      <c r="AA35" s="128" t="str">
        <f t="shared" ref="AA35:AA40" si="41">IF((X35="Muy alta")*(Z35="Catastrófico"),"Extremo",IF((X35="Muy alta")*(Z35="Mayor"),"Alto",IF((X35="Muy alta")*(Z35="Moderado"),"Alto",IF((X35="Muy alta")*(Z35="Menor"),"Alto",IF((X35="Muy alta")*(Z35="Leve"),"Alto",IF((X35="Alta")*(Z35="Catastrófico"),"Extremo",IF((X35="Alta")*(Z35="Mayor"),"Alto",IF((X35="Alta")*(Z35="Moderado"),"Alto",IF((X35="Alta")*(Z35="Menor"),"Moderado",IF((X35="Alta")*(Z35="Leve"),"Moderado",IF((X35="Media")*(Z35="Catastrófico"),"Extremo",IF((X35="Media")*(Z35="Mayor"),"Alto",IF((X35="Media")*(Z35="Moderado"),"Moderado",IF((X35="Media")*(Z35="Menor"),"Moderado",IF((X35="Media")*(Z35="Leve"),"Moderado",IF((X35="Baja")*(Z35="Catastrófico"),"Extremo",IF((X35="Baja")*(Z35="Mayor"),"Alto",IF((X35="Baja")*(Z35="Moderado"),"Moderado",IF((X35="Baja")*(Z35="Menor"),"Moderado",IF((X35="Baja")*(Z35="Leve"),"Bajo",IF((X35="Muy bajo")*(Z35="Catastrófico"),"Extremo",IF((X35="Muy bajo")*(Z35="Mayor"),"Alto",IF((X35="Muy bajo")*(Z35="Moderado"),"Moderado",IF((X35="Muy bajo")*(Z35="Menor"),"Bajo",IF((X35="Muy bajo")*(Z35="Leve"),"Bajo","0")))))))))))))))))))))))))</f>
        <v>Bajo</v>
      </c>
      <c r="AB35" s="127" t="s">
        <v>92</v>
      </c>
      <c r="AC35" s="120" t="s">
        <v>333</v>
      </c>
      <c r="AD35" s="120"/>
      <c r="AE35" s="120"/>
      <c r="AF35" s="120"/>
      <c r="AG35" s="120"/>
      <c r="AH35" s="120"/>
      <c r="AI35" s="120"/>
    </row>
    <row r="36" spans="1:35" s="46" customFormat="1" ht="85.5" x14ac:dyDescent="0.2">
      <c r="A36" s="121"/>
      <c r="B36" s="121"/>
      <c r="C36" s="125"/>
      <c r="D36" s="121"/>
      <c r="E36" s="134"/>
      <c r="F36" s="125"/>
      <c r="G36" s="126"/>
      <c r="H36" s="120"/>
      <c r="I36" s="127"/>
      <c r="J36" s="120"/>
      <c r="K36" s="127"/>
      <c r="L36" s="120"/>
      <c r="M36" s="128"/>
      <c r="N36" s="41" t="s">
        <v>334</v>
      </c>
      <c r="O36" s="44" t="s">
        <v>74</v>
      </c>
      <c r="P36" s="44" t="s">
        <v>76</v>
      </c>
      <c r="Q36" s="44" t="s">
        <v>80</v>
      </c>
      <c r="R36" s="56">
        <f>IF((P36="Preventivo"),"25%",IF(P36="Detectivo","15%",IF(P36="Correctivo","10%","0")))+IF((Q36="Automático"),"25%",IF(Q36="Manual","15%","0"))</f>
        <v>0.4</v>
      </c>
      <c r="S36" s="44" t="s">
        <v>83</v>
      </c>
      <c r="T36" s="44" t="s">
        <v>85</v>
      </c>
      <c r="U36" s="44" t="s">
        <v>87</v>
      </c>
      <c r="V36" s="56">
        <f>V35-(V35*R36)</f>
        <v>0.216</v>
      </c>
      <c r="W36" s="128"/>
      <c r="X36" s="120"/>
      <c r="Y36" s="128"/>
      <c r="Z36" s="120"/>
      <c r="AA36" s="128"/>
      <c r="AB36" s="127"/>
      <c r="AC36" s="120"/>
      <c r="AD36" s="120"/>
      <c r="AE36" s="120"/>
      <c r="AF36" s="120"/>
      <c r="AG36" s="120"/>
      <c r="AH36" s="120"/>
      <c r="AI36" s="120"/>
    </row>
    <row r="37" spans="1:35" s="46" customFormat="1" ht="85.5" customHeight="1" x14ac:dyDescent="0.2">
      <c r="A37" s="129" t="s">
        <v>32</v>
      </c>
      <c r="B37" s="129" t="s">
        <v>278</v>
      </c>
      <c r="C37" s="121" t="s">
        <v>349</v>
      </c>
      <c r="D37" s="121" t="s">
        <v>350</v>
      </c>
      <c r="E37" s="132" t="str">
        <f>CONCATENATE(B37," ",C37," ",D37)</f>
        <v>Afectación económica y reputacional por vencimiento de términos de los compromisos de las comisiones de estudios y becas crédito debido al presunto incumplimiento de los compromisos pactados por el (la) docente y los (las) becarios (as), el Acuerdo, el contrato y pagaré, beneficiarios (as) de comisiones de estudios y becas crédito condonables</v>
      </c>
      <c r="F37" s="135" t="s">
        <v>50</v>
      </c>
      <c r="G37" s="138" t="s">
        <v>41</v>
      </c>
      <c r="H37" s="120">
        <v>107</v>
      </c>
      <c r="I37" s="141" t="s">
        <v>56</v>
      </c>
      <c r="J37" s="120" t="str">
        <f>IF((I37="Muy Bajo"),"20%",IF(I37="Baja","40%",IF(I37="Media","60%",IF(I37="Alta","80%",IF(I37="Muy Alta","100%","0")))))</f>
        <v>60%</v>
      </c>
      <c r="K37" s="141" t="s">
        <v>65</v>
      </c>
      <c r="L37" s="120" t="str">
        <f>IF((K37="Leve"),"20%",IF(K37="Menor","40%",IF(K37="Moderado","60%",IF(K37="Mayor","80%",IF(K37="Catastrófico","100%","0")))))</f>
        <v>60%</v>
      </c>
      <c r="M37" s="128" t="str">
        <f>IF((J37="100%")*(L37="100%"),"Extremo",IF((J37="100%")*(L37="80%"),"Alto",IF((J37="100%")*(L37="60%"),"Alto",IF((J37="100%")*(L37="40%"),"Alto",IF((J37="100%")*(L37="20%"),"Alto",IF((J37="80%")*(L37="100%"),"Extremo",IF((J37="80%")*(L37="80%"),"Alto",IF((J37="80%")*(L37="60%"),"Alto",IF((J37="80%")*(L37="40%"),"Moderado",IF((J37="80%")*(L37="20%"),"Moderado",IF((J37="60%")*(L37="100%"),"Extremo",IF((J37="60%")*(L37="80%"),"Alto",IF((J37="60%")*(L37="60%"),"Moderado",IF((J37="60%")*(L37="40%"),"Moderado",IF((J37="60%")*(L37="20%"),"Moderado",IF((J37="40%")*(L37="100%"),"Extremo",IF((J37="40%")*(L37="80%"),"Alto",IF((J37="40%")*(L37="60%"),"Moderado",IF((J37="40%")*(L37="40%"),"Moderado",IF((J37="40%")*(L37="20%"),"Bajo",IF((J37="20%")*(L37="100%"),"Extremo",IF((J37="20%")*(L37="80%"),"Alto",IF((J37="20%")*(L37="60%"),"Moderado",IF((J37="20%")*(L37="40%"),"Bajo",IF((J37="20%")*(L37="20%"),"Bajo","0")))))))))))))))))))))))))</f>
        <v>Moderado</v>
      </c>
      <c r="N37" s="41" t="s">
        <v>351</v>
      </c>
      <c r="O37" s="44" t="s">
        <v>74</v>
      </c>
      <c r="P37" s="44" t="s">
        <v>76</v>
      </c>
      <c r="Q37" s="44" t="s">
        <v>80</v>
      </c>
      <c r="R37" s="56">
        <f>IF((P37="Preventivo"),"25%",IF(P37="Detectivo","15%",IF(P37="Correctivo","10%","0")))+IF((Q37="Automático"),"25%",IF(Q37="Manual","15%","0"))</f>
        <v>0.4</v>
      </c>
      <c r="S37" s="44" t="s">
        <v>83</v>
      </c>
      <c r="T37" s="44" t="s">
        <v>85</v>
      </c>
      <c r="U37" s="44" t="s">
        <v>87</v>
      </c>
      <c r="V37" s="56">
        <f>IF(O37="probabilidad",J37-(J37*R37),IF(O37="Impacto",(J37-0),"0"))</f>
        <v>0.36</v>
      </c>
      <c r="W37" s="128">
        <f>V39</f>
        <v>0.12959999999999999</v>
      </c>
      <c r="X37" s="120" t="str">
        <f>IF((W37&lt;21%),"Muy Bajo",IF((W37&lt;41%),"Baja",IF((W37&lt;61%),"Media",IF((W37&lt;81%),"Alta",IF((W37&lt;101%),"Muy alta","0")))))</f>
        <v>Muy Bajo</v>
      </c>
      <c r="Y37" s="128">
        <f t="shared" ref="Y37" si="42">IF(O37="Impacto",L37-(L37*R37),IF(O37="Probabilidad",L37-0,"0"))</f>
        <v>0.6</v>
      </c>
      <c r="Z37" s="120" t="str">
        <f>IF((Y37&lt;21%),"Leve",IF((Y37&lt;41%),"Menor",IF((Y37&lt;61%),"Moderado",IF((Y37&lt;81%),"Mayor",IF((Y37&lt;101%),"Catastrófico","0")))))</f>
        <v>Moderado</v>
      </c>
      <c r="AA37" s="128" t="str">
        <f>IF((X37="Muy alta")*(Z37="Catastrófico"),"Extremo",IF((X37="Muy alta")*(Z37="Mayor"),"Alto",IF((X37="Muy alta")*(Z37="Moderado"),"Alto",IF((X37="Muy alta")*(Z37="Menor"),"Alto",IF((X37="Muy alta")*(Z37="Leve"),"Alto",IF((X37="Alta")*(Z37="Catastrófico"),"Extremo",IF((X37="Alta")*(Z37="Mayor"),"Alto",IF((X37="Alta")*(Z37="Moderado"),"Alto",IF((X37="Alta")*(Z37="Menor"),"Moderado",IF((X37="Alta")*(Z37="Leve"),"Moderado",IF((X37="Media")*(Z37="Catastrófico"),"Extremo",IF((X37="Media")*(Z37="Mayor"),"Alto",IF((X37="Media")*(Z37="Moderado"),"Moderado",IF((X37="Media")*(Z37="Menor"),"Moderado",IF((X37="Media")*(Z37="Leve"),"Moderado",IF((X37="Baja")*(Z37="Catastrófico"),"Extremo",IF((X37="Baja")*(Z37="Mayor"),"Alto",IF((X37="Baja")*(Z37="Moderado"),"Moderado",IF((X37="Baja")*(Z37="Menor"),"Moderado",IF((X37="Baja")*(Z37="Leve"),"Bajo",IF((X37="Muy bajo")*(Z37="Catastrófico"),"Extremo",IF((X37="Muy bajo")*(Z37="Mayor"),"Alto",IF((X37="Muy bajo")*(Z37="Moderado"),"Moderado",IF((X37="Muy bajo")*(Z37="Menor"),"Bajo",IF((X37="Muy bajo")*(Z37="Leve"),"Bajo","0")))))))))))))))))))))))))</f>
        <v>Moderado</v>
      </c>
      <c r="AB37" s="141" t="s">
        <v>91</v>
      </c>
      <c r="AC37" s="57" t="s">
        <v>353</v>
      </c>
      <c r="AD37" s="57" t="s">
        <v>354</v>
      </c>
      <c r="AE37" s="58">
        <v>44453</v>
      </c>
      <c r="AF37" s="58">
        <v>44530</v>
      </c>
      <c r="AG37" s="59"/>
      <c r="AH37" s="59"/>
      <c r="AI37" s="59"/>
    </row>
    <row r="38" spans="1:35" s="46" customFormat="1" ht="114" x14ac:dyDescent="0.2">
      <c r="A38" s="130"/>
      <c r="B38" s="130"/>
      <c r="C38" s="121"/>
      <c r="D38" s="121"/>
      <c r="E38" s="133"/>
      <c r="F38" s="136"/>
      <c r="G38" s="139"/>
      <c r="H38" s="120"/>
      <c r="I38" s="142"/>
      <c r="J38" s="120"/>
      <c r="K38" s="142"/>
      <c r="L38" s="120"/>
      <c r="M38" s="128"/>
      <c r="N38" s="41" t="s">
        <v>352</v>
      </c>
      <c r="O38" s="44" t="s">
        <v>74</v>
      </c>
      <c r="P38" s="44" t="s">
        <v>76</v>
      </c>
      <c r="Q38" s="44" t="s">
        <v>80</v>
      </c>
      <c r="R38" s="56">
        <f t="shared" si="35"/>
        <v>0.4</v>
      </c>
      <c r="S38" s="44" t="s">
        <v>83</v>
      </c>
      <c r="T38" s="44" t="s">
        <v>85</v>
      </c>
      <c r="U38" s="44" t="s">
        <v>87</v>
      </c>
      <c r="V38" s="60">
        <f>V37-(V37*R38)</f>
        <v>0.216</v>
      </c>
      <c r="W38" s="128"/>
      <c r="X38" s="120"/>
      <c r="Y38" s="128"/>
      <c r="Z38" s="120"/>
      <c r="AA38" s="128"/>
      <c r="AB38" s="142"/>
      <c r="AC38" s="122" t="s">
        <v>356</v>
      </c>
      <c r="AD38" s="122" t="s">
        <v>354</v>
      </c>
      <c r="AE38" s="144">
        <v>44453</v>
      </c>
      <c r="AF38" s="144">
        <v>44530</v>
      </c>
      <c r="AG38" s="120"/>
      <c r="AH38" s="120"/>
      <c r="AI38" s="120"/>
    </row>
    <row r="39" spans="1:35" s="46" customFormat="1" ht="99.75" x14ac:dyDescent="0.2">
      <c r="A39" s="131"/>
      <c r="B39" s="131"/>
      <c r="C39" s="121"/>
      <c r="D39" s="121"/>
      <c r="E39" s="134"/>
      <c r="F39" s="137"/>
      <c r="G39" s="140"/>
      <c r="H39" s="120"/>
      <c r="I39" s="143"/>
      <c r="J39" s="120"/>
      <c r="K39" s="143"/>
      <c r="L39" s="120"/>
      <c r="M39" s="128"/>
      <c r="N39" s="41" t="s">
        <v>355</v>
      </c>
      <c r="O39" s="44" t="s">
        <v>74</v>
      </c>
      <c r="P39" s="44" t="s">
        <v>76</v>
      </c>
      <c r="Q39" s="44" t="s">
        <v>80</v>
      </c>
      <c r="R39" s="56">
        <f t="shared" si="35"/>
        <v>0.4</v>
      </c>
      <c r="S39" s="44" t="s">
        <v>84</v>
      </c>
      <c r="T39" s="44" t="s">
        <v>85</v>
      </c>
      <c r="U39" s="44" t="s">
        <v>87</v>
      </c>
      <c r="V39" s="60">
        <f>V38-(V38*R39)</f>
        <v>0.12959999999999999</v>
      </c>
      <c r="W39" s="128"/>
      <c r="X39" s="120"/>
      <c r="Y39" s="128"/>
      <c r="Z39" s="120"/>
      <c r="AA39" s="128"/>
      <c r="AB39" s="143"/>
      <c r="AC39" s="122"/>
      <c r="AD39" s="122"/>
      <c r="AE39" s="120"/>
      <c r="AF39" s="120"/>
      <c r="AG39" s="120"/>
      <c r="AH39" s="120"/>
      <c r="AI39" s="120"/>
    </row>
    <row r="40" spans="1:35" s="46" customFormat="1" ht="85.5" customHeight="1" x14ac:dyDescent="0.2">
      <c r="A40" s="121" t="s">
        <v>32</v>
      </c>
      <c r="B40" s="121" t="s">
        <v>278</v>
      </c>
      <c r="C40" s="122" t="s">
        <v>338</v>
      </c>
      <c r="D40" s="122" t="s">
        <v>335</v>
      </c>
      <c r="E40" s="123" t="str">
        <f t="shared" ref="E40" si="43">CONCATENATE(B40," ",C40," ",D40)</f>
        <v>Afectación económica y reputacional Por queja o reclamo del (a) docente por el no reembolso de los apoyos económicos para la asistencia en eventos académicos, científicos o culturales Debido a la presentación extemporánea de la solicitud, no remisión de la totalidad de los requisitos para estudio y decisión por parte del CDD, no tramite de los apoyos económicos por parte de las instancias competentes</v>
      </c>
      <c r="F40" s="125" t="s">
        <v>50</v>
      </c>
      <c r="G40" s="126" t="s">
        <v>41</v>
      </c>
      <c r="H40" s="120">
        <v>95</v>
      </c>
      <c r="I40" s="127" t="s">
        <v>56</v>
      </c>
      <c r="J40" s="120" t="str">
        <f t="shared" ref="J40" si="44">IF((I40="Muy Bajo"),"20%",IF(I40="Baja","40%",IF(I40="Media","60%",IF(I40="Alta","80%",IF(I40="Muy Alta","100%","0")))))</f>
        <v>60%</v>
      </c>
      <c r="K40" s="127" t="s">
        <v>63</v>
      </c>
      <c r="L40" s="120" t="str">
        <f t="shared" ref="L40" si="45">IF((K40="Leve"),"20%",IF(K40="Menor","40%",IF(K40="Moderado","60%",IF(K40="Mayor","80%",IF(K40="Catastrófico","100%","0")))))</f>
        <v>20%</v>
      </c>
      <c r="M40" s="128" t="str">
        <f t="shared" ref="M40" si="46">IF((J40="100%")*(L40="100%"),"Extremo",IF((J40="100%")*(L40="80%"),"Alto",IF((J40="100%")*(L40="60%"),"Alto",IF((J40="100%")*(L40="40%"),"Alto",IF((J40="100%")*(L40="20%"),"Alto",IF((J40="80%")*(L40="100%"),"Extremo",IF((J40="80%")*(L40="80%"),"Alto",IF((J40="80%")*(L40="60%"),"Alto",IF((J40="80%")*(L40="40%"),"Moderado",IF((J40="80%")*(L40="20%"),"Moderado",IF((J40="60%")*(L40="100%"),"Extremo",IF((J40="60%")*(L40="80%"),"Alto",IF((J40="60%")*(L40="60%"),"Moderado",IF((J40="60%")*(L40="40%"),"Moderado",IF((J40="60%")*(L40="20%"),"Moderado",IF((J40="40%")*(L40="100%"),"Extremo",IF((J40="40%")*(L40="80%"),"Alto",IF((J40="40%")*(L40="60%"),"Moderado",IF((J40="40%")*(L40="40%"),"Moderado",IF((J40="40%")*(L40="20%"),"Bajo",IF((J40="20%")*(L40="100%"),"Extremo",IF((J40="20%")*(L40="80%"),"Alto",IF((J40="20%")*(L40="60%"),"Moderado",IF((J40="20%")*(L40="40%"),"Bajo",IF((J40="20%")*(L40="20%"),"Bajo","0")))))))))))))))))))))))))</f>
        <v>Moderado</v>
      </c>
      <c r="N40" s="41" t="s">
        <v>336</v>
      </c>
      <c r="O40" s="44" t="s">
        <v>74</v>
      </c>
      <c r="P40" s="44" t="s">
        <v>76</v>
      </c>
      <c r="Q40" s="44" t="s">
        <v>80</v>
      </c>
      <c r="R40" s="56">
        <f>IF((P40="Preventivo"),"25%",IF(P40="Detectivo","15%",IF(P40="Correctivo","10%","0")))+IF((Q40="Automático"),"25%",IF(Q40="Manual","15%","0"))</f>
        <v>0.4</v>
      </c>
      <c r="S40" s="44" t="s">
        <v>83</v>
      </c>
      <c r="T40" s="44" t="s">
        <v>85</v>
      </c>
      <c r="U40" s="44" t="s">
        <v>87</v>
      </c>
      <c r="V40" s="56">
        <f>IF(O40="probabilidad",J40-(J40*R40),IF(O40="Impacto",(J40-0),"0"))</f>
        <v>0.36</v>
      </c>
      <c r="W40" s="128">
        <f t="shared" si="39"/>
        <v>0.216</v>
      </c>
      <c r="X40" s="120" t="str">
        <f>IF((W40&lt;21%),"Muy Bajo",IF((W40&lt;41%),"Baja",IF((W40&lt;61%),"Media",IF((W40&lt;81%),"Alta",IF((W40&lt;101%),"Muy alta","0")))))</f>
        <v>Baja</v>
      </c>
      <c r="Y40" s="128">
        <f t="shared" ref="Y40" si="47">IF(O40="Impacto",L40-(L40*R40),IF(O40="Probabilidad",L40-0,"0"))</f>
        <v>0.2</v>
      </c>
      <c r="Z40" s="120" t="str">
        <f t="shared" si="40"/>
        <v>Leve</v>
      </c>
      <c r="AA40" s="128" t="str">
        <f t="shared" si="41"/>
        <v>Bajo</v>
      </c>
      <c r="AB40" s="127" t="s">
        <v>92</v>
      </c>
      <c r="AC40" s="59"/>
      <c r="AD40" s="59"/>
      <c r="AE40" s="59"/>
      <c r="AF40" s="59"/>
      <c r="AG40" s="59"/>
      <c r="AH40" s="59"/>
      <c r="AI40" s="59"/>
    </row>
    <row r="41" spans="1:35" s="46" customFormat="1" ht="42.75" x14ac:dyDescent="0.2">
      <c r="A41" s="121"/>
      <c r="B41" s="121"/>
      <c r="C41" s="122"/>
      <c r="D41" s="122"/>
      <c r="E41" s="124"/>
      <c r="F41" s="125"/>
      <c r="G41" s="126"/>
      <c r="H41" s="120"/>
      <c r="I41" s="127"/>
      <c r="J41" s="120"/>
      <c r="K41" s="127"/>
      <c r="L41" s="120"/>
      <c r="M41" s="128"/>
      <c r="N41" s="41" t="s">
        <v>337</v>
      </c>
      <c r="O41" s="44" t="s">
        <v>74</v>
      </c>
      <c r="P41" s="44" t="s">
        <v>76</v>
      </c>
      <c r="Q41" s="44" t="s">
        <v>80</v>
      </c>
      <c r="R41" s="56">
        <f>IF((P41="Preventivo"),"25%",IF(P41="Detectivo","15%",IF(P41="Correctivo","10%","0")))+IF((Q41="Automático"),"25%",IF(Q41="Manual","15%","0"))</f>
        <v>0.4</v>
      </c>
      <c r="S41" s="44" t="s">
        <v>83</v>
      </c>
      <c r="T41" s="44" t="s">
        <v>85</v>
      </c>
      <c r="U41" s="44" t="s">
        <v>87</v>
      </c>
      <c r="V41" s="56">
        <f>V40-(V40*R41)</f>
        <v>0.216</v>
      </c>
      <c r="W41" s="128"/>
      <c r="X41" s="120"/>
      <c r="Y41" s="128"/>
      <c r="Z41" s="120"/>
      <c r="AA41" s="128"/>
      <c r="AB41" s="127"/>
      <c r="AC41" s="59"/>
      <c r="AD41" s="59"/>
      <c r="AE41" s="59"/>
      <c r="AF41" s="59"/>
      <c r="AG41" s="59"/>
      <c r="AH41" s="59"/>
      <c r="AI41" s="59"/>
    </row>
    <row r="42" spans="1:35" s="46" customFormat="1" ht="63" customHeight="1" x14ac:dyDescent="0.2">
      <c r="A42" s="117" t="s">
        <v>32</v>
      </c>
      <c r="B42" s="117" t="s">
        <v>278</v>
      </c>
      <c r="C42" s="118" t="s">
        <v>376</v>
      </c>
      <c r="D42" s="118" t="s">
        <v>377</v>
      </c>
      <c r="E42" s="119" t="str">
        <f>CONCATENATE(B42," ",C42," ",D42)</f>
        <v>Afectación económica y reputacional por fuga de capital intelectual en la institución debido a falencias relacionadas con la transferencia de conocimiento tácito generados de las prácticas, experiencias y conocimientos del talento humano</v>
      </c>
      <c r="F42" s="112" t="s">
        <v>50</v>
      </c>
      <c r="G42" s="114" t="s">
        <v>41</v>
      </c>
      <c r="H42" s="112">
        <v>30</v>
      </c>
      <c r="I42" s="112" t="s">
        <v>56</v>
      </c>
      <c r="J42" s="112" t="str">
        <f>IF((I42="Muy Bajo"),"20%",IF(I42="Baja","40%",IF(I42="Media","60%",IF(I42="Alta","80%",IF(I42="Muy Alta","100%","0")))))</f>
        <v>60%</v>
      </c>
      <c r="K42" s="112" t="s">
        <v>65</v>
      </c>
      <c r="L42" s="112" t="str">
        <f>IF((K42="Leve"),"20%",IF(K42="Menor","40%",IF(K42="Moderado","60%",IF(K42="Mayor","80%",IF(K42="Catastrófico","100%","0")))))</f>
        <v>60%</v>
      </c>
      <c r="M42" s="116" t="str">
        <f>IF((J42="100%")*(L42="100%"),"Extremo",IF((J42="100%")*(L42="80%"),"Alto",IF((J42="100%")*(L42="60%"),"Alto",IF((J42="100%")*(L42="40%"),"Alto",IF((J42="100%")*(L42="20%"),"Alto",IF((J42="80%")*(L42="100%"),"Extremo",IF((J42="80%")*(L42="80%"),"Alto",IF((J42="80%")*(L42="60%"),"Alto",IF((J42="80%")*(L42="40%"),"Moderado",IF((J42="80%")*(L42="20%"),"Moderado",IF((J42="60%")*(L42="100%"),"Extremo",IF((J42="60%")*(L42="80%"),"Alto",IF((J42="60%")*(L42="60%"),"Moderado",IF((J42="60%")*(L42="40%"),"Moderado",IF((J42="60%")*(L42="20%"),"Moderado",IF((J42="40%")*(L42="100%"),"Extremo",IF((J42="40%")*(L42="80%"),"Alto",IF((J42="40%")*(L42="60%"),"Moderado",IF((J42="40%")*(L42="40%"),"Moderado",IF((J42="40%")*(L42="20%"),"Bajo",IF((J42="20%")*(L42="100%"),"Extremo",IF((J42="20%")*(L42="80%"),"Alto",IF((J42="20%")*(L42="60%"),"Moderado",IF((J42="20%")*(L42="40%"),"Bajo",IF((J42="20%")*(L42="20%"),"Bajo","0")))))))))))))))))))))))))</f>
        <v>Moderado</v>
      </c>
      <c r="N42" s="70" t="s">
        <v>378</v>
      </c>
      <c r="O42" s="71" t="s">
        <v>1</v>
      </c>
      <c r="P42" s="71" t="s">
        <v>76</v>
      </c>
      <c r="Q42" s="71" t="s">
        <v>80</v>
      </c>
      <c r="R42" s="72">
        <f t="shared" ref="R42:R43" si="48">IF((P42="Preventivo"),"25%",IF(P42="Detectivo","15%",IF(P42="Correctivo","10%","0")))+IF((Q42="Automático"),"25%",IF(Q42="Manual","15%","0"))</f>
        <v>0.4</v>
      </c>
      <c r="S42" s="71" t="s">
        <v>84</v>
      </c>
      <c r="T42" s="71" t="s">
        <v>85</v>
      </c>
      <c r="U42" s="71" t="s">
        <v>87</v>
      </c>
      <c r="V42" s="72">
        <f>IF(O42="probabilidad",J42-(J42*R42),IF(O42="Impacto",(J42-0),"0"))</f>
        <v>0.6</v>
      </c>
      <c r="W42" s="116">
        <f>V43</f>
        <v>0.36</v>
      </c>
      <c r="X42" s="112" t="str">
        <f>IF((W42&lt;21%),"Muy Bajo",IF((W42&lt;41%),"Baja",IF((W42&lt;61%),"Media",IF((W42&lt;81%),"Alta",IF((W42&lt;101%),"Muy alta","0")))))</f>
        <v>Baja</v>
      </c>
      <c r="Y42" s="116">
        <f>IF(O42="Impacto",L42-(L42*R42),IF(O42="Probabilidad",L42-0,"0"))</f>
        <v>0.36</v>
      </c>
      <c r="Z42" s="112" t="str">
        <f>IF((Y42&lt;21%),"Leve",IF((Y42&lt;41%),"Menor",IF((Y42&lt;61%),"Moderado",IF((Y42&lt;81%),"Mayor",IF((Y42&lt;101%),"Catastrófico","0")))))</f>
        <v>Menor</v>
      </c>
      <c r="AA42" s="116" t="str">
        <f>IF((X42="Muy alta")*(Z42="Catastrófico"),"Extremo",IF((X42="Muy alta")*(Z42="Mayor"),"Alto",IF((X42="Muy alta")*(Z42="Moderado"),"Alto",IF((X42="Muy alta")*(Z42="Menor"),"Alto",IF((X42="Muy alta")*(Z42="Leve"),"Alto",IF((X42="Alta")*(Z42="Catastrófico"),"Extremo",IF((X42="Alta")*(Z42="Mayor"),"Alto",IF((X42="Alta")*(Z42="Moderado"),"Alto",IF((X42="Alta")*(Z42="Menor"),"Moderado",IF((X42="Alta")*(Z42="Leve"),"Moderado",IF((X42="Media")*(Z42="Catastrófico"),"Extremo",IF((X42="Media")*(Z42="Mayor"),"Alto",IF((X42="Media")*(Z42="Moderado"),"Moderado",IF((X42="Media")*(Z42="Menor"),"Moderado",IF((X42="Media")*(Z42="Leve"),"Moderado",IF((X42="Baja")*(Z42="Catastrófico"),"Extremo",IF((X42="Baja")*(Z42="Mayor"),"Alto",IF((X42="Baja")*(Z42="Moderado"),"Moderado",IF((X42="Baja")*(Z42="Menor"),"Moderado",IF((X42="Baja")*(Z42="Leve"),"Bajo",IF((X42="Muy bajo")*(Z42="Catastrófico"),"Extremo",IF((X42="Muy bajo")*(Z42="Mayor"),"Alto",IF((X42="Muy bajo")*(Z42="Moderado"),"Moderado",IF((X42="Muy bajo")*(Z42="Menor"),"Bajo",IF((X42="Muy bajo")*(Z42="Leve"),"Bajo","0")))))))))))))))))))))))))</f>
        <v>Moderado</v>
      </c>
      <c r="AB42" s="112" t="s">
        <v>91</v>
      </c>
      <c r="AC42" s="114" t="s">
        <v>379</v>
      </c>
      <c r="AD42" s="112" t="s">
        <v>380</v>
      </c>
      <c r="AE42" s="115">
        <v>44461</v>
      </c>
      <c r="AF42" s="115">
        <v>44545</v>
      </c>
      <c r="AG42" s="112"/>
      <c r="AH42" s="112"/>
      <c r="AI42" s="112"/>
    </row>
    <row r="43" spans="1:35" s="46" customFormat="1" ht="45" x14ac:dyDescent="0.2">
      <c r="A43" s="113"/>
      <c r="B43" s="113"/>
      <c r="C43" s="113"/>
      <c r="D43" s="113"/>
      <c r="E43" s="113"/>
      <c r="F43" s="113"/>
      <c r="G43" s="113"/>
      <c r="H43" s="113"/>
      <c r="I43" s="113"/>
      <c r="J43" s="113"/>
      <c r="K43" s="113"/>
      <c r="L43" s="113"/>
      <c r="M43" s="113"/>
      <c r="N43" s="70" t="s">
        <v>381</v>
      </c>
      <c r="O43" s="71" t="s">
        <v>1</v>
      </c>
      <c r="P43" s="71" t="s">
        <v>76</v>
      </c>
      <c r="Q43" s="71" t="s">
        <v>80</v>
      </c>
      <c r="R43" s="72">
        <f t="shared" si="48"/>
        <v>0.4</v>
      </c>
      <c r="S43" s="71" t="s">
        <v>84</v>
      </c>
      <c r="T43" s="71" t="s">
        <v>85</v>
      </c>
      <c r="U43" s="71" t="s">
        <v>87</v>
      </c>
      <c r="V43" s="72">
        <f>V42-(V42*R43)</f>
        <v>0.36</v>
      </c>
      <c r="W43" s="113"/>
      <c r="X43" s="113"/>
      <c r="Y43" s="113"/>
      <c r="Z43" s="113"/>
      <c r="AA43" s="113"/>
      <c r="AB43" s="113"/>
      <c r="AC43" s="113"/>
      <c r="AD43" s="113"/>
      <c r="AE43" s="113"/>
      <c r="AF43" s="113"/>
      <c r="AG43" s="113"/>
      <c r="AH43" s="113"/>
      <c r="AI43" s="113"/>
    </row>
    <row r="44" spans="1:35" s="46" customFormat="1" ht="14.25" x14ac:dyDescent="0.2">
      <c r="A44" s="61"/>
      <c r="B44" s="61"/>
      <c r="C44" s="62"/>
      <c r="D44" s="62"/>
      <c r="E44" s="63"/>
      <c r="F44" s="64"/>
      <c r="G44" s="65"/>
      <c r="H44" s="66"/>
      <c r="I44" s="67"/>
      <c r="J44" s="66"/>
      <c r="K44" s="67"/>
      <c r="L44" s="66"/>
      <c r="M44" s="68"/>
      <c r="N44" s="69"/>
      <c r="O44" s="67"/>
      <c r="P44" s="67"/>
      <c r="Q44" s="67"/>
      <c r="R44" s="68"/>
      <c r="S44" s="67"/>
      <c r="T44" s="67"/>
      <c r="U44" s="67"/>
      <c r="V44" s="68"/>
      <c r="W44" s="68"/>
      <c r="X44" s="66"/>
      <c r="Y44" s="68"/>
      <c r="Z44" s="66"/>
      <c r="AA44" s="68"/>
      <c r="AB44" s="67"/>
      <c r="AC44" s="66"/>
      <c r="AD44" s="66"/>
      <c r="AE44" s="66"/>
      <c r="AF44" s="66"/>
      <c r="AG44" s="66"/>
      <c r="AH44" s="66"/>
      <c r="AI44" s="66"/>
    </row>
    <row r="46" spans="1:35" x14ac:dyDescent="0.25">
      <c r="A46" t="s">
        <v>357</v>
      </c>
      <c r="B46" t="s">
        <v>359</v>
      </c>
    </row>
    <row r="47" spans="1:35" x14ac:dyDescent="0.25">
      <c r="A47" t="s">
        <v>358</v>
      </c>
      <c r="B47" t="s">
        <v>360</v>
      </c>
    </row>
  </sheetData>
  <autoFilter ref="A11:AI11">
    <filterColumn colId="8" showButton="0"/>
    <filterColumn colId="10" showButton="0"/>
    <filterColumn colId="22" showButton="0"/>
    <filterColumn colId="24" showButton="0"/>
  </autoFilter>
  <mergeCells count="398">
    <mergeCell ref="AI32:AI34"/>
    <mergeCell ref="AE26:AE27"/>
    <mergeCell ref="AF26:AF27"/>
    <mergeCell ref="AE28:AE29"/>
    <mergeCell ref="AF28:AF29"/>
    <mergeCell ref="Z32:Z34"/>
    <mergeCell ref="AA32:AA34"/>
    <mergeCell ref="AB32:AB34"/>
    <mergeCell ref="AC32:AC34"/>
    <mergeCell ref="AD32:AD34"/>
    <mergeCell ref="AE32:AE34"/>
    <mergeCell ref="AF32:AF34"/>
    <mergeCell ref="AG32:AG34"/>
    <mergeCell ref="AH32:AH34"/>
    <mergeCell ref="AB30:AB31"/>
    <mergeCell ref="AD30:AD31"/>
    <mergeCell ref="AG30:AG31"/>
    <mergeCell ref="AH30:AH31"/>
    <mergeCell ref="AI30:AI31"/>
    <mergeCell ref="Z30:Z31"/>
    <mergeCell ref="AA30:AA31"/>
    <mergeCell ref="AB26:AB27"/>
    <mergeCell ref="AC26:AC27"/>
    <mergeCell ref="AD26:AD27"/>
    <mergeCell ref="Y30:Y31"/>
    <mergeCell ref="A32:A34"/>
    <mergeCell ref="B32:B34"/>
    <mergeCell ref="C32:C34"/>
    <mergeCell ref="D32:D34"/>
    <mergeCell ref="E32:E34"/>
    <mergeCell ref="F32:F34"/>
    <mergeCell ref="G32:G34"/>
    <mergeCell ref="H32:H34"/>
    <mergeCell ref="I32:I34"/>
    <mergeCell ref="A30:A31"/>
    <mergeCell ref="B30:B31"/>
    <mergeCell ref="C30:C31"/>
    <mergeCell ref="D30:D31"/>
    <mergeCell ref="E30:E31"/>
    <mergeCell ref="F30:F31"/>
    <mergeCell ref="G30:G31"/>
    <mergeCell ref="H30:H31"/>
    <mergeCell ref="I30:I31"/>
    <mergeCell ref="A28:A29"/>
    <mergeCell ref="B28:B29"/>
    <mergeCell ref="C28:C29"/>
    <mergeCell ref="D28:D29"/>
    <mergeCell ref="E28:E29"/>
    <mergeCell ref="F28:F29"/>
    <mergeCell ref="G28:G29"/>
    <mergeCell ref="H28:H29"/>
    <mergeCell ref="I28:I29"/>
    <mergeCell ref="AB28:AB29"/>
    <mergeCell ref="AC28:AC29"/>
    <mergeCell ref="AD28:AD29"/>
    <mergeCell ref="J26:J27"/>
    <mergeCell ref="K26:K27"/>
    <mergeCell ref="L26:L27"/>
    <mergeCell ref="M26:M27"/>
    <mergeCell ref="W26:W27"/>
    <mergeCell ref="X26:X27"/>
    <mergeCell ref="Y26:Y27"/>
    <mergeCell ref="Z26:Z27"/>
    <mergeCell ref="AA26:AA27"/>
    <mergeCell ref="J28:J29"/>
    <mergeCell ref="K28:K29"/>
    <mergeCell ref="L28:L29"/>
    <mergeCell ref="M28:M29"/>
    <mergeCell ref="W28:W29"/>
    <mergeCell ref="X28:X29"/>
    <mergeCell ref="Y28:Y29"/>
    <mergeCell ref="Z28:Z29"/>
    <mergeCell ref="AA28:AA29"/>
    <mergeCell ref="A26:A27"/>
    <mergeCell ref="B26:B27"/>
    <mergeCell ref="C26:C27"/>
    <mergeCell ref="D26:D27"/>
    <mergeCell ref="E26:E27"/>
    <mergeCell ref="F26:F27"/>
    <mergeCell ref="G26:G27"/>
    <mergeCell ref="H26:H27"/>
    <mergeCell ref="I26:I27"/>
    <mergeCell ref="AI24:AI25"/>
    <mergeCell ref="W24:W25"/>
    <mergeCell ref="X24:X25"/>
    <mergeCell ref="Y24:Y25"/>
    <mergeCell ref="Z24:Z25"/>
    <mergeCell ref="AH24:AH25"/>
    <mergeCell ref="AA24:AA25"/>
    <mergeCell ref="AB24:AB25"/>
    <mergeCell ref="AC24:AC25"/>
    <mergeCell ref="AD24:AD25"/>
    <mergeCell ref="AE24:AE25"/>
    <mergeCell ref="AF24:AF25"/>
    <mergeCell ref="AG24:AG25"/>
    <mergeCell ref="A24:A25"/>
    <mergeCell ref="B24:B25"/>
    <mergeCell ref="C24:C25"/>
    <mergeCell ref="D24:D25"/>
    <mergeCell ref="E24:E25"/>
    <mergeCell ref="F24:F25"/>
    <mergeCell ref="G24:G25"/>
    <mergeCell ref="K24:K25"/>
    <mergeCell ref="L24:L25"/>
    <mergeCell ref="H24:H25"/>
    <mergeCell ref="I24:I25"/>
    <mergeCell ref="A18:A19"/>
    <mergeCell ref="B18:B19"/>
    <mergeCell ref="C18:C19"/>
    <mergeCell ref="D18:D19"/>
    <mergeCell ref="E18:E19"/>
    <mergeCell ref="F18:F19"/>
    <mergeCell ref="G18:G19"/>
    <mergeCell ref="H18:H19"/>
    <mergeCell ref="J24:J25"/>
    <mergeCell ref="I18:I19"/>
    <mergeCell ref="J18:J19"/>
    <mergeCell ref="A20:A21"/>
    <mergeCell ref="B20:B21"/>
    <mergeCell ref="C20:C21"/>
    <mergeCell ref="D20:D21"/>
    <mergeCell ref="E20:E21"/>
    <mergeCell ref="F20:F21"/>
    <mergeCell ref="G20:G21"/>
    <mergeCell ref="H20:H21"/>
    <mergeCell ref="I20:I21"/>
    <mergeCell ref="J20:J21"/>
    <mergeCell ref="A22:A23"/>
    <mergeCell ref="B22:B23"/>
    <mergeCell ref="C22:C23"/>
    <mergeCell ref="AH16:AH17"/>
    <mergeCell ref="AI16:AI17"/>
    <mergeCell ref="AA18:AA19"/>
    <mergeCell ref="AB18:AB19"/>
    <mergeCell ref="AC18:AC19"/>
    <mergeCell ref="AD18:AD19"/>
    <mergeCell ref="AE18:AE19"/>
    <mergeCell ref="AF18:AF19"/>
    <mergeCell ref="AG18:AG19"/>
    <mergeCell ref="AH18:AH19"/>
    <mergeCell ref="A8:B8"/>
    <mergeCell ref="C6:AI6"/>
    <mergeCell ref="C7:AI7"/>
    <mergeCell ref="C8:AI8"/>
    <mergeCell ref="AH1:AI1"/>
    <mergeCell ref="AH2:AI2"/>
    <mergeCell ref="AH3:AI3"/>
    <mergeCell ref="AH4:AI4"/>
    <mergeCell ref="C1:AG2"/>
    <mergeCell ref="C3:AG4"/>
    <mergeCell ref="A1:B4"/>
    <mergeCell ref="A5:B5"/>
    <mergeCell ref="C5:AI5"/>
    <mergeCell ref="A6:B6"/>
    <mergeCell ref="A7:B7"/>
    <mergeCell ref="AH20:AH21"/>
    <mergeCell ref="AG22:AG23"/>
    <mergeCell ref="AH22:AH23"/>
    <mergeCell ref="AB9:AI10"/>
    <mergeCell ref="A9:G9"/>
    <mergeCell ref="H10:L10"/>
    <mergeCell ref="M10:AA10"/>
    <mergeCell ref="H9:AA9"/>
    <mergeCell ref="G10:G11"/>
    <mergeCell ref="B10:E10"/>
    <mergeCell ref="I11:J11"/>
    <mergeCell ref="K11:L11"/>
    <mergeCell ref="Y11:Z11"/>
    <mergeCell ref="W11:X11"/>
    <mergeCell ref="A16:A17"/>
    <mergeCell ref="B16:B17"/>
    <mergeCell ref="C16:C17"/>
    <mergeCell ref="D16:D17"/>
    <mergeCell ref="E16:E17"/>
    <mergeCell ref="F16:F17"/>
    <mergeCell ref="G16:G17"/>
    <mergeCell ref="H16:H17"/>
    <mergeCell ref="I16:I17"/>
    <mergeCell ref="J16:J17"/>
    <mergeCell ref="K12:K13"/>
    <mergeCell ref="L12:L13"/>
    <mergeCell ref="M12:M13"/>
    <mergeCell ref="W12:W13"/>
    <mergeCell ref="X12:X13"/>
    <mergeCell ref="Y12:Y13"/>
    <mergeCell ref="Z12:Z13"/>
    <mergeCell ref="AA12:AA13"/>
    <mergeCell ref="AG20:AG21"/>
    <mergeCell ref="AC16:AC17"/>
    <mergeCell ref="AD16:AD17"/>
    <mergeCell ref="AE16:AE17"/>
    <mergeCell ref="AF16:AF17"/>
    <mergeCell ref="AG16:AG17"/>
    <mergeCell ref="AD14:AD15"/>
    <mergeCell ref="AB12:AB13"/>
    <mergeCell ref="AC12:AC13"/>
    <mergeCell ref="AD12:AD13"/>
    <mergeCell ref="AE12:AE13"/>
    <mergeCell ref="AF12:AF13"/>
    <mergeCell ref="AG12:AG13"/>
    <mergeCell ref="AA16:AA17"/>
    <mergeCell ref="AB16:AB17"/>
    <mergeCell ref="AF20:AF21"/>
    <mergeCell ref="B12:B13"/>
    <mergeCell ref="C12:C13"/>
    <mergeCell ref="D12:D13"/>
    <mergeCell ref="E12:E13"/>
    <mergeCell ref="F12:F13"/>
    <mergeCell ref="G12:G13"/>
    <mergeCell ref="H12:H13"/>
    <mergeCell ref="I12:I13"/>
    <mergeCell ref="J12:J13"/>
    <mergeCell ref="AH12:AH13"/>
    <mergeCell ref="AI12:AI13"/>
    <mergeCell ref="AE14:AE15"/>
    <mergeCell ref="AG14:AG15"/>
    <mergeCell ref="AH14:AH15"/>
    <mergeCell ref="AI14:AI15"/>
    <mergeCell ref="A12:A13"/>
    <mergeCell ref="A14:A15"/>
    <mergeCell ref="K14:K15"/>
    <mergeCell ref="L14:L15"/>
    <mergeCell ref="M14:M15"/>
    <mergeCell ref="W14:W15"/>
    <mergeCell ref="X14:X15"/>
    <mergeCell ref="Y14:Y15"/>
    <mergeCell ref="Z14:Z15"/>
    <mergeCell ref="AA14:AA15"/>
    <mergeCell ref="AB14:AB15"/>
    <mergeCell ref="B14:B15"/>
    <mergeCell ref="C14:C15"/>
    <mergeCell ref="D14:D15"/>
    <mergeCell ref="E14:E15"/>
    <mergeCell ref="F14:F15"/>
    <mergeCell ref="G14:G15"/>
    <mergeCell ref="H14:H15"/>
    <mergeCell ref="I14:I15"/>
    <mergeCell ref="J14:J15"/>
    <mergeCell ref="K16:K17"/>
    <mergeCell ref="L16:L17"/>
    <mergeCell ref="M16:M17"/>
    <mergeCell ref="W16:W17"/>
    <mergeCell ref="X16:X17"/>
    <mergeCell ref="Y16:Y17"/>
    <mergeCell ref="Z16:Z17"/>
    <mergeCell ref="K18:K19"/>
    <mergeCell ref="L18:L19"/>
    <mergeCell ref="M18:M19"/>
    <mergeCell ref="W18:W19"/>
    <mergeCell ref="X18:X19"/>
    <mergeCell ref="Y18:Y19"/>
    <mergeCell ref="Z18:Z19"/>
    <mergeCell ref="AF22:AF23"/>
    <mergeCell ref="AI18:AI19"/>
    <mergeCell ref="K20:K21"/>
    <mergeCell ref="L20:L21"/>
    <mergeCell ref="M20:M21"/>
    <mergeCell ref="W20:W21"/>
    <mergeCell ref="X20:X21"/>
    <mergeCell ref="Y20:Y21"/>
    <mergeCell ref="Z20:Z21"/>
    <mergeCell ref="AA20:AA21"/>
    <mergeCell ref="AB20:AB21"/>
    <mergeCell ref="AC20:AC21"/>
    <mergeCell ref="AD20:AD21"/>
    <mergeCell ref="AE20:AE21"/>
    <mergeCell ref="AI22:AI23"/>
    <mergeCell ref="AI20:AI21"/>
    <mergeCell ref="M22:M23"/>
    <mergeCell ref="Z22:Z23"/>
    <mergeCell ref="AA22:AA23"/>
    <mergeCell ref="AB22:AB23"/>
    <mergeCell ref="AC22:AC23"/>
    <mergeCell ref="AD22:AD23"/>
    <mergeCell ref="AE22:AE23"/>
    <mergeCell ref="D22:D23"/>
    <mergeCell ref="E22:E23"/>
    <mergeCell ref="F22:F23"/>
    <mergeCell ref="G22:G23"/>
    <mergeCell ref="H22:H23"/>
    <mergeCell ref="I22:I23"/>
    <mergeCell ref="J22:J23"/>
    <mergeCell ref="K22:K23"/>
    <mergeCell ref="L22:L23"/>
    <mergeCell ref="J35:J36"/>
    <mergeCell ref="K35:K36"/>
    <mergeCell ref="L35:L36"/>
    <mergeCell ref="M35:M36"/>
    <mergeCell ref="W35:W36"/>
    <mergeCell ref="X35:X36"/>
    <mergeCell ref="Y35:Y36"/>
    <mergeCell ref="W22:W23"/>
    <mergeCell ref="X22:X23"/>
    <mergeCell ref="Y22:Y23"/>
    <mergeCell ref="M24:M25"/>
    <mergeCell ref="J32:J34"/>
    <mergeCell ref="K32:K34"/>
    <mergeCell ref="L32:L34"/>
    <mergeCell ref="M32:M34"/>
    <mergeCell ref="W32:W34"/>
    <mergeCell ref="X32:X34"/>
    <mergeCell ref="Y32:Y34"/>
    <mergeCell ref="J30:J31"/>
    <mergeCell ref="K30:K31"/>
    <mergeCell ref="L30:L31"/>
    <mergeCell ref="M30:M31"/>
    <mergeCell ref="W30:W31"/>
    <mergeCell ref="X30:X31"/>
    <mergeCell ref="A35:A36"/>
    <mergeCell ref="B35:B36"/>
    <mergeCell ref="C35:C36"/>
    <mergeCell ref="D35:D36"/>
    <mergeCell ref="E35:E36"/>
    <mergeCell ref="F35:F36"/>
    <mergeCell ref="G35:G36"/>
    <mergeCell ref="H35:H36"/>
    <mergeCell ref="I35:I36"/>
    <mergeCell ref="Z35:Z36"/>
    <mergeCell ref="AA35:AA36"/>
    <mergeCell ref="AB35:AB36"/>
    <mergeCell ref="AC35:AC36"/>
    <mergeCell ref="AD35:AD36"/>
    <mergeCell ref="AE35:AE36"/>
    <mergeCell ref="AF35:AF36"/>
    <mergeCell ref="AG35:AG36"/>
    <mergeCell ref="AH35:AH36"/>
    <mergeCell ref="AI35:AI36"/>
    <mergeCell ref="A37:A39"/>
    <mergeCell ref="B37:B39"/>
    <mergeCell ref="C37:C39"/>
    <mergeCell ref="D37:D39"/>
    <mergeCell ref="E37:E39"/>
    <mergeCell ref="F37:F39"/>
    <mergeCell ref="G37:G39"/>
    <mergeCell ref="H37:H39"/>
    <mergeCell ref="I37:I39"/>
    <mergeCell ref="J37:J39"/>
    <mergeCell ref="K37:K39"/>
    <mergeCell ref="L37:L39"/>
    <mergeCell ref="M37:M39"/>
    <mergeCell ref="W37:W39"/>
    <mergeCell ref="X37:X39"/>
    <mergeCell ref="Y37:Y39"/>
    <mergeCell ref="Z37:Z39"/>
    <mergeCell ref="AA37:AA39"/>
    <mergeCell ref="AB37:AB39"/>
    <mergeCell ref="AC38:AC39"/>
    <mergeCell ref="AD38:AD39"/>
    <mergeCell ref="AE38:AE39"/>
    <mergeCell ref="AF38:AF39"/>
    <mergeCell ref="AG38:AG39"/>
    <mergeCell ref="AH38:AH39"/>
    <mergeCell ref="AI38:AI39"/>
    <mergeCell ref="A40:A41"/>
    <mergeCell ref="B40:B41"/>
    <mergeCell ref="C40:C41"/>
    <mergeCell ref="D40:D41"/>
    <mergeCell ref="E40:E41"/>
    <mergeCell ref="F40:F41"/>
    <mergeCell ref="G40:G41"/>
    <mergeCell ref="H40:H41"/>
    <mergeCell ref="I40:I41"/>
    <mergeCell ref="J40:J41"/>
    <mergeCell ref="K40:K41"/>
    <mergeCell ref="L40:L41"/>
    <mergeCell ref="M40:M41"/>
    <mergeCell ref="W40:W41"/>
    <mergeCell ref="X40:X41"/>
    <mergeCell ref="Y40:Y41"/>
    <mergeCell ref="Z40:Z41"/>
    <mergeCell ref="AA40:AA41"/>
    <mergeCell ref="AB40:AB41"/>
    <mergeCell ref="A42:A43"/>
    <mergeCell ref="B42:B43"/>
    <mergeCell ref="C42:C43"/>
    <mergeCell ref="D42:D43"/>
    <mergeCell ref="E42:E43"/>
    <mergeCell ref="F42:F43"/>
    <mergeCell ref="G42:G43"/>
    <mergeCell ref="H42:H43"/>
    <mergeCell ref="I42:I43"/>
    <mergeCell ref="AB42:AB43"/>
    <mergeCell ref="AC42:AC43"/>
    <mergeCell ref="AD42:AD43"/>
    <mergeCell ref="AE42:AE43"/>
    <mergeCell ref="AF42:AF43"/>
    <mergeCell ref="AG42:AG43"/>
    <mergeCell ref="AH42:AH43"/>
    <mergeCell ref="AI42:AI43"/>
    <mergeCell ref="J42:J43"/>
    <mergeCell ref="K42:K43"/>
    <mergeCell ref="L42:L43"/>
    <mergeCell ref="M42:M43"/>
    <mergeCell ref="W42:W43"/>
    <mergeCell ref="X42:X43"/>
    <mergeCell ref="Y42:Y43"/>
    <mergeCell ref="Z42:Z43"/>
    <mergeCell ref="AA42:AA43"/>
  </mergeCells>
  <conditionalFormatting sqref="I12 I14">
    <cfRule type="containsText" dxfId="283" priority="410" operator="containsText" text="Muy Bajo">
      <formula>NOT(ISERROR(SEARCH("Muy Bajo",I12)))</formula>
    </cfRule>
    <cfRule type="containsText" dxfId="282" priority="411" operator="containsText" text="Baja">
      <formula>NOT(ISERROR(SEARCH("Baja",I12)))</formula>
    </cfRule>
    <cfRule type="containsText" dxfId="281" priority="412" operator="containsText" text="Muy alta">
      <formula>NOT(ISERROR(SEARCH("Muy alta",I12)))</formula>
    </cfRule>
    <cfRule type="containsText" dxfId="280" priority="413" operator="containsText" text="Alta">
      <formula>NOT(ISERROR(SEARCH("Alta",I12)))</formula>
    </cfRule>
    <cfRule type="containsText" dxfId="279" priority="414" operator="containsText" text="Media">
      <formula>NOT(ISERROR(SEARCH("Media",I12)))</formula>
    </cfRule>
  </conditionalFormatting>
  <conditionalFormatting sqref="K12 K14">
    <cfRule type="containsText" dxfId="278" priority="405" operator="containsText" text="Catastrófico">
      <formula>NOT(ISERROR(SEARCH("Catastrófico",K12)))</formula>
    </cfRule>
    <cfRule type="containsText" dxfId="277" priority="406" operator="containsText" text="Mayor">
      <formula>NOT(ISERROR(SEARCH("Mayor",K12)))</formula>
    </cfRule>
    <cfRule type="containsText" dxfId="276" priority="407" operator="containsText" text="Moderado">
      <formula>NOT(ISERROR(SEARCH("Moderado",K12)))</formula>
    </cfRule>
    <cfRule type="containsText" dxfId="275" priority="408" operator="containsText" text="Menor">
      <formula>NOT(ISERROR(SEARCH("Menor",K12)))</formula>
    </cfRule>
    <cfRule type="containsText" dxfId="274" priority="409" operator="containsText" text="Leve">
      <formula>NOT(ISERROR(SEARCH("Leve",K12)))</formula>
    </cfRule>
  </conditionalFormatting>
  <conditionalFormatting sqref="M12 M14">
    <cfRule type="containsText" dxfId="273" priority="401" operator="containsText" text="Bajo">
      <formula>NOT(ISERROR(SEARCH("Bajo",M12)))</formula>
    </cfRule>
    <cfRule type="containsText" dxfId="272" priority="402" operator="containsText" text="Moderado">
      <formula>NOT(ISERROR(SEARCH("Moderado",M12)))</formula>
    </cfRule>
    <cfRule type="containsText" dxfId="271" priority="403" operator="containsText" text="Alto">
      <formula>NOT(ISERROR(SEARCH("Alto",M12)))</formula>
    </cfRule>
    <cfRule type="containsText" dxfId="270" priority="404" operator="containsText" text="Extremo">
      <formula>NOT(ISERROR(SEARCH("Extremo",M12)))</formula>
    </cfRule>
  </conditionalFormatting>
  <conditionalFormatting sqref="X12 X14">
    <cfRule type="containsText" dxfId="269" priority="395" operator="containsText" text="Muy Bajo">
      <formula>NOT(ISERROR(SEARCH("Muy Bajo",X12)))</formula>
    </cfRule>
    <cfRule type="containsText" dxfId="268" priority="396" operator="containsText" text="Baja">
      <formula>NOT(ISERROR(SEARCH("Baja",X12)))</formula>
    </cfRule>
    <cfRule type="containsText" dxfId="267" priority="397" operator="containsText" text="Muy alta">
      <formula>NOT(ISERROR(SEARCH("Muy alta",X12)))</formula>
    </cfRule>
    <cfRule type="containsText" dxfId="266" priority="398" operator="containsText" text="Alta">
      <formula>NOT(ISERROR(SEARCH("Alta",X12)))</formula>
    </cfRule>
    <cfRule type="containsText" dxfId="265" priority="399" operator="containsText" text="Media">
      <formula>NOT(ISERROR(SEARCH("Media",X12)))</formula>
    </cfRule>
  </conditionalFormatting>
  <conditionalFormatting sqref="Z12 Z14">
    <cfRule type="containsText" dxfId="264" priority="381" operator="containsText" text="Catastrófico">
      <formula>NOT(ISERROR(SEARCH("Catastrófico",Z12)))</formula>
    </cfRule>
    <cfRule type="containsText" dxfId="263" priority="382" operator="containsText" text="Mayor">
      <formula>NOT(ISERROR(SEARCH("Mayor",Z12)))</formula>
    </cfRule>
    <cfRule type="containsText" dxfId="262" priority="383" operator="containsText" text="Moderado">
      <formula>NOT(ISERROR(SEARCH("Moderado",Z12)))</formula>
    </cfRule>
    <cfRule type="containsText" dxfId="261" priority="384" operator="containsText" text="Menor">
      <formula>NOT(ISERROR(SEARCH("Menor",Z12)))</formula>
    </cfRule>
    <cfRule type="containsText" dxfId="260" priority="385" operator="containsText" text="Leve">
      <formula>NOT(ISERROR(SEARCH("Leve",Z12)))</formula>
    </cfRule>
  </conditionalFormatting>
  <conditionalFormatting sqref="AA12 AA14">
    <cfRule type="containsText" dxfId="259" priority="377" operator="containsText" text="Bajo">
      <formula>NOT(ISERROR(SEARCH("Bajo",AA12)))</formula>
    </cfRule>
    <cfRule type="containsText" dxfId="258" priority="378" operator="containsText" text="Moderado">
      <formula>NOT(ISERROR(SEARCH("Moderado",AA12)))</formula>
    </cfRule>
    <cfRule type="containsText" dxfId="257" priority="379" operator="containsText" text="Alto">
      <formula>NOT(ISERROR(SEARCH("Alto",AA12)))</formula>
    </cfRule>
    <cfRule type="containsText" dxfId="256" priority="380" operator="containsText" text="Extremo">
      <formula>NOT(ISERROR(SEARCH("Extremo",AA12)))</formula>
    </cfRule>
  </conditionalFormatting>
  <conditionalFormatting sqref="X22 X24">
    <cfRule type="containsText" dxfId="255" priority="330" operator="containsText" text="Muy Bajo">
      <formula>NOT(ISERROR(SEARCH("Muy Bajo",X22)))</formula>
    </cfRule>
    <cfRule type="containsText" dxfId="254" priority="331" operator="containsText" text="Baja">
      <formula>NOT(ISERROR(SEARCH("Baja",X22)))</formula>
    </cfRule>
    <cfRule type="containsText" dxfId="253" priority="332" operator="containsText" text="Muy alta">
      <formula>NOT(ISERROR(SEARCH("Muy alta",X22)))</formula>
    </cfRule>
    <cfRule type="containsText" dxfId="252" priority="333" operator="containsText" text="Alta">
      <formula>NOT(ISERROR(SEARCH("Alta",X22)))</formula>
    </cfRule>
    <cfRule type="containsText" dxfId="251" priority="334" operator="containsText" text="Media">
      <formula>NOT(ISERROR(SEARCH("Media",X22)))</formula>
    </cfRule>
  </conditionalFormatting>
  <conditionalFormatting sqref="Z22 Z24">
    <cfRule type="containsText" dxfId="250" priority="325" operator="containsText" text="Catastrófico">
      <formula>NOT(ISERROR(SEARCH("Catastrófico",Z22)))</formula>
    </cfRule>
    <cfRule type="containsText" dxfId="249" priority="326" operator="containsText" text="Mayor">
      <formula>NOT(ISERROR(SEARCH("Mayor",Z22)))</formula>
    </cfRule>
    <cfRule type="containsText" dxfId="248" priority="327" operator="containsText" text="Moderado">
      <formula>NOT(ISERROR(SEARCH("Moderado",Z22)))</formula>
    </cfRule>
    <cfRule type="containsText" dxfId="247" priority="328" operator="containsText" text="Menor">
      <formula>NOT(ISERROR(SEARCH("Menor",Z22)))</formula>
    </cfRule>
    <cfRule type="containsText" dxfId="246" priority="329" operator="containsText" text="Leve">
      <formula>NOT(ISERROR(SEARCH("Leve",Z22)))</formula>
    </cfRule>
  </conditionalFormatting>
  <conditionalFormatting sqref="AA22 AA24">
    <cfRule type="containsText" dxfId="245" priority="321" operator="containsText" text="Bajo">
      <formula>NOT(ISERROR(SEARCH("Bajo",AA22)))</formula>
    </cfRule>
    <cfRule type="containsText" dxfId="244" priority="322" operator="containsText" text="Moderado">
      <formula>NOT(ISERROR(SEARCH("Moderado",AA22)))</formula>
    </cfRule>
    <cfRule type="containsText" dxfId="243" priority="323" operator="containsText" text="Alto">
      <formula>NOT(ISERROR(SEARCH("Alto",AA22)))</formula>
    </cfRule>
    <cfRule type="containsText" dxfId="242" priority="324" operator="containsText" text="Extremo">
      <formula>NOT(ISERROR(SEARCH("Extremo",AA22)))</formula>
    </cfRule>
  </conditionalFormatting>
  <conditionalFormatting sqref="M16 M18">
    <cfRule type="containsText" dxfId="241" priority="303" operator="containsText" text="Bajo">
      <formula>NOT(ISERROR(SEARCH(("Bajo"),(M16))))</formula>
    </cfRule>
  </conditionalFormatting>
  <conditionalFormatting sqref="M16 M18">
    <cfRule type="containsText" dxfId="240" priority="304" operator="containsText" text="Moderado">
      <formula>NOT(ISERROR(SEARCH(("Moderado"),(M16))))</formula>
    </cfRule>
  </conditionalFormatting>
  <conditionalFormatting sqref="M16 M18">
    <cfRule type="containsText" dxfId="239" priority="305" operator="containsText" text="Alto">
      <formula>NOT(ISERROR(SEARCH(("Alto"),(M16))))</formula>
    </cfRule>
  </conditionalFormatting>
  <conditionalFormatting sqref="M16 M18">
    <cfRule type="containsText" dxfId="238" priority="306" operator="containsText" text="Extremo">
      <formula>NOT(ISERROR(SEARCH(("Extremo"),(M16))))</formula>
    </cfRule>
  </conditionalFormatting>
  <conditionalFormatting sqref="X16 X18 X20">
    <cfRule type="containsText" dxfId="237" priority="307" operator="containsText" text="Muy Bajo">
      <formula>NOT(ISERROR(SEARCH(("Muy Bajo"),(X16))))</formula>
    </cfRule>
  </conditionalFormatting>
  <conditionalFormatting sqref="X16 X18 X20">
    <cfRule type="containsText" dxfId="236" priority="308" operator="containsText" text="Baja">
      <formula>NOT(ISERROR(SEARCH(("Baja"),(X16))))</formula>
    </cfRule>
  </conditionalFormatting>
  <conditionalFormatting sqref="X16 X18 X20">
    <cfRule type="containsText" dxfId="235" priority="309" operator="containsText" text="Muy alta">
      <formula>NOT(ISERROR(SEARCH(("Muy alta"),(X16))))</formula>
    </cfRule>
  </conditionalFormatting>
  <conditionalFormatting sqref="X16 X18 X20">
    <cfRule type="containsText" dxfId="234" priority="310" operator="containsText" text="Alta">
      <formula>NOT(ISERROR(SEARCH(("Alta"),(X16))))</formula>
    </cfRule>
  </conditionalFormatting>
  <conditionalFormatting sqref="X16 X18 X20">
    <cfRule type="containsText" dxfId="233" priority="311" operator="containsText" text="Media">
      <formula>NOT(ISERROR(SEARCH(("Media"),(X16))))</formula>
    </cfRule>
  </conditionalFormatting>
  <conditionalFormatting sqref="Z16 Z18 Z20">
    <cfRule type="containsText" dxfId="232" priority="312" operator="containsText" text="Catastrófico">
      <formula>NOT(ISERROR(SEARCH(("Catastrófico"),(Z16))))</formula>
    </cfRule>
  </conditionalFormatting>
  <conditionalFormatting sqref="Z16 Z18 Z20">
    <cfRule type="containsText" dxfId="231" priority="313" operator="containsText" text="Mayor">
      <formula>NOT(ISERROR(SEARCH(("Mayor"),(Z16))))</formula>
    </cfRule>
  </conditionalFormatting>
  <conditionalFormatting sqref="Z16 Z18 Z20">
    <cfRule type="containsText" dxfId="230" priority="314" operator="containsText" text="Moderado">
      <formula>NOT(ISERROR(SEARCH(("Moderado"),(Z16))))</formula>
    </cfRule>
  </conditionalFormatting>
  <conditionalFormatting sqref="Z16 Z18 Z20">
    <cfRule type="containsText" dxfId="229" priority="315" operator="containsText" text="Menor">
      <formula>NOT(ISERROR(SEARCH(("Menor"),(Z16))))</formula>
    </cfRule>
  </conditionalFormatting>
  <conditionalFormatting sqref="Z16 Z18 Z20">
    <cfRule type="containsText" dxfId="228" priority="316" operator="containsText" text="Leve">
      <formula>NOT(ISERROR(SEARCH(("Leve"),(Z16))))</formula>
    </cfRule>
  </conditionalFormatting>
  <conditionalFormatting sqref="AA16 AA18 AA20">
    <cfRule type="containsText" dxfId="227" priority="317" operator="containsText" text="Bajo">
      <formula>NOT(ISERROR(SEARCH(("Bajo"),(AA16))))</formula>
    </cfRule>
  </conditionalFormatting>
  <conditionalFormatting sqref="AA16 AA18 AA20">
    <cfRule type="containsText" dxfId="226" priority="318" operator="containsText" text="Moderado">
      <formula>NOT(ISERROR(SEARCH(("Moderado"),(AA16))))</formula>
    </cfRule>
  </conditionalFormatting>
  <conditionalFormatting sqref="AA16 AA18 AA20">
    <cfRule type="containsText" dxfId="225" priority="319" operator="containsText" text="Alto">
      <formula>NOT(ISERROR(SEARCH(("Alto"),(AA16))))</formula>
    </cfRule>
  </conditionalFormatting>
  <conditionalFormatting sqref="AA16 AA18 AA20">
    <cfRule type="containsText" dxfId="224" priority="320" operator="containsText" text="Extremo">
      <formula>NOT(ISERROR(SEARCH(("Extremo"),(AA16))))</formula>
    </cfRule>
  </conditionalFormatting>
  <conditionalFormatting sqref="M28 M20 M22 M24 M26">
    <cfRule type="containsText" dxfId="223" priority="275" operator="containsText" text="Bajo">
      <formula>NOT(ISERROR(SEARCH(("Bajo"),(M20))))</formula>
    </cfRule>
  </conditionalFormatting>
  <conditionalFormatting sqref="M28 M20 M22 M24 M26">
    <cfRule type="containsText" dxfId="222" priority="276" operator="containsText" text="Moderado">
      <formula>NOT(ISERROR(SEARCH(("Moderado"),(M20))))</formula>
    </cfRule>
  </conditionalFormatting>
  <conditionalFormatting sqref="M28 M20 M22 M24 M26">
    <cfRule type="containsText" dxfId="221" priority="277" operator="containsText" text="Alto">
      <formula>NOT(ISERROR(SEARCH(("Alto"),(M20))))</formula>
    </cfRule>
  </conditionalFormatting>
  <conditionalFormatting sqref="M28 M20 M22 M24 M26">
    <cfRule type="containsText" dxfId="220" priority="278" operator="containsText" text="Extremo">
      <formula>NOT(ISERROR(SEARCH(("Extremo"),(M20))))</formula>
    </cfRule>
  </conditionalFormatting>
  <conditionalFormatting sqref="X26 X28">
    <cfRule type="containsText" dxfId="219" priority="279" operator="containsText" text="Muy Bajo">
      <formula>NOT(ISERROR(SEARCH(("Muy Bajo"),(X26))))</formula>
    </cfRule>
  </conditionalFormatting>
  <conditionalFormatting sqref="X26 X28">
    <cfRule type="containsText" dxfId="218" priority="280" operator="containsText" text="Baja">
      <formula>NOT(ISERROR(SEARCH(("Baja"),(X26))))</formula>
    </cfRule>
  </conditionalFormatting>
  <conditionalFormatting sqref="X26 X28">
    <cfRule type="containsText" dxfId="217" priority="281" operator="containsText" text="Muy alta">
      <formula>NOT(ISERROR(SEARCH(("Muy alta"),(X26))))</formula>
    </cfRule>
  </conditionalFormatting>
  <conditionalFormatting sqref="X26 X28">
    <cfRule type="containsText" dxfId="216" priority="282" operator="containsText" text="Alta">
      <formula>NOT(ISERROR(SEARCH(("Alta"),(X26))))</formula>
    </cfRule>
  </conditionalFormatting>
  <conditionalFormatting sqref="X26 X28">
    <cfRule type="containsText" dxfId="215" priority="283" operator="containsText" text="Media">
      <formula>NOT(ISERROR(SEARCH(("Media"),(X26))))</formula>
    </cfRule>
  </conditionalFormatting>
  <conditionalFormatting sqref="Z26 Z28">
    <cfRule type="containsText" dxfId="214" priority="284" operator="containsText" text="Catastrófico">
      <formula>NOT(ISERROR(SEARCH(("Catastrófico"),(Z26))))</formula>
    </cfRule>
  </conditionalFormatting>
  <conditionalFormatting sqref="Z26 Z28">
    <cfRule type="containsText" dxfId="213" priority="285" operator="containsText" text="Mayor">
      <formula>NOT(ISERROR(SEARCH(("Mayor"),(Z26))))</formula>
    </cfRule>
  </conditionalFormatting>
  <conditionalFormatting sqref="Z26 Z28">
    <cfRule type="containsText" dxfId="212" priority="286" operator="containsText" text="Moderado">
      <formula>NOT(ISERROR(SEARCH(("Moderado"),(Z26))))</formula>
    </cfRule>
  </conditionalFormatting>
  <conditionalFormatting sqref="Z26 Z28">
    <cfRule type="containsText" dxfId="211" priority="287" operator="containsText" text="Menor">
      <formula>NOT(ISERROR(SEARCH(("Menor"),(Z26))))</formula>
    </cfRule>
  </conditionalFormatting>
  <conditionalFormatting sqref="Z26 Z28">
    <cfRule type="containsText" dxfId="210" priority="288" operator="containsText" text="Leve">
      <formula>NOT(ISERROR(SEARCH(("Leve"),(Z26))))</formula>
    </cfRule>
  </conditionalFormatting>
  <conditionalFormatting sqref="AA26 AA28">
    <cfRule type="containsText" dxfId="209" priority="289" operator="containsText" text="Bajo">
      <formula>NOT(ISERROR(SEARCH(("Bajo"),(AA26))))</formula>
    </cfRule>
  </conditionalFormatting>
  <conditionalFormatting sqref="AA26 AA28">
    <cfRule type="containsText" dxfId="208" priority="290" operator="containsText" text="Moderado">
      <formula>NOT(ISERROR(SEARCH(("Moderado"),(AA26))))</formula>
    </cfRule>
  </conditionalFormatting>
  <conditionalFormatting sqref="AA26 AA28">
    <cfRule type="containsText" dxfId="207" priority="291" operator="containsText" text="Alto">
      <formula>NOT(ISERROR(SEARCH(("Alto"),(AA26))))</formula>
    </cfRule>
  </conditionalFormatting>
  <conditionalFormatting sqref="AA26 AA28">
    <cfRule type="containsText" dxfId="206" priority="292" operator="containsText" text="Extremo">
      <formula>NOT(ISERROR(SEARCH(("Extremo"),(AA26))))</formula>
    </cfRule>
  </conditionalFormatting>
  <conditionalFormatting sqref="M30">
    <cfRule type="containsText" dxfId="205" priority="251" operator="containsText" text="Bajo">
      <formula>NOT(ISERROR(SEARCH("Bajo",M30)))</formula>
    </cfRule>
    <cfRule type="containsText" dxfId="204" priority="252" operator="containsText" text="Moderado">
      <formula>NOT(ISERROR(SEARCH("Moderado",M30)))</formula>
    </cfRule>
    <cfRule type="containsText" dxfId="203" priority="253" operator="containsText" text="Alto">
      <formula>NOT(ISERROR(SEARCH("Alto",M30)))</formula>
    </cfRule>
    <cfRule type="containsText" dxfId="202" priority="254" operator="containsText" text="Extremo">
      <formula>NOT(ISERROR(SEARCH("Extremo",M30)))</formula>
    </cfRule>
  </conditionalFormatting>
  <conditionalFormatting sqref="X30">
    <cfRule type="containsText" dxfId="201" priority="246" operator="containsText" text="Muy Bajo">
      <formula>NOT(ISERROR(SEARCH("Muy Bajo",X30)))</formula>
    </cfRule>
    <cfRule type="containsText" dxfId="200" priority="247" operator="containsText" text="Baja">
      <formula>NOT(ISERROR(SEARCH("Baja",X30)))</formula>
    </cfRule>
    <cfRule type="containsText" dxfId="199" priority="248" operator="containsText" text="Muy alta">
      <formula>NOT(ISERROR(SEARCH("Muy alta",X30)))</formula>
    </cfRule>
    <cfRule type="containsText" dxfId="198" priority="249" operator="containsText" text="Alta">
      <formula>NOT(ISERROR(SEARCH("Alta",X30)))</formula>
    </cfRule>
    <cfRule type="containsText" dxfId="197" priority="250" operator="containsText" text="Media">
      <formula>NOT(ISERROR(SEARCH("Media",X30)))</formula>
    </cfRule>
  </conditionalFormatting>
  <conditionalFormatting sqref="Z30">
    <cfRule type="containsText" dxfId="196" priority="241" operator="containsText" text="Catastrófico">
      <formula>NOT(ISERROR(SEARCH("Catastrófico",Z30)))</formula>
    </cfRule>
    <cfRule type="containsText" dxfId="195" priority="242" operator="containsText" text="Mayor">
      <formula>NOT(ISERROR(SEARCH("Mayor",Z30)))</formula>
    </cfRule>
    <cfRule type="containsText" dxfId="194" priority="243" operator="containsText" text="Moderado">
      <formula>NOT(ISERROR(SEARCH("Moderado",Z30)))</formula>
    </cfRule>
    <cfRule type="containsText" dxfId="193" priority="244" operator="containsText" text="Menor">
      <formula>NOT(ISERROR(SEARCH("Menor",Z30)))</formula>
    </cfRule>
    <cfRule type="containsText" dxfId="192" priority="245" operator="containsText" text="Leve">
      <formula>NOT(ISERROR(SEARCH("Leve",Z30)))</formula>
    </cfRule>
  </conditionalFormatting>
  <conditionalFormatting sqref="AA30">
    <cfRule type="containsText" dxfId="191" priority="237" operator="containsText" text="Bajo">
      <formula>NOT(ISERROR(SEARCH("Bajo",AA30)))</formula>
    </cfRule>
    <cfRule type="containsText" dxfId="190" priority="238" operator="containsText" text="Moderado">
      <formula>NOT(ISERROR(SEARCH("Moderado",AA30)))</formula>
    </cfRule>
    <cfRule type="containsText" dxfId="189" priority="239" operator="containsText" text="Alto">
      <formula>NOT(ISERROR(SEARCH("Alto",AA30)))</formula>
    </cfRule>
    <cfRule type="containsText" dxfId="188" priority="240" operator="containsText" text="Extremo">
      <formula>NOT(ISERROR(SEARCH("Extremo",AA30)))</formula>
    </cfRule>
  </conditionalFormatting>
  <conditionalFormatting sqref="M32:M33">
    <cfRule type="containsText" dxfId="187" priority="223" operator="containsText" text="Bajo">
      <formula>NOT(ISERROR(SEARCH("Bajo",M32)))</formula>
    </cfRule>
    <cfRule type="containsText" dxfId="186" priority="224" operator="containsText" text="Moderado">
      <formula>NOT(ISERROR(SEARCH("Moderado",M32)))</formula>
    </cfRule>
    <cfRule type="containsText" dxfId="185" priority="225" operator="containsText" text="Alto">
      <formula>NOT(ISERROR(SEARCH("Alto",M32)))</formula>
    </cfRule>
    <cfRule type="containsText" dxfId="184" priority="226" operator="containsText" text="Extremo">
      <formula>NOT(ISERROR(SEARCH("Extremo",M32)))</formula>
    </cfRule>
  </conditionalFormatting>
  <conditionalFormatting sqref="X32:X33">
    <cfRule type="containsText" dxfId="183" priority="218" operator="containsText" text="Muy Bajo">
      <formula>NOT(ISERROR(SEARCH("Muy Bajo",X32)))</formula>
    </cfRule>
    <cfRule type="containsText" dxfId="182" priority="219" operator="containsText" text="Baja">
      <formula>NOT(ISERROR(SEARCH("Baja",X32)))</formula>
    </cfRule>
    <cfRule type="containsText" dxfId="181" priority="220" operator="containsText" text="Muy alta">
      <formula>NOT(ISERROR(SEARCH("Muy alta",X32)))</formula>
    </cfRule>
    <cfRule type="containsText" dxfId="180" priority="221" operator="containsText" text="Alta">
      <formula>NOT(ISERROR(SEARCH("Alta",X32)))</formula>
    </cfRule>
    <cfRule type="containsText" dxfId="179" priority="222" operator="containsText" text="Media">
      <formula>NOT(ISERROR(SEARCH("Media",X32)))</formula>
    </cfRule>
  </conditionalFormatting>
  <conditionalFormatting sqref="Z32:Z33">
    <cfRule type="containsText" dxfId="178" priority="213" operator="containsText" text="Catastrófico">
      <formula>NOT(ISERROR(SEARCH("Catastrófico",Z32)))</formula>
    </cfRule>
    <cfRule type="containsText" dxfId="177" priority="214" operator="containsText" text="Mayor">
      <formula>NOT(ISERROR(SEARCH("Mayor",Z32)))</formula>
    </cfRule>
    <cfRule type="containsText" dxfId="176" priority="215" operator="containsText" text="Moderado">
      <formula>NOT(ISERROR(SEARCH("Moderado",Z32)))</formula>
    </cfRule>
    <cfRule type="containsText" dxfId="175" priority="216" operator="containsText" text="Menor">
      <formula>NOT(ISERROR(SEARCH("Menor",Z32)))</formula>
    </cfRule>
    <cfRule type="containsText" dxfId="174" priority="217" operator="containsText" text="Leve">
      <formula>NOT(ISERROR(SEARCH("Leve",Z32)))</formula>
    </cfRule>
  </conditionalFormatting>
  <conditionalFormatting sqref="AA32:AA33">
    <cfRule type="containsText" dxfId="173" priority="209" operator="containsText" text="Bajo">
      <formula>NOT(ISERROR(SEARCH("Bajo",AA32)))</formula>
    </cfRule>
    <cfRule type="containsText" dxfId="172" priority="210" operator="containsText" text="Moderado">
      <formula>NOT(ISERROR(SEARCH("Moderado",AA32)))</formula>
    </cfRule>
    <cfRule type="containsText" dxfId="171" priority="211" operator="containsText" text="Alto">
      <formula>NOT(ISERROR(SEARCH("Alto",AA32)))</formula>
    </cfRule>
    <cfRule type="containsText" dxfId="170" priority="212" operator="containsText" text="Extremo">
      <formula>NOT(ISERROR(SEARCH("Extremo",AA32)))</formula>
    </cfRule>
  </conditionalFormatting>
  <conditionalFormatting sqref="I28">
    <cfRule type="containsText" dxfId="169" priority="204" operator="containsText" text="Muy Bajo">
      <formula>NOT(ISERROR(SEARCH("Muy Bajo",I28)))</formula>
    </cfRule>
    <cfRule type="containsText" dxfId="168" priority="205" operator="containsText" text="Baja">
      <formula>NOT(ISERROR(SEARCH("Baja",I28)))</formula>
    </cfRule>
    <cfRule type="containsText" dxfId="167" priority="206" operator="containsText" text="Muy alta">
      <formula>NOT(ISERROR(SEARCH("Muy alta",I28)))</formula>
    </cfRule>
    <cfRule type="containsText" dxfId="166" priority="207" operator="containsText" text="Alta">
      <formula>NOT(ISERROR(SEARCH("Alta",I28)))</formula>
    </cfRule>
    <cfRule type="containsText" dxfId="165" priority="208" operator="containsText" text="Media">
      <formula>NOT(ISERROR(SEARCH("Media",I28)))</formula>
    </cfRule>
  </conditionalFormatting>
  <conditionalFormatting sqref="I30">
    <cfRule type="containsText" dxfId="164" priority="199" operator="containsText" text="Muy Bajo">
      <formula>NOT(ISERROR(SEARCH("Muy Bajo",I30)))</formula>
    </cfRule>
    <cfRule type="containsText" dxfId="163" priority="200" operator="containsText" text="Baja">
      <formula>NOT(ISERROR(SEARCH("Baja",I30)))</formula>
    </cfRule>
    <cfRule type="containsText" dxfId="162" priority="201" operator="containsText" text="Muy alta">
      <formula>NOT(ISERROR(SEARCH("Muy alta",I30)))</formula>
    </cfRule>
    <cfRule type="containsText" dxfId="161" priority="202" operator="containsText" text="Alta">
      <formula>NOT(ISERROR(SEARCH("Alta",I30)))</formula>
    </cfRule>
    <cfRule type="containsText" dxfId="160" priority="203" operator="containsText" text="Media">
      <formula>NOT(ISERROR(SEARCH("Media",I30)))</formula>
    </cfRule>
  </conditionalFormatting>
  <conditionalFormatting sqref="M35 M37">
    <cfRule type="containsText" dxfId="159" priority="157" operator="containsText" text="Bajo">
      <formula>NOT(ISERROR(SEARCH("Bajo",M35)))</formula>
    </cfRule>
    <cfRule type="containsText" dxfId="158" priority="158" operator="containsText" text="Moderado">
      <formula>NOT(ISERROR(SEARCH("Moderado",M35)))</formula>
    </cfRule>
    <cfRule type="containsText" dxfId="157" priority="159" operator="containsText" text="Alto">
      <formula>NOT(ISERROR(SEARCH("Alto",M35)))</formula>
    </cfRule>
    <cfRule type="containsText" dxfId="156" priority="160" operator="containsText" text="Extremo">
      <formula>NOT(ISERROR(SEARCH("Extremo",M35)))</formula>
    </cfRule>
  </conditionalFormatting>
  <conditionalFormatting sqref="X35 X37 X40">
    <cfRule type="containsText" dxfId="155" priority="152" operator="containsText" text="Muy Bajo">
      <formula>NOT(ISERROR(SEARCH("Muy Bajo",X35)))</formula>
    </cfRule>
    <cfRule type="containsText" dxfId="154" priority="153" operator="containsText" text="Baja">
      <formula>NOT(ISERROR(SEARCH("Baja",X35)))</formula>
    </cfRule>
    <cfRule type="containsText" dxfId="153" priority="154" operator="containsText" text="Muy alta">
      <formula>NOT(ISERROR(SEARCH("Muy alta",X35)))</formula>
    </cfRule>
    <cfRule type="containsText" dxfId="152" priority="155" operator="containsText" text="Alta">
      <formula>NOT(ISERROR(SEARCH("Alta",X35)))</formula>
    </cfRule>
    <cfRule type="containsText" dxfId="151" priority="156" operator="containsText" text="Media">
      <formula>NOT(ISERROR(SEARCH("Media",X35)))</formula>
    </cfRule>
  </conditionalFormatting>
  <conditionalFormatting sqref="Z35 Z37 Z40">
    <cfRule type="containsText" dxfId="150" priority="147" operator="containsText" text="Catastrófico">
      <formula>NOT(ISERROR(SEARCH("Catastrófico",Z35)))</formula>
    </cfRule>
    <cfRule type="containsText" dxfId="149" priority="148" operator="containsText" text="Mayor">
      <formula>NOT(ISERROR(SEARCH("Mayor",Z35)))</formula>
    </cfRule>
    <cfRule type="containsText" dxfId="148" priority="149" operator="containsText" text="Moderado">
      <formula>NOT(ISERROR(SEARCH("Moderado",Z35)))</formula>
    </cfRule>
    <cfRule type="containsText" dxfId="147" priority="150" operator="containsText" text="Menor">
      <formula>NOT(ISERROR(SEARCH("Menor",Z35)))</formula>
    </cfRule>
    <cfRule type="containsText" dxfId="146" priority="151" operator="containsText" text="Leve">
      <formula>NOT(ISERROR(SEARCH("Leve",Z35)))</formula>
    </cfRule>
  </conditionalFormatting>
  <conditionalFormatting sqref="AA35 AA37 AA40">
    <cfRule type="containsText" dxfId="145" priority="143" operator="containsText" text="Bajo">
      <formula>NOT(ISERROR(SEARCH("Bajo",AA35)))</formula>
    </cfRule>
    <cfRule type="containsText" dxfId="144" priority="144" operator="containsText" text="Moderado">
      <formula>NOT(ISERROR(SEARCH("Moderado",AA35)))</formula>
    </cfRule>
    <cfRule type="containsText" dxfId="143" priority="145" operator="containsText" text="Alto">
      <formula>NOT(ISERROR(SEARCH("Alto",AA35)))</formula>
    </cfRule>
    <cfRule type="containsText" dxfId="142" priority="146" operator="containsText" text="Extremo">
      <formula>NOT(ISERROR(SEARCH("Extremo",AA35)))</formula>
    </cfRule>
  </conditionalFormatting>
  <conditionalFormatting sqref="M40">
    <cfRule type="containsText" dxfId="141" priority="139" operator="containsText" text="Bajo">
      <formula>NOT(ISERROR(SEARCH("Bajo",M40)))</formula>
    </cfRule>
    <cfRule type="containsText" dxfId="140" priority="140" operator="containsText" text="Moderado">
      <formula>NOT(ISERROR(SEARCH("Moderado",M40)))</formula>
    </cfRule>
    <cfRule type="containsText" dxfId="139" priority="141" operator="containsText" text="Alto">
      <formula>NOT(ISERROR(SEARCH("Alto",M40)))</formula>
    </cfRule>
    <cfRule type="containsText" dxfId="138" priority="142" operator="containsText" text="Extremo">
      <formula>NOT(ISERROR(SEARCH("Extremo",M40)))</formula>
    </cfRule>
  </conditionalFormatting>
  <conditionalFormatting sqref="I24">
    <cfRule type="containsText" dxfId="137" priority="134" operator="containsText" text="Muy Bajo">
      <formula>NOT(ISERROR(SEARCH("Muy Bajo",I24)))</formula>
    </cfRule>
    <cfRule type="containsText" dxfId="136" priority="135" operator="containsText" text="Baja">
      <formula>NOT(ISERROR(SEARCH("Baja",I24)))</formula>
    </cfRule>
    <cfRule type="containsText" dxfId="135" priority="136" operator="containsText" text="Muy alta">
      <formula>NOT(ISERROR(SEARCH("Muy alta",I24)))</formula>
    </cfRule>
    <cfRule type="containsText" dxfId="134" priority="137" operator="containsText" text="Alta">
      <formula>NOT(ISERROR(SEARCH("Alta",I24)))</formula>
    </cfRule>
    <cfRule type="containsText" dxfId="133" priority="138" operator="containsText" text="Media">
      <formula>NOT(ISERROR(SEARCH("Media",I24)))</formula>
    </cfRule>
  </conditionalFormatting>
  <conditionalFormatting sqref="I16">
    <cfRule type="containsText" dxfId="132" priority="129" operator="containsText" text="Muy Bajo">
      <formula>NOT(ISERROR(SEARCH("Muy Bajo",I16)))</formula>
    </cfRule>
    <cfRule type="containsText" dxfId="131" priority="130" operator="containsText" text="Baja">
      <formula>NOT(ISERROR(SEARCH("Baja",I16)))</formula>
    </cfRule>
    <cfRule type="containsText" dxfId="130" priority="131" operator="containsText" text="Muy alta">
      <formula>NOT(ISERROR(SEARCH("Muy alta",I16)))</formula>
    </cfRule>
    <cfRule type="containsText" dxfId="129" priority="132" operator="containsText" text="Alta">
      <formula>NOT(ISERROR(SEARCH("Alta",I16)))</formula>
    </cfRule>
    <cfRule type="containsText" dxfId="128" priority="133" operator="containsText" text="Media">
      <formula>NOT(ISERROR(SEARCH("Media",I16)))</formula>
    </cfRule>
  </conditionalFormatting>
  <conditionalFormatting sqref="K16">
    <cfRule type="containsText" dxfId="127" priority="124" operator="containsText" text="Catastrófico">
      <formula>NOT(ISERROR(SEARCH("Catastrófico",K16)))</formula>
    </cfRule>
    <cfRule type="containsText" dxfId="126" priority="125" operator="containsText" text="Mayor">
      <formula>NOT(ISERROR(SEARCH("Mayor",K16)))</formula>
    </cfRule>
    <cfRule type="containsText" dxfId="125" priority="126" operator="containsText" text="Moderado">
      <formula>NOT(ISERROR(SEARCH("Moderado",K16)))</formula>
    </cfRule>
    <cfRule type="containsText" dxfId="124" priority="127" operator="containsText" text="Menor">
      <formula>NOT(ISERROR(SEARCH("Menor",K16)))</formula>
    </cfRule>
    <cfRule type="containsText" dxfId="123" priority="128" operator="containsText" text="Leve">
      <formula>NOT(ISERROR(SEARCH("Leve",K16)))</formula>
    </cfRule>
  </conditionalFormatting>
  <conditionalFormatting sqref="I18">
    <cfRule type="containsText" dxfId="122" priority="119" operator="containsText" text="Muy Bajo">
      <formula>NOT(ISERROR(SEARCH("Muy Bajo",I18)))</formula>
    </cfRule>
    <cfRule type="containsText" dxfId="121" priority="120" operator="containsText" text="Baja">
      <formula>NOT(ISERROR(SEARCH("Baja",I18)))</formula>
    </cfRule>
    <cfRule type="containsText" dxfId="120" priority="121" operator="containsText" text="Muy alta">
      <formula>NOT(ISERROR(SEARCH("Muy alta",I18)))</formula>
    </cfRule>
    <cfRule type="containsText" dxfId="119" priority="122" operator="containsText" text="Alta">
      <formula>NOT(ISERROR(SEARCH("Alta",I18)))</formula>
    </cfRule>
    <cfRule type="containsText" dxfId="118" priority="123" operator="containsText" text="Media">
      <formula>NOT(ISERROR(SEARCH("Media",I18)))</formula>
    </cfRule>
  </conditionalFormatting>
  <conditionalFormatting sqref="K18">
    <cfRule type="containsText" dxfId="117" priority="114" operator="containsText" text="Catastrófico">
      <formula>NOT(ISERROR(SEARCH("Catastrófico",K18)))</formula>
    </cfRule>
    <cfRule type="containsText" dxfId="116" priority="115" operator="containsText" text="Mayor">
      <formula>NOT(ISERROR(SEARCH("Mayor",K18)))</formula>
    </cfRule>
    <cfRule type="containsText" dxfId="115" priority="116" operator="containsText" text="Moderado">
      <formula>NOT(ISERROR(SEARCH("Moderado",K18)))</formula>
    </cfRule>
    <cfRule type="containsText" dxfId="114" priority="117" operator="containsText" text="Menor">
      <formula>NOT(ISERROR(SEARCH("Menor",K18)))</formula>
    </cfRule>
    <cfRule type="containsText" dxfId="113" priority="118" operator="containsText" text="Leve">
      <formula>NOT(ISERROR(SEARCH("Leve",K18)))</formula>
    </cfRule>
  </conditionalFormatting>
  <conditionalFormatting sqref="I20">
    <cfRule type="containsText" dxfId="112" priority="109" operator="containsText" text="Muy Bajo">
      <formula>NOT(ISERROR(SEARCH("Muy Bajo",I20)))</formula>
    </cfRule>
    <cfRule type="containsText" dxfId="111" priority="110" operator="containsText" text="Baja">
      <formula>NOT(ISERROR(SEARCH("Baja",I20)))</formula>
    </cfRule>
    <cfRule type="containsText" dxfId="110" priority="111" operator="containsText" text="Muy alta">
      <formula>NOT(ISERROR(SEARCH("Muy alta",I20)))</formula>
    </cfRule>
    <cfRule type="containsText" dxfId="109" priority="112" operator="containsText" text="Alta">
      <formula>NOT(ISERROR(SEARCH("Alta",I20)))</formula>
    </cfRule>
    <cfRule type="containsText" dxfId="108" priority="113" operator="containsText" text="Media">
      <formula>NOT(ISERROR(SEARCH("Media",I20)))</formula>
    </cfRule>
  </conditionalFormatting>
  <conditionalFormatting sqref="K20">
    <cfRule type="containsText" dxfId="107" priority="104" operator="containsText" text="Catastrófico">
      <formula>NOT(ISERROR(SEARCH("Catastrófico",K20)))</formula>
    </cfRule>
    <cfRule type="containsText" dxfId="106" priority="105" operator="containsText" text="Mayor">
      <formula>NOT(ISERROR(SEARCH("Mayor",K20)))</formula>
    </cfRule>
    <cfRule type="containsText" dxfId="105" priority="106" operator="containsText" text="Moderado">
      <formula>NOT(ISERROR(SEARCH("Moderado",K20)))</formula>
    </cfRule>
    <cfRule type="containsText" dxfId="104" priority="107" operator="containsText" text="Menor">
      <formula>NOT(ISERROR(SEARCH("Menor",K20)))</formula>
    </cfRule>
    <cfRule type="containsText" dxfId="103" priority="108" operator="containsText" text="Leve">
      <formula>NOT(ISERROR(SEARCH("Leve",K20)))</formula>
    </cfRule>
  </conditionalFormatting>
  <conditionalFormatting sqref="I22">
    <cfRule type="containsText" dxfId="102" priority="99" operator="containsText" text="Muy Bajo">
      <formula>NOT(ISERROR(SEARCH("Muy Bajo",I22)))</formula>
    </cfRule>
    <cfRule type="containsText" dxfId="101" priority="100" operator="containsText" text="Baja">
      <formula>NOT(ISERROR(SEARCH("Baja",I22)))</formula>
    </cfRule>
    <cfRule type="containsText" dxfId="100" priority="101" operator="containsText" text="Muy alta">
      <formula>NOT(ISERROR(SEARCH("Muy alta",I22)))</formula>
    </cfRule>
    <cfRule type="containsText" dxfId="99" priority="102" operator="containsText" text="Alta">
      <formula>NOT(ISERROR(SEARCH("Alta",I22)))</formula>
    </cfRule>
    <cfRule type="containsText" dxfId="98" priority="103" operator="containsText" text="Media">
      <formula>NOT(ISERROR(SEARCH("Media",I22)))</formula>
    </cfRule>
  </conditionalFormatting>
  <conditionalFormatting sqref="K22">
    <cfRule type="containsText" dxfId="97" priority="94" operator="containsText" text="Catastrófico">
      <formula>NOT(ISERROR(SEARCH("Catastrófico",K22)))</formula>
    </cfRule>
    <cfRule type="containsText" dxfId="96" priority="95" operator="containsText" text="Mayor">
      <formula>NOT(ISERROR(SEARCH("Mayor",K22)))</formula>
    </cfRule>
    <cfRule type="containsText" dxfId="95" priority="96" operator="containsText" text="Moderado">
      <formula>NOT(ISERROR(SEARCH("Moderado",K22)))</formula>
    </cfRule>
    <cfRule type="containsText" dxfId="94" priority="97" operator="containsText" text="Menor">
      <formula>NOT(ISERROR(SEARCH("Menor",K22)))</formula>
    </cfRule>
    <cfRule type="containsText" dxfId="93" priority="98" operator="containsText" text="Leve">
      <formula>NOT(ISERROR(SEARCH("Leve",K22)))</formula>
    </cfRule>
  </conditionalFormatting>
  <conditionalFormatting sqref="K24">
    <cfRule type="containsText" dxfId="92" priority="89" operator="containsText" text="Catastrófico">
      <formula>NOT(ISERROR(SEARCH("Catastrófico",K24)))</formula>
    </cfRule>
    <cfRule type="containsText" dxfId="91" priority="90" operator="containsText" text="Mayor">
      <formula>NOT(ISERROR(SEARCH("Mayor",K24)))</formula>
    </cfRule>
    <cfRule type="containsText" dxfId="90" priority="91" operator="containsText" text="Moderado">
      <formula>NOT(ISERROR(SEARCH("Moderado",K24)))</formula>
    </cfRule>
    <cfRule type="containsText" dxfId="89" priority="92" operator="containsText" text="Menor">
      <formula>NOT(ISERROR(SEARCH("Menor",K24)))</formula>
    </cfRule>
    <cfRule type="containsText" dxfId="88" priority="93" operator="containsText" text="Leve">
      <formula>NOT(ISERROR(SEARCH("Leve",K24)))</formula>
    </cfRule>
  </conditionalFormatting>
  <conditionalFormatting sqref="I26">
    <cfRule type="containsText" dxfId="87" priority="84" operator="containsText" text="Muy Bajo">
      <formula>NOT(ISERROR(SEARCH("Muy Bajo",I26)))</formula>
    </cfRule>
    <cfRule type="containsText" dxfId="86" priority="85" operator="containsText" text="Baja">
      <formula>NOT(ISERROR(SEARCH("Baja",I26)))</formula>
    </cfRule>
    <cfRule type="containsText" dxfId="85" priority="86" operator="containsText" text="Muy alta">
      <formula>NOT(ISERROR(SEARCH("Muy alta",I26)))</formula>
    </cfRule>
    <cfRule type="containsText" dxfId="84" priority="87" operator="containsText" text="Alta">
      <formula>NOT(ISERROR(SEARCH("Alta",I26)))</formula>
    </cfRule>
    <cfRule type="containsText" dxfId="83" priority="88" operator="containsText" text="Media">
      <formula>NOT(ISERROR(SEARCH("Media",I26)))</formula>
    </cfRule>
  </conditionalFormatting>
  <conditionalFormatting sqref="K26">
    <cfRule type="containsText" dxfId="82" priority="79" operator="containsText" text="Catastrófico">
      <formula>NOT(ISERROR(SEARCH("Catastrófico",K26)))</formula>
    </cfRule>
    <cfRule type="containsText" dxfId="81" priority="80" operator="containsText" text="Mayor">
      <formula>NOT(ISERROR(SEARCH("Mayor",K26)))</formula>
    </cfRule>
    <cfRule type="containsText" dxfId="80" priority="81" operator="containsText" text="Moderado">
      <formula>NOT(ISERROR(SEARCH("Moderado",K26)))</formula>
    </cfRule>
    <cfRule type="containsText" dxfId="79" priority="82" operator="containsText" text="Menor">
      <formula>NOT(ISERROR(SEARCH("Menor",K26)))</formula>
    </cfRule>
    <cfRule type="containsText" dxfId="78" priority="83" operator="containsText" text="Leve">
      <formula>NOT(ISERROR(SEARCH("Leve",K26)))</formula>
    </cfRule>
  </conditionalFormatting>
  <conditionalFormatting sqref="K28">
    <cfRule type="containsText" dxfId="77" priority="74" operator="containsText" text="Catastrófico">
      <formula>NOT(ISERROR(SEARCH("Catastrófico",K28)))</formula>
    </cfRule>
    <cfRule type="containsText" dxfId="76" priority="75" operator="containsText" text="Mayor">
      <formula>NOT(ISERROR(SEARCH("Mayor",K28)))</formula>
    </cfRule>
    <cfRule type="containsText" dxfId="75" priority="76" operator="containsText" text="Moderado">
      <formula>NOT(ISERROR(SEARCH("Moderado",K28)))</formula>
    </cfRule>
    <cfRule type="containsText" dxfId="74" priority="77" operator="containsText" text="Menor">
      <formula>NOT(ISERROR(SEARCH("Menor",K28)))</formula>
    </cfRule>
    <cfRule type="containsText" dxfId="73" priority="78" operator="containsText" text="Leve">
      <formula>NOT(ISERROR(SEARCH("Leve",K28)))</formula>
    </cfRule>
  </conditionalFormatting>
  <conditionalFormatting sqref="K30">
    <cfRule type="containsText" dxfId="72" priority="69" operator="containsText" text="Catastrófico">
      <formula>NOT(ISERROR(SEARCH("Catastrófico",K30)))</formula>
    </cfRule>
    <cfRule type="containsText" dxfId="71" priority="70" operator="containsText" text="Mayor">
      <formula>NOT(ISERROR(SEARCH("Mayor",K30)))</formula>
    </cfRule>
    <cfRule type="containsText" dxfId="70" priority="71" operator="containsText" text="Moderado">
      <formula>NOT(ISERROR(SEARCH("Moderado",K30)))</formula>
    </cfRule>
    <cfRule type="containsText" dxfId="69" priority="72" operator="containsText" text="Menor">
      <formula>NOT(ISERROR(SEARCH("Menor",K30)))</formula>
    </cfRule>
    <cfRule type="containsText" dxfId="68" priority="73" operator="containsText" text="Leve">
      <formula>NOT(ISERROR(SEARCH("Leve",K30)))</formula>
    </cfRule>
  </conditionalFormatting>
  <conditionalFormatting sqref="I32">
    <cfRule type="containsText" dxfId="67" priority="64" operator="containsText" text="Muy Bajo">
      <formula>NOT(ISERROR(SEARCH("Muy Bajo",I32)))</formula>
    </cfRule>
    <cfRule type="containsText" dxfId="66" priority="65" operator="containsText" text="Baja">
      <formula>NOT(ISERROR(SEARCH("Baja",I32)))</formula>
    </cfRule>
    <cfRule type="containsText" dxfId="65" priority="66" operator="containsText" text="Muy alta">
      <formula>NOT(ISERROR(SEARCH("Muy alta",I32)))</formula>
    </cfRule>
    <cfRule type="containsText" dxfId="64" priority="67" operator="containsText" text="Alta">
      <formula>NOT(ISERROR(SEARCH("Alta",I32)))</formula>
    </cfRule>
    <cfRule type="containsText" dxfId="63" priority="68" operator="containsText" text="Media">
      <formula>NOT(ISERROR(SEARCH("Media",I32)))</formula>
    </cfRule>
  </conditionalFormatting>
  <conditionalFormatting sqref="K32">
    <cfRule type="containsText" dxfId="62" priority="59" operator="containsText" text="Catastrófico">
      <formula>NOT(ISERROR(SEARCH("Catastrófico",K32)))</formula>
    </cfRule>
    <cfRule type="containsText" dxfId="61" priority="60" operator="containsText" text="Mayor">
      <formula>NOT(ISERROR(SEARCH("Mayor",K32)))</formula>
    </cfRule>
    <cfRule type="containsText" dxfId="60" priority="61" operator="containsText" text="Moderado">
      <formula>NOT(ISERROR(SEARCH("Moderado",K32)))</formula>
    </cfRule>
    <cfRule type="containsText" dxfId="59" priority="62" operator="containsText" text="Menor">
      <formula>NOT(ISERROR(SEARCH("Menor",K32)))</formula>
    </cfRule>
    <cfRule type="containsText" dxfId="58" priority="63" operator="containsText" text="Leve">
      <formula>NOT(ISERROR(SEARCH("Leve",K32)))</formula>
    </cfRule>
  </conditionalFormatting>
  <conditionalFormatting sqref="I35">
    <cfRule type="containsText" dxfId="57" priority="54" operator="containsText" text="Muy Bajo">
      <formula>NOT(ISERROR(SEARCH("Muy Bajo",I35)))</formula>
    </cfRule>
    <cfRule type="containsText" dxfId="56" priority="55" operator="containsText" text="Baja">
      <formula>NOT(ISERROR(SEARCH("Baja",I35)))</formula>
    </cfRule>
    <cfRule type="containsText" dxfId="55" priority="56" operator="containsText" text="Muy alta">
      <formula>NOT(ISERROR(SEARCH("Muy alta",I35)))</formula>
    </cfRule>
    <cfRule type="containsText" dxfId="54" priority="57" operator="containsText" text="Alta">
      <formula>NOT(ISERROR(SEARCH("Alta",I35)))</formula>
    </cfRule>
    <cfRule type="containsText" dxfId="53" priority="58" operator="containsText" text="Media">
      <formula>NOT(ISERROR(SEARCH("Media",I35)))</formula>
    </cfRule>
  </conditionalFormatting>
  <conditionalFormatting sqref="K35">
    <cfRule type="containsText" dxfId="52" priority="49" operator="containsText" text="Catastrófico">
      <formula>NOT(ISERROR(SEARCH("Catastrófico",K35)))</formula>
    </cfRule>
    <cfRule type="containsText" dxfId="51" priority="50" operator="containsText" text="Mayor">
      <formula>NOT(ISERROR(SEARCH("Mayor",K35)))</formula>
    </cfRule>
    <cfRule type="containsText" dxfId="50" priority="51" operator="containsText" text="Moderado">
      <formula>NOT(ISERROR(SEARCH("Moderado",K35)))</formula>
    </cfRule>
    <cfRule type="containsText" dxfId="49" priority="52" operator="containsText" text="Menor">
      <formula>NOT(ISERROR(SEARCH("Menor",K35)))</formula>
    </cfRule>
    <cfRule type="containsText" dxfId="48" priority="53" operator="containsText" text="Leve">
      <formula>NOT(ISERROR(SEARCH("Leve",K35)))</formula>
    </cfRule>
  </conditionalFormatting>
  <conditionalFormatting sqref="I37">
    <cfRule type="containsText" dxfId="47" priority="44" operator="containsText" text="Muy Bajo">
      <formula>NOT(ISERROR(SEARCH("Muy Bajo",I37)))</formula>
    </cfRule>
    <cfRule type="containsText" dxfId="46" priority="45" operator="containsText" text="Baja">
      <formula>NOT(ISERROR(SEARCH("Baja",I37)))</formula>
    </cfRule>
    <cfRule type="containsText" dxfId="45" priority="46" operator="containsText" text="Muy alta">
      <formula>NOT(ISERROR(SEARCH("Muy alta",I37)))</formula>
    </cfRule>
    <cfRule type="containsText" dxfId="44" priority="47" operator="containsText" text="Alta">
      <formula>NOT(ISERROR(SEARCH("Alta",I37)))</formula>
    </cfRule>
    <cfRule type="containsText" dxfId="43" priority="48" operator="containsText" text="Media">
      <formula>NOT(ISERROR(SEARCH("Media",I37)))</formula>
    </cfRule>
  </conditionalFormatting>
  <conditionalFormatting sqref="K37">
    <cfRule type="containsText" dxfId="42" priority="39" operator="containsText" text="Catastrófico">
      <formula>NOT(ISERROR(SEARCH("Catastrófico",K37)))</formula>
    </cfRule>
    <cfRule type="containsText" dxfId="41" priority="40" operator="containsText" text="Mayor">
      <formula>NOT(ISERROR(SEARCH("Mayor",K37)))</formula>
    </cfRule>
    <cfRule type="containsText" dxfId="40" priority="41" operator="containsText" text="Moderado">
      <formula>NOT(ISERROR(SEARCH("Moderado",K37)))</formula>
    </cfRule>
    <cfRule type="containsText" dxfId="39" priority="42" operator="containsText" text="Menor">
      <formula>NOT(ISERROR(SEARCH("Menor",K37)))</formula>
    </cfRule>
    <cfRule type="containsText" dxfId="38" priority="43" operator="containsText" text="Leve">
      <formula>NOT(ISERROR(SEARCH("Leve",K37)))</formula>
    </cfRule>
  </conditionalFormatting>
  <conditionalFormatting sqref="I40">
    <cfRule type="containsText" dxfId="37" priority="34" operator="containsText" text="Muy Bajo">
      <formula>NOT(ISERROR(SEARCH("Muy Bajo",I40)))</formula>
    </cfRule>
    <cfRule type="containsText" dxfId="36" priority="35" operator="containsText" text="Baja">
      <formula>NOT(ISERROR(SEARCH("Baja",I40)))</formula>
    </cfRule>
    <cfRule type="containsText" dxfId="35" priority="36" operator="containsText" text="Muy alta">
      <formula>NOT(ISERROR(SEARCH("Muy alta",I40)))</formula>
    </cfRule>
    <cfRule type="containsText" dxfId="34" priority="37" operator="containsText" text="Alta">
      <formula>NOT(ISERROR(SEARCH("Alta",I40)))</formula>
    </cfRule>
    <cfRule type="containsText" dxfId="33" priority="38" operator="containsText" text="Media">
      <formula>NOT(ISERROR(SEARCH("Media",I40)))</formula>
    </cfRule>
  </conditionalFormatting>
  <conditionalFormatting sqref="K40">
    <cfRule type="containsText" dxfId="32" priority="29" operator="containsText" text="Catastrófico">
      <formula>NOT(ISERROR(SEARCH("Catastrófico",K40)))</formula>
    </cfRule>
    <cfRule type="containsText" dxfId="31" priority="30" operator="containsText" text="Mayor">
      <formula>NOT(ISERROR(SEARCH("Mayor",K40)))</formula>
    </cfRule>
    <cfRule type="containsText" dxfId="30" priority="31" operator="containsText" text="Moderado">
      <formula>NOT(ISERROR(SEARCH("Moderado",K40)))</formula>
    </cfRule>
    <cfRule type="containsText" dxfId="29" priority="32" operator="containsText" text="Menor">
      <formula>NOT(ISERROR(SEARCH("Menor",K40)))</formula>
    </cfRule>
    <cfRule type="containsText" dxfId="28" priority="33" operator="containsText" text="Leve">
      <formula>NOT(ISERROR(SEARCH("Leve",K40)))</formula>
    </cfRule>
  </conditionalFormatting>
  <conditionalFormatting sqref="I42">
    <cfRule type="containsText" dxfId="27" priority="1" operator="containsText" text="Muy Bajo">
      <formula>NOT(ISERROR(SEARCH(("Muy Bajo"),(I42))))</formula>
    </cfRule>
  </conditionalFormatting>
  <conditionalFormatting sqref="I42">
    <cfRule type="containsText" dxfId="26" priority="2" operator="containsText" text="Baja">
      <formula>NOT(ISERROR(SEARCH(("Baja"),(I42))))</formula>
    </cfRule>
  </conditionalFormatting>
  <conditionalFormatting sqref="I42">
    <cfRule type="containsText" dxfId="25" priority="3" operator="containsText" text="Muy alta">
      <formula>NOT(ISERROR(SEARCH(("Muy alta"),(I42))))</formula>
    </cfRule>
  </conditionalFormatting>
  <conditionalFormatting sqref="I42">
    <cfRule type="containsText" dxfId="24" priority="4" operator="containsText" text="Alta">
      <formula>NOT(ISERROR(SEARCH(("Alta"),(I42))))</formula>
    </cfRule>
  </conditionalFormatting>
  <conditionalFormatting sqref="I42">
    <cfRule type="containsText" dxfId="23" priority="5" operator="containsText" text="Media">
      <formula>NOT(ISERROR(SEARCH(("Media"),(I42))))</formula>
    </cfRule>
  </conditionalFormatting>
  <conditionalFormatting sqref="K42">
    <cfRule type="containsText" dxfId="22" priority="6" operator="containsText" text="Catastrófico">
      <formula>NOT(ISERROR(SEARCH(("Catastrófico"),(K42))))</formula>
    </cfRule>
  </conditionalFormatting>
  <conditionalFormatting sqref="K42">
    <cfRule type="containsText" dxfId="21" priority="7" operator="containsText" text="Mayor">
      <formula>NOT(ISERROR(SEARCH(("Mayor"),(K42))))</formula>
    </cfRule>
  </conditionalFormatting>
  <conditionalFormatting sqref="K42">
    <cfRule type="containsText" dxfId="20" priority="8" operator="containsText" text="Moderado">
      <formula>NOT(ISERROR(SEARCH(("Moderado"),(K42))))</formula>
    </cfRule>
  </conditionalFormatting>
  <conditionalFormatting sqref="K42">
    <cfRule type="containsText" dxfId="19" priority="9" operator="containsText" text="Menor">
      <formula>NOT(ISERROR(SEARCH(("Menor"),(K42))))</formula>
    </cfRule>
  </conditionalFormatting>
  <conditionalFormatting sqref="K42">
    <cfRule type="containsText" dxfId="18" priority="10" operator="containsText" text="Leve">
      <formula>NOT(ISERROR(SEARCH(("Leve"),(K42))))</formula>
    </cfRule>
  </conditionalFormatting>
  <conditionalFormatting sqref="M42">
    <cfRule type="containsText" dxfId="17" priority="11" operator="containsText" text="Bajo">
      <formula>NOT(ISERROR(SEARCH(("Bajo"),(M42))))</formula>
    </cfRule>
  </conditionalFormatting>
  <conditionalFormatting sqref="M42">
    <cfRule type="containsText" dxfId="16" priority="12" operator="containsText" text="Moderado">
      <formula>NOT(ISERROR(SEARCH(("Moderado"),(M42))))</formula>
    </cfRule>
  </conditionalFormatting>
  <conditionalFormatting sqref="M42">
    <cfRule type="containsText" dxfId="15" priority="13" operator="containsText" text="Alto">
      <formula>NOT(ISERROR(SEARCH(("Alto"),(M42))))</formula>
    </cfRule>
  </conditionalFormatting>
  <conditionalFormatting sqref="M42">
    <cfRule type="containsText" dxfId="14" priority="14" operator="containsText" text="Extremo">
      <formula>NOT(ISERROR(SEARCH(("Extremo"),(M42))))</formula>
    </cfRule>
  </conditionalFormatting>
  <conditionalFormatting sqref="X42">
    <cfRule type="containsText" dxfId="13" priority="15" operator="containsText" text="Muy Bajo">
      <formula>NOT(ISERROR(SEARCH(("Muy Bajo"),(X42))))</formula>
    </cfRule>
  </conditionalFormatting>
  <conditionalFormatting sqref="X42">
    <cfRule type="containsText" dxfId="12" priority="16" operator="containsText" text="Baja">
      <formula>NOT(ISERROR(SEARCH(("Baja"),(X42))))</formula>
    </cfRule>
  </conditionalFormatting>
  <conditionalFormatting sqref="X42">
    <cfRule type="containsText" dxfId="11" priority="17" operator="containsText" text="Muy alta">
      <formula>NOT(ISERROR(SEARCH(("Muy alta"),(X42))))</formula>
    </cfRule>
  </conditionalFormatting>
  <conditionalFormatting sqref="X42">
    <cfRule type="containsText" dxfId="10" priority="18" operator="containsText" text="Alta">
      <formula>NOT(ISERROR(SEARCH(("Alta"),(X42))))</formula>
    </cfRule>
  </conditionalFormatting>
  <conditionalFormatting sqref="X42">
    <cfRule type="containsText" dxfId="9" priority="19" operator="containsText" text="Media">
      <formula>NOT(ISERROR(SEARCH(("Media"),(X42))))</formula>
    </cfRule>
  </conditionalFormatting>
  <conditionalFormatting sqref="Z42">
    <cfRule type="containsText" dxfId="8" priority="20" operator="containsText" text="Catastrófico">
      <formula>NOT(ISERROR(SEARCH(("Catastrófico"),(Z42))))</formula>
    </cfRule>
  </conditionalFormatting>
  <conditionalFormatting sqref="Z42">
    <cfRule type="containsText" dxfId="7" priority="21" operator="containsText" text="Mayor">
      <formula>NOT(ISERROR(SEARCH(("Mayor"),(Z42))))</formula>
    </cfRule>
  </conditionalFormatting>
  <conditionalFormatting sqref="Z42">
    <cfRule type="containsText" dxfId="6" priority="22" operator="containsText" text="Moderado">
      <formula>NOT(ISERROR(SEARCH(("Moderado"),(Z42))))</formula>
    </cfRule>
  </conditionalFormatting>
  <conditionalFormatting sqref="Z42">
    <cfRule type="containsText" dxfId="5" priority="23" operator="containsText" text="Menor">
      <formula>NOT(ISERROR(SEARCH(("Menor"),(Z42))))</formula>
    </cfRule>
  </conditionalFormatting>
  <conditionalFormatting sqref="Z42">
    <cfRule type="containsText" dxfId="4" priority="24" operator="containsText" text="Leve">
      <formula>NOT(ISERROR(SEARCH(("Leve"),(Z42))))</formula>
    </cfRule>
  </conditionalFormatting>
  <conditionalFormatting sqref="AA42">
    <cfRule type="containsText" dxfId="3" priority="25" operator="containsText" text="Bajo">
      <formula>NOT(ISERROR(SEARCH(("Bajo"),(AA42))))</formula>
    </cfRule>
  </conditionalFormatting>
  <conditionalFormatting sqref="AA42">
    <cfRule type="containsText" dxfId="2" priority="26" operator="containsText" text="Moderado">
      <formula>NOT(ISERROR(SEARCH(("Moderado"),(AA42))))</formula>
    </cfRule>
  </conditionalFormatting>
  <conditionalFormatting sqref="AA42">
    <cfRule type="containsText" dxfId="1" priority="27" operator="containsText" text="Alto">
      <formula>NOT(ISERROR(SEARCH(("Alto"),(AA42))))</formula>
    </cfRule>
  </conditionalFormatting>
  <conditionalFormatting sqref="AA42">
    <cfRule type="containsText" dxfId="0" priority="28" operator="containsText" text="Extremo">
      <formula>NOT(ISERROR(SEARCH(("Extremo"),(AA42))))</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6">
        <x14:dataValidation type="list" allowBlank="1" showInputMessage="1" showErrorMessage="1">
          <x14:formula1>
            <xm:f>FORMULAS!$A$2:$A$17</xm:f>
          </x14:formula1>
          <xm:sqref>A12 A14 A16 A18 A20 A22 A24 A26 A28 A30 A32 A35 A37 A40</xm:sqref>
        </x14:dataValidation>
        <x14:dataValidation type="list" allowBlank="1" showInputMessage="1" showErrorMessage="1">
          <x14:formula1>
            <xm:f>FORMULAS!$B$2:$B$9</xm:f>
          </x14:formula1>
          <xm:sqref>G12 G14 G16 G18 G20 G22 G24 G26 G28 G30 G32 G35 G37 G40</xm:sqref>
        </x14:dataValidation>
        <x14:dataValidation type="list" allowBlank="1" showInputMessage="1" showErrorMessage="1">
          <x14:formula1>
            <xm:f>FORMULAS!$C$2:$C$7</xm:f>
          </x14:formula1>
          <xm:sqref>F12 F14 F16 F18 F20 F22 F24 F26 F28 F30 F32 F35 F37 F40</xm:sqref>
        </x14:dataValidation>
        <x14:dataValidation type="list" allowBlank="1" showInputMessage="1" showErrorMessage="1">
          <x14:formula1>
            <xm:f>FORMULAS!$P$2:$P$7</xm:f>
          </x14:formula1>
          <xm:sqref>AB12 AB14 AB16 AB18 AB20 AB22 AB24 AB26 AB28 AB30 AB32 AB35 AB37 AB40</xm:sqref>
        </x14:dataValidation>
        <x14:dataValidation type="list" allowBlank="1" showInputMessage="1" showErrorMessage="1">
          <x14:formula1>
            <xm:f>FORMULAS!$H$2:$H$4</xm:f>
          </x14:formula1>
          <xm:sqref>O12:O20 O22:O41 O44</xm:sqref>
        </x14:dataValidation>
        <x14:dataValidation type="list" allowBlank="1" showInputMessage="1" showErrorMessage="1">
          <x14:formula1>
            <xm:f>FORMULAS!$I$2:$I$5</xm:f>
          </x14:formula1>
          <xm:sqref>P12:P20 P22:P41 P44</xm:sqref>
        </x14:dataValidation>
        <x14:dataValidation type="list" allowBlank="1" showInputMessage="1" showErrorMessage="1">
          <x14:formula1>
            <xm:f>FORMULAS!$K$2:$K$4</xm:f>
          </x14:formula1>
          <xm:sqref>Q12:Q20 Q22:Q41 Q44</xm:sqref>
        </x14:dataValidation>
        <x14:dataValidation type="list" allowBlank="1" showInputMessage="1" showErrorMessage="1">
          <x14:formula1>
            <xm:f>FORMULAS!$M$2:$M$4</xm:f>
          </x14:formula1>
          <xm:sqref>S12:S20 S22:S41 S44</xm:sqref>
        </x14:dataValidation>
        <x14:dataValidation type="list" allowBlank="1" showInputMessage="1" showErrorMessage="1">
          <x14:formula1>
            <xm:f>FORMULAS!$N$2:$N$4</xm:f>
          </x14:formula1>
          <xm:sqref>T12:T20 T22:T41 T44</xm:sqref>
        </x14:dataValidation>
        <x14:dataValidation type="list" allowBlank="1" showInputMessage="1" showErrorMessage="1">
          <x14:formula1>
            <xm:f>FORMULAS!$O$2:$O$4</xm:f>
          </x14:formula1>
          <xm:sqref>U12:U20 U22:U41 U44</xm:sqref>
        </x14:dataValidation>
        <x14:dataValidation type="list" allowBlank="1" showInputMessage="1" showErrorMessage="1">
          <x14:formula1>
            <xm:f>FORMULAS!$D$2:$D$7</xm:f>
          </x14:formula1>
          <xm:sqref>I12:I32 I35:I37 I40:I41 I44</xm:sqref>
        </x14:dataValidation>
        <x14:dataValidation type="list" allowBlank="1" showInputMessage="1" showErrorMessage="1">
          <x14:formula1>
            <xm:f>FORMULAS!$F$2:$F$7</xm:f>
          </x14:formula1>
          <xm:sqref>K12:K32 K35:K37 K40:K41 K44</xm:sqref>
        </x14:dataValidation>
        <x14:dataValidation type="list" allowBlank="1" showInputMessage="1" showErrorMessage="1">
          <x14:formula1>
            <xm:f>FORMULAS!$Q$2:$Q$5</xm:f>
          </x14:formula1>
          <xm:sqref>B12:B32 B35:B37 B40:B41 B44</xm:sqref>
        </x14:dataValidation>
        <x14:dataValidation type="list" allowBlank="1" showErrorMessage="1">
          <x14:formula1>
            <xm:f>'C:\Users\USUARIO\Downloads\[RIESGO FUGA DE CONOCIMIENTO (1).xlsx]FORMULAS'!#REF!</xm:f>
          </x14:formula1>
          <xm:sqref>F42</xm:sqref>
        </x14:dataValidation>
        <x14:dataValidation type="list" allowBlank="1" showErrorMessage="1">
          <x14:formula1>
            <xm:f>'C:\Users\USUARIO\Downloads\[RIESGO FUGA DE CONOCIMIENTO (1).xlsx]FORMULAS'!#REF!</xm:f>
          </x14:formula1>
          <xm:sqref>B42</xm:sqref>
        </x14:dataValidation>
        <x14:dataValidation type="list" allowBlank="1" showErrorMessage="1">
          <x14:formula1>
            <xm:f>'C:\Users\USUARIO\Downloads\[RIESGO FUGA DE CONOCIMIENTO (1).xlsx]FORMULAS'!#REF!</xm:f>
          </x14:formula1>
          <xm:sqref>Q42:Q43</xm:sqref>
        </x14:dataValidation>
        <x14:dataValidation type="list" allowBlank="1" showErrorMessage="1">
          <x14:formula1>
            <xm:f>'C:\Users\USUARIO\Downloads\[RIESGO FUGA DE CONOCIMIENTO (1).xlsx]FORMULAS'!#REF!</xm:f>
          </x14:formula1>
          <xm:sqref>A42</xm:sqref>
        </x14:dataValidation>
        <x14:dataValidation type="list" allowBlank="1" showErrorMessage="1">
          <x14:formula1>
            <xm:f>'C:\Users\USUARIO\Downloads\[RIESGO FUGA DE CONOCIMIENTO (1).xlsx]FORMULAS'!#REF!</xm:f>
          </x14:formula1>
          <xm:sqref>T42:T43</xm:sqref>
        </x14:dataValidation>
        <x14:dataValidation type="list" allowBlank="1" showErrorMessage="1">
          <x14:formula1>
            <xm:f>'C:\Users\USUARIO\Downloads\[RIESGO FUGA DE CONOCIMIENTO (1).xlsx]FORMULAS'!#REF!</xm:f>
          </x14:formula1>
          <xm:sqref>I42</xm:sqref>
        </x14:dataValidation>
        <x14:dataValidation type="list" allowBlank="1" showErrorMessage="1">
          <x14:formula1>
            <xm:f>'C:\Users\USUARIO\Downloads\[RIESGO FUGA DE CONOCIMIENTO (1).xlsx]FORMULAS'!#REF!</xm:f>
          </x14:formula1>
          <xm:sqref>U42:U43</xm:sqref>
        </x14:dataValidation>
        <x14:dataValidation type="list" allowBlank="1" showErrorMessage="1">
          <x14:formula1>
            <xm:f>'C:\Users\USUARIO\Downloads\[RIESGO FUGA DE CONOCIMIENTO (1).xlsx]FORMULAS'!#REF!</xm:f>
          </x14:formula1>
          <xm:sqref>S42:S43</xm:sqref>
        </x14:dataValidation>
        <x14:dataValidation type="list" allowBlank="1" showErrorMessage="1">
          <x14:formula1>
            <xm:f>'C:\Users\USUARIO\Downloads\[RIESGO FUGA DE CONOCIMIENTO (1).xlsx]FORMULAS'!#REF!</xm:f>
          </x14:formula1>
          <xm:sqref>AB42</xm:sqref>
        </x14:dataValidation>
        <x14:dataValidation type="list" allowBlank="1" showErrorMessage="1">
          <x14:formula1>
            <xm:f>'C:\Users\USUARIO\Downloads\[RIESGO FUGA DE CONOCIMIENTO (1).xlsx]FORMULAS'!#REF!</xm:f>
          </x14:formula1>
          <xm:sqref>G42</xm:sqref>
        </x14:dataValidation>
        <x14:dataValidation type="list" allowBlank="1" showErrorMessage="1">
          <x14:formula1>
            <xm:f>'C:\Users\USUARIO\Downloads\[RIESGO FUGA DE CONOCIMIENTO (1).xlsx]FORMULAS'!#REF!</xm:f>
          </x14:formula1>
          <xm:sqref>O42:O43</xm:sqref>
        </x14:dataValidation>
        <x14:dataValidation type="list" allowBlank="1" showErrorMessage="1">
          <x14:formula1>
            <xm:f>'C:\Users\USUARIO\Downloads\[RIESGO FUGA DE CONOCIMIENTO (1).xlsx]FORMULAS'!#REF!</xm:f>
          </x14:formula1>
          <xm:sqref>K42</xm:sqref>
        </x14:dataValidation>
        <x14:dataValidation type="list" allowBlank="1" showErrorMessage="1">
          <x14:formula1>
            <xm:f>'C:\Users\USUARIO\Downloads\[RIESGO FUGA DE CONOCIMIENTO (1).xlsx]FORMULAS'!#REF!</xm:f>
          </x14:formula1>
          <xm:sqref>P42:P43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16"/>
  <sheetViews>
    <sheetView showGridLines="0" showRowColHeaders="0" topLeftCell="A31" workbookViewId="0">
      <selection activeCell="L75" sqref="L75:L77"/>
    </sheetView>
  </sheetViews>
  <sheetFormatPr baseColWidth="10" defaultRowHeight="15" x14ac:dyDescent="0.25"/>
  <sheetData>
    <row r="4" spans="3:11" ht="21" x14ac:dyDescent="0.35">
      <c r="C4" s="222" t="s">
        <v>279</v>
      </c>
      <c r="D4" s="222"/>
      <c r="E4" s="222"/>
      <c r="F4" s="222"/>
      <c r="G4" s="222"/>
      <c r="H4" s="222"/>
      <c r="I4" s="222"/>
      <c r="J4" s="222"/>
      <c r="K4" s="222"/>
    </row>
    <row r="5" spans="3:11" ht="21" x14ac:dyDescent="0.35">
      <c r="C5" s="37"/>
      <c r="D5" s="37"/>
      <c r="E5" s="37"/>
      <c r="F5" s="37"/>
      <c r="G5" s="37"/>
      <c r="H5" s="37"/>
      <c r="I5" s="37"/>
      <c r="J5" s="37"/>
      <c r="K5" s="37"/>
    </row>
    <row r="6" spans="3:11" ht="21" x14ac:dyDescent="0.35">
      <c r="C6" s="222" t="s">
        <v>7</v>
      </c>
      <c r="D6" s="222"/>
      <c r="E6" s="222"/>
      <c r="F6" s="37"/>
      <c r="G6" s="37"/>
      <c r="H6" s="37"/>
      <c r="I6" s="37"/>
      <c r="J6" s="37"/>
      <c r="K6" s="37"/>
    </row>
    <row r="7" spans="3:11" ht="21" x14ac:dyDescent="0.35">
      <c r="C7" s="37"/>
      <c r="D7" s="37"/>
      <c r="E7" s="37"/>
      <c r="F7" s="37"/>
      <c r="G7" s="37"/>
      <c r="H7" s="37"/>
      <c r="I7" s="37"/>
      <c r="J7" s="37"/>
      <c r="K7" s="37"/>
    </row>
    <row r="8" spans="3:11" ht="21" x14ac:dyDescent="0.35">
      <c r="C8" s="37"/>
      <c r="D8" s="37"/>
      <c r="E8" s="37"/>
      <c r="F8" s="37"/>
      <c r="G8" s="37"/>
      <c r="H8" s="37"/>
      <c r="I8" s="37"/>
      <c r="J8" s="37"/>
      <c r="K8" s="37"/>
    </row>
    <row r="9" spans="3:11" ht="21" x14ac:dyDescent="0.35">
      <c r="C9" s="37"/>
      <c r="D9" s="37"/>
      <c r="E9" s="37"/>
      <c r="F9" s="37"/>
      <c r="G9" s="37"/>
      <c r="H9" s="37"/>
      <c r="I9" s="37"/>
      <c r="J9" s="37"/>
      <c r="K9" s="37"/>
    </row>
    <row r="10" spans="3:11" ht="21" x14ac:dyDescent="0.35">
      <c r="C10" s="37"/>
      <c r="D10" s="37"/>
      <c r="E10" s="37"/>
      <c r="F10" s="37"/>
      <c r="G10" s="37"/>
      <c r="H10" s="37"/>
      <c r="I10" s="37"/>
      <c r="J10" s="37"/>
      <c r="K10" s="37"/>
    </row>
    <row r="11" spans="3:11" ht="21" x14ac:dyDescent="0.35">
      <c r="C11" s="37"/>
      <c r="D11" s="37"/>
      <c r="E11" s="37"/>
      <c r="F11" s="37"/>
      <c r="G11" s="37"/>
      <c r="H11" s="37"/>
      <c r="I11" s="37"/>
      <c r="J11" s="37"/>
      <c r="K11" s="37"/>
    </row>
    <row r="12" spans="3:11" ht="21" x14ac:dyDescent="0.35">
      <c r="C12" s="37"/>
      <c r="D12" s="37"/>
      <c r="E12" s="37"/>
      <c r="F12" s="37"/>
      <c r="G12" s="37"/>
      <c r="H12" s="37"/>
      <c r="I12" s="37"/>
      <c r="J12" s="37"/>
      <c r="K12" s="37"/>
    </row>
    <row r="13" spans="3:11" ht="21" x14ac:dyDescent="0.35">
      <c r="C13" s="37"/>
      <c r="D13" s="37"/>
      <c r="E13" s="37"/>
      <c r="F13" s="37"/>
      <c r="G13" s="37"/>
      <c r="H13" s="37"/>
      <c r="I13" s="37"/>
      <c r="J13" s="37"/>
      <c r="K13" s="37"/>
    </row>
    <row r="14" spans="3:11" ht="21" x14ac:dyDescent="0.35">
      <c r="C14" s="37"/>
      <c r="D14" s="37"/>
      <c r="E14" s="37"/>
      <c r="F14" s="37"/>
      <c r="G14" s="37"/>
      <c r="H14" s="37"/>
      <c r="I14" s="37"/>
      <c r="J14" s="37"/>
      <c r="K14" s="37"/>
    </row>
    <row r="15" spans="3:11" ht="21" x14ac:dyDescent="0.35">
      <c r="C15" s="37"/>
      <c r="D15" s="37"/>
      <c r="E15" s="37"/>
      <c r="F15" s="37"/>
      <c r="G15" s="37"/>
      <c r="H15" s="37"/>
      <c r="I15" s="37"/>
      <c r="J15" s="37"/>
      <c r="K15" s="37"/>
    </row>
    <row r="16" spans="3:11" ht="21" x14ac:dyDescent="0.35">
      <c r="C16" s="37"/>
      <c r="D16" s="37"/>
      <c r="E16" s="37"/>
      <c r="F16" s="37"/>
      <c r="G16" s="37"/>
      <c r="H16" s="37"/>
      <c r="I16" s="37"/>
      <c r="J16" s="37"/>
      <c r="K16" s="37"/>
    </row>
    <row r="17" spans="3:11" ht="21" x14ac:dyDescent="0.35">
      <c r="C17" s="37"/>
      <c r="D17" s="37"/>
      <c r="E17" s="37"/>
      <c r="F17" s="37"/>
      <c r="G17" s="37"/>
      <c r="H17" s="37"/>
      <c r="I17" s="37"/>
      <c r="J17" s="37"/>
      <c r="K17" s="37"/>
    </row>
    <row r="18" spans="3:11" ht="21" x14ac:dyDescent="0.35">
      <c r="C18" s="37"/>
      <c r="D18" s="37"/>
      <c r="E18" s="37"/>
      <c r="F18" s="37"/>
      <c r="G18" s="37"/>
      <c r="H18" s="37"/>
      <c r="I18" s="37"/>
      <c r="J18" s="37"/>
      <c r="K18" s="37"/>
    </row>
    <row r="19" spans="3:11" ht="21" x14ac:dyDescent="0.35">
      <c r="C19" s="37"/>
      <c r="D19" s="37"/>
      <c r="E19" s="37"/>
      <c r="F19" s="37"/>
      <c r="G19" s="37"/>
      <c r="H19" s="37"/>
      <c r="I19" s="37"/>
      <c r="J19" s="37"/>
      <c r="K19" s="37"/>
    </row>
    <row r="20" spans="3:11" ht="21" x14ac:dyDescent="0.35">
      <c r="C20" s="37"/>
      <c r="D20" s="37"/>
      <c r="E20" s="37"/>
      <c r="F20" s="37"/>
      <c r="G20" s="37"/>
      <c r="H20" s="37"/>
      <c r="I20" s="37"/>
      <c r="J20" s="37"/>
      <c r="K20" s="37"/>
    </row>
    <row r="21" spans="3:11" ht="21" x14ac:dyDescent="0.35">
      <c r="C21" s="37"/>
      <c r="D21" s="37"/>
      <c r="E21" s="37"/>
      <c r="F21" s="37"/>
      <c r="G21" s="37"/>
      <c r="H21" s="37"/>
      <c r="I21" s="37"/>
      <c r="J21" s="37"/>
      <c r="K21" s="37"/>
    </row>
    <row r="22" spans="3:11" ht="21" x14ac:dyDescent="0.35">
      <c r="C22" s="37"/>
      <c r="D22" s="37"/>
      <c r="E22" s="37"/>
      <c r="F22" s="37"/>
      <c r="G22" s="37"/>
      <c r="H22" s="37"/>
      <c r="I22" s="37"/>
      <c r="J22" s="37"/>
      <c r="K22" s="37"/>
    </row>
    <row r="23" spans="3:11" ht="21" x14ac:dyDescent="0.35">
      <c r="C23" s="37"/>
      <c r="D23" s="37"/>
      <c r="E23" s="37"/>
      <c r="F23" s="37"/>
      <c r="G23" s="37"/>
      <c r="H23" s="37"/>
      <c r="I23" s="37"/>
      <c r="J23" s="37"/>
      <c r="K23" s="37"/>
    </row>
    <row r="24" spans="3:11" ht="21" x14ac:dyDescent="0.35">
      <c r="C24" s="37"/>
      <c r="D24" s="37"/>
      <c r="E24" s="37"/>
      <c r="F24" s="37"/>
      <c r="G24" s="37"/>
      <c r="H24" s="37"/>
      <c r="I24" s="37"/>
      <c r="J24" s="37"/>
      <c r="K24" s="37"/>
    </row>
    <row r="25" spans="3:11" ht="21" x14ac:dyDescent="0.35">
      <c r="C25" s="37"/>
      <c r="D25" s="37"/>
      <c r="E25" s="37"/>
      <c r="F25" s="37"/>
      <c r="G25" s="37"/>
      <c r="H25" s="37"/>
      <c r="I25" s="37"/>
      <c r="J25" s="37"/>
      <c r="K25" s="37"/>
    </row>
    <row r="26" spans="3:11" ht="21" x14ac:dyDescent="0.35">
      <c r="C26" s="37"/>
      <c r="D26" s="37"/>
      <c r="E26" s="37"/>
      <c r="F26" s="37"/>
      <c r="G26" s="37"/>
      <c r="H26" s="37"/>
      <c r="I26" s="37"/>
      <c r="J26" s="37"/>
      <c r="K26" s="37"/>
    </row>
    <row r="27" spans="3:11" ht="21" x14ac:dyDescent="0.35">
      <c r="C27" s="37"/>
      <c r="D27" s="37"/>
      <c r="E27" s="37"/>
      <c r="F27" s="37"/>
      <c r="G27" s="37"/>
      <c r="H27" s="37"/>
      <c r="I27" s="37"/>
      <c r="J27" s="37"/>
      <c r="K27" s="37"/>
    </row>
    <row r="28" spans="3:11" ht="21" x14ac:dyDescent="0.35">
      <c r="C28" s="37"/>
      <c r="D28" s="37"/>
      <c r="E28" s="37"/>
      <c r="F28" s="37"/>
      <c r="G28" s="37"/>
      <c r="H28" s="37"/>
      <c r="I28" s="37"/>
      <c r="J28" s="37"/>
      <c r="K28" s="37"/>
    </row>
    <row r="29" spans="3:11" ht="21" x14ac:dyDescent="0.35">
      <c r="C29" s="37"/>
      <c r="D29" s="37"/>
      <c r="E29" s="37"/>
      <c r="F29" s="37"/>
      <c r="G29" s="37"/>
      <c r="H29" s="37"/>
      <c r="I29" s="37"/>
      <c r="J29" s="37"/>
      <c r="K29" s="37"/>
    </row>
    <row r="30" spans="3:11" ht="21" x14ac:dyDescent="0.35">
      <c r="C30" s="37"/>
      <c r="D30" s="37"/>
      <c r="E30" s="37"/>
      <c r="F30" s="37"/>
      <c r="G30" s="37"/>
      <c r="H30" s="37"/>
      <c r="I30" s="37"/>
      <c r="J30" s="37"/>
      <c r="K30" s="37"/>
    </row>
    <row r="31" spans="3:11" ht="21" x14ac:dyDescent="0.35">
      <c r="C31" s="37"/>
      <c r="D31" s="37"/>
      <c r="E31" s="37"/>
      <c r="F31" s="37"/>
      <c r="G31" s="37"/>
      <c r="H31" s="37"/>
      <c r="I31" s="37"/>
      <c r="J31" s="37"/>
      <c r="K31" s="37"/>
    </row>
    <row r="32" spans="3:11" ht="21" x14ac:dyDescent="0.35">
      <c r="C32" s="37"/>
      <c r="D32" s="37"/>
      <c r="E32" s="37"/>
      <c r="F32" s="37"/>
      <c r="G32" s="37"/>
      <c r="H32" s="37"/>
      <c r="I32" s="37"/>
      <c r="J32" s="37"/>
      <c r="K32" s="37"/>
    </row>
    <row r="35" spans="3:3" ht="15.75" x14ac:dyDescent="0.25">
      <c r="C35" s="36" t="s">
        <v>280</v>
      </c>
    </row>
    <row r="63" spans="3:3" ht="15.75" x14ac:dyDescent="0.25">
      <c r="C63" s="36" t="s">
        <v>281</v>
      </c>
    </row>
    <row r="90" spans="3:3" x14ac:dyDescent="0.25">
      <c r="C90" s="35" t="s">
        <v>282</v>
      </c>
    </row>
    <row r="114" spans="3:3" ht="15.75" x14ac:dyDescent="0.25">
      <c r="C114" s="36" t="s">
        <v>284</v>
      </c>
    </row>
    <row r="139" spans="3:3" ht="15.75" x14ac:dyDescent="0.25">
      <c r="C139" s="36" t="s">
        <v>283</v>
      </c>
    </row>
    <row r="186" spans="2:2" ht="15.75" x14ac:dyDescent="0.25">
      <c r="B186" s="36" t="s">
        <v>18</v>
      </c>
    </row>
    <row r="187" spans="2:2" ht="15.75" x14ac:dyDescent="0.25">
      <c r="B187" s="36"/>
    </row>
    <row r="188" spans="2:2" ht="15.75" x14ac:dyDescent="0.25">
      <c r="B188" s="36"/>
    </row>
    <row r="189" spans="2:2" ht="15.75" x14ac:dyDescent="0.25">
      <c r="B189" s="36"/>
    </row>
    <row r="190" spans="2:2" ht="15.75" x14ac:dyDescent="0.25">
      <c r="B190" s="36"/>
    </row>
    <row r="191" spans="2:2" ht="15.75" x14ac:dyDescent="0.25">
      <c r="B191" s="36"/>
    </row>
    <row r="192" spans="2:2" ht="15.75" x14ac:dyDescent="0.25">
      <c r="B192" s="36"/>
    </row>
    <row r="193" spans="2:2" ht="15.75" x14ac:dyDescent="0.25">
      <c r="B193" s="36"/>
    </row>
    <row r="194" spans="2:2" ht="15.75" x14ac:dyDescent="0.25">
      <c r="B194" s="36"/>
    </row>
    <row r="195" spans="2:2" ht="15.75" x14ac:dyDescent="0.25">
      <c r="B195" s="36"/>
    </row>
    <row r="196" spans="2:2" ht="15.75" x14ac:dyDescent="0.25">
      <c r="B196" s="36"/>
    </row>
    <row r="197" spans="2:2" ht="15.75" x14ac:dyDescent="0.25">
      <c r="B197" s="36"/>
    </row>
    <row r="198" spans="2:2" ht="15.75" x14ac:dyDescent="0.25">
      <c r="B198" s="36"/>
    </row>
    <row r="199" spans="2:2" ht="15.75" x14ac:dyDescent="0.25">
      <c r="B199" s="36"/>
    </row>
    <row r="200" spans="2:2" ht="15.75" x14ac:dyDescent="0.25">
      <c r="B200" s="36"/>
    </row>
    <row r="201" spans="2:2" ht="15.75" x14ac:dyDescent="0.25">
      <c r="B201" s="36"/>
    </row>
    <row r="202" spans="2:2" ht="15.75" x14ac:dyDescent="0.25">
      <c r="B202" s="36"/>
    </row>
    <row r="203" spans="2:2" ht="15.75" x14ac:dyDescent="0.25">
      <c r="B203" s="36"/>
    </row>
    <row r="204" spans="2:2" ht="15.75" x14ac:dyDescent="0.25">
      <c r="B204" s="36"/>
    </row>
    <row r="205" spans="2:2" ht="15.75" x14ac:dyDescent="0.25">
      <c r="B205" s="36"/>
    </row>
    <row r="206" spans="2:2" ht="15.75" x14ac:dyDescent="0.25">
      <c r="B206" s="36"/>
    </row>
    <row r="207" spans="2:2" ht="15.75" x14ac:dyDescent="0.25">
      <c r="B207" s="36"/>
    </row>
    <row r="208" spans="2:2" ht="15.75" x14ac:dyDescent="0.25">
      <c r="B208" s="36"/>
    </row>
    <row r="209" spans="2:2" ht="15.75" x14ac:dyDescent="0.25">
      <c r="B209" s="36"/>
    </row>
    <row r="210" spans="2:2" ht="15.75" x14ac:dyDescent="0.25">
      <c r="B210" s="36"/>
    </row>
    <row r="211" spans="2:2" ht="15.75" x14ac:dyDescent="0.25">
      <c r="B211" s="36"/>
    </row>
    <row r="212" spans="2:2" ht="15.75" x14ac:dyDescent="0.25">
      <c r="B212" s="36"/>
    </row>
    <row r="213" spans="2:2" ht="15.75" x14ac:dyDescent="0.25">
      <c r="B213" s="36"/>
    </row>
    <row r="214" spans="2:2" ht="15.75" x14ac:dyDescent="0.25">
      <c r="B214" s="36"/>
    </row>
    <row r="215" spans="2:2" ht="15.75" x14ac:dyDescent="0.25">
      <c r="B215" s="36"/>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7"/>
  <sheetViews>
    <sheetView topLeftCell="G1" workbookViewId="0">
      <selection activeCell="Q4" sqref="Q4"/>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24</v>
      </c>
      <c r="B1" s="3" t="s">
        <v>40</v>
      </c>
      <c r="C1" s="3" t="s">
        <v>49</v>
      </c>
      <c r="D1" s="4" t="s">
        <v>60</v>
      </c>
      <c r="E1" s="4" t="s">
        <v>59</v>
      </c>
      <c r="F1" s="4" t="s">
        <v>61</v>
      </c>
      <c r="G1" s="4" t="s">
        <v>62</v>
      </c>
      <c r="H1" s="7" t="s">
        <v>11</v>
      </c>
      <c r="I1" s="4" t="s">
        <v>75</v>
      </c>
      <c r="J1" s="4" t="s">
        <v>256</v>
      </c>
      <c r="K1" s="4" t="s">
        <v>13</v>
      </c>
      <c r="L1" s="4" t="s">
        <v>81</v>
      </c>
      <c r="M1" s="4" t="s">
        <v>15</v>
      </c>
      <c r="N1" s="4" t="s">
        <v>6</v>
      </c>
      <c r="O1" s="7" t="s">
        <v>82</v>
      </c>
      <c r="P1" s="4" t="s">
        <v>18</v>
      </c>
      <c r="Q1" s="18" t="s">
        <v>1</v>
      </c>
      <c r="R1" s="18" t="s">
        <v>271</v>
      </c>
      <c r="S1" s="33" t="s">
        <v>266</v>
      </c>
      <c r="T1" s="33" t="s">
        <v>267</v>
      </c>
      <c r="U1" s="18" t="s">
        <v>277</v>
      </c>
    </row>
    <row r="2" spans="1:21" x14ac:dyDescent="0.25">
      <c r="A2" s="2" t="s">
        <v>25</v>
      </c>
      <c r="B2" s="2" t="s">
        <v>41</v>
      </c>
      <c r="C2" s="1" t="s">
        <v>50</v>
      </c>
      <c r="D2" s="1" t="s">
        <v>68</v>
      </c>
      <c r="E2" s="5">
        <v>0.2</v>
      </c>
      <c r="F2" s="1" t="s">
        <v>63</v>
      </c>
      <c r="G2" s="5">
        <v>0.2</v>
      </c>
      <c r="H2" s="8" t="s">
        <v>74</v>
      </c>
      <c r="I2" s="9" t="s">
        <v>76</v>
      </c>
      <c r="J2" s="5">
        <v>0.25</v>
      </c>
      <c r="K2" s="9" t="s">
        <v>79</v>
      </c>
      <c r="L2" s="5">
        <v>0.25</v>
      </c>
      <c r="M2" s="9" t="s">
        <v>83</v>
      </c>
      <c r="N2" s="9" t="s">
        <v>85</v>
      </c>
      <c r="O2" s="10" t="s">
        <v>87</v>
      </c>
      <c r="P2" s="9" t="s">
        <v>90</v>
      </c>
      <c r="Q2" s="19" t="s">
        <v>112</v>
      </c>
      <c r="R2" s="19" t="s">
        <v>268</v>
      </c>
      <c r="S2" s="19" t="s">
        <v>269</v>
      </c>
      <c r="T2" s="19" t="s">
        <v>270</v>
      </c>
      <c r="U2" s="19" t="s">
        <v>57</v>
      </c>
    </row>
    <row r="3" spans="1:21" x14ac:dyDescent="0.25">
      <c r="A3" s="2" t="s">
        <v>26</v>
      </c>
      <c r="B3" s="2" t="s">
        <v>42</v>
      </c>
      <c r="C3" s="1" t="s">
        <v>51</v>
      </c>
      <c r="D3" s="1" t="s">
        <v>55</v>
      </c>
      <c r="E3" s="5">
        <v>0.4</v>
      </c>
      <c r="F3" s="1" t="s">
        <v>64</v>
      </c>
      <c r="G3" s="5">
        <v>0.4</v>
      </c>
      <c r="H3" s="8" t="s">
        <v>1</v>
      </c>
      <c r="I3" s="9" t="s">
        <v>77</v>
      </c>
      <c r="J3" s="5">
        <v>0.15</v>
      </c>
      <c r="K3" s="9" t="s">
        <v>80</v>
      </c>
      <c r="L3" s="5">
        <v>0.15</v>
      </c>
      <c r="M3" s="9" t="s">
        <v>84</v>
      </c>
      <c r="N3" s="9" t="s">
        <v>86</v>
      </c>
      <c r="O3" s="10" t="s">
        <v>88</v>
      </c>
      <c r="P3" s="9" t="s">
        <v>91</v>
      </c>
      <c r="Q3" s="19" t="s">
        <v>113</v>
      </c>
      <c r="R3" s="19" t="s">
        <v>272</v>
      </c>
      <c r="S3" s="19" t="s">
        <v>275</v>
      </c>
      <c r="T3" s="19" t="s">
        <v>276</v>
      </c>
      <c r="U3" s="19" t="s">
        <v>56</v>
      </c>
    </row>
    <row r="4" spans="1:21" x14ac:dyDescent="0.25">
      <c r="A4" s="2" t="s">
        <v>27</v>
      </c>
      <c r="B4" s="2" t="s">
        <v>43</v>
      </c>
      <c r="C4" s="1" t="s">
        <v>52</v>
      </c>
      <c r="D4" s="1" t="s">
        <v>56</v>
      </c>
      <c r="E4" s="5">
        <v>0.6</v>
      </c>
      <c r="F4" s="1" t="s">
        <v>65</v>
      </c>
      <c r="G4" s="5">
        <v>0.6</v>
      </c>
      <c r="I4" s="1" t="s">
        <v>78</v>
      </c>
      <c r="J4" s="5">
        <v>0.1</v>
      </c>
      <c r="M4" s="6"/>
      <c r="N4" s="6"/>
      <c r="O4" s="6"/>
      <c r="P4" s="1" t="s">
        <v>92</v>
      </c>
      <c r="Q4" t="s">
        <v>278</v>
      </c>
      <c r="R4" t="s">
        <v>273</v>
      </c>
      <c r="U4" t="s">
        <v>55</v>
      </c>
    </row>
    <row r="5" spans="1:21" x14ac:dyDescent="0.25">
      <c r="A5" s="2" t="s">
        <v>28</v>
      </c>
      <c r="B5" s="2" t="s">
        <v>44</v>
      </c>
      <c r="C5" s="1" t="s">
        <v>53</v>
      </c>
      <c r="D5" s="1" t="s">
        <v>57</v>
      </c>
      <c r="E5" s="5">
        <v>0.8</v>
      </c>
      <c r="F5" s="1" t="s">
        <v>66</v>
      </c>
      <c r="G5" s="5">
        <v>0.8</v>
      </c>
      <c r="P5" s="1" t="s">
        <v>93</v>
      </c>
      <c r="R5" t="s">
        <v>274</v>
      </c>
    </row>
    <row r="6" spans="1:21" x14ac:dyDescent="0.25">
      <c r="A6" s="2" t="s">
        <v>29</v>
      </c>
      <c r="B6" s="2" t="s">
        <v>45</v>
      </c>
      <c r="C6" s="1" t="s">
        <v>54</v>
      </c>
      <c r="D6" s="1" t="s">
        <v>58</v>
      </c>
      <c r="E6" s="5">
        <v>1</v>
      </c>
      <c r="F6" s="1" t="s">
        <v>67</v>
      </c>
      <c r="G6" s="5">
        <v>1</v>
      </c>
      <c r="P6" s="1" t="s">
        <v>94</v>
      </c>
    </row>
    <row r="7" spans="1:21" x14ac:dyDescent="0.25">
      <c r="A7" s="2" t="s">
        <v>30</v>
      </c>
      <c r="B7" s="2" t="s">
        <v>46</v>
      </c>
    </row>
    <row r="8" spans="1:21" x14ac:dyDescent="0.25">
      <c r="A8" s="2" t="s">
        <v>31</v>
      </c>
      <c r="B8" s="2" t="s">
        <v>47</v>
      </c>
    </row>
    <row r="9" spans="1:21" x14ac:dyDescent="0.25">
      <c r="A9" s="2" t="s">
        <v>32</v>
      </c>
    </row>
    <row r="10" spans="1:21" x14ac:dyDescent="0.25">
      <c r="A10" s="2" t="s">
        <v>33</v>
      </c>
    </row>
    <row r="11" spans="1:21" x14ac:dyDescent="0.25">
      <c r="A11" s="2" t="s">
        <v>34</v>
      </c>
    </row>
    <row r="12" spans="1:21" x14ac:dyDescent="0.25">
      <c r="A12" s="2" t="s">
        <v>35</v>
      </c>
    </row>
    <row r="13" spans="1:21" x14ac:dyDescent="0.25">
      <c r="A13" s="2" t="s">
        <v>36</v>
      </c>
    </row>
    <row r="14" spans="1:21" x14ac:dyDescent="0.25">
      <c r="A14" s="2" t="s">
        <v>37</v>
      </c>
    </row>
    <row r="15" spans="1:21" x14ac:dyDescent="0.25">
      <c r="A15" s="2" t="s">
        <v>38</v>
      </c>
    </row>
    <row r="16" spans="1:21" x14ac:dyDescent="0.25">
      <c r="A16" s="2" t="s">
        <v>39</v>
      </c>
    </row>
    <row r="17" spans="1:1" x14ac:dyDescent="0.25">
      <c r="A17" s="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MC-P08-F01-Contexto Estratégico</vt:lpstr>
      <vt:lpstr>MC-P08-F03</vt:lpstr>
      <vt:lpstr>DOCUMENTOS DE APOYO</vt:lpstr>
      <vt:lpstr>FORMULAS</vt:lpstr>
      <vt:lpstr>'MC-P08-F01-Contexto Estratégico'!Área_de_impresión</vt:lpstr>
      <vt:lpstr>'MC-P08-F01-Contexto Estratégico'!Títulos_a_imprimir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2021-09-22T14:34:26Z</dcterms:modified>
</cp:coreProperties>
</file>