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onne\Desktop\Documentos Actualizado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Hoja1!$A$1:$G$156</definedName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C153" i="1" l="1"/>
  <c r="D153" i="1"/>
  <c r="E153" i="1"/>
  <c r="C146" i="1"/>
  <c r="D146" i="1"/>
  <c r="E146" i="1"/>
  <c r="F146" i="1"/>
  <c r="C143" i="1"/>
  <c r="D143" i="1"/>
  <c r="E143" i="1"/>
  <c r="C139" i="1"/>
  <c r="D139" i="1"/>
  <c r="E139" i="1"/>
  <c r="C134" i="1"/>
  <c r="D134" i="1"/>
  <c r="E134" i="1"/>
  <c r="C131" i="1"/>
  <c r="D131" i="1"/>
  <c r="E131" i="1"/>
  <c r="C128" i="1"/>
  <c r="D128" i="1"/>
  <c r="E128" i="1"/>
  <c r="C123" i="1"/>
  <c r="D123" i="1"/>
  <c r="E123" i="1"/>
  <c r="C119" i="1"/>
  <c r="D119" i="1"/>
  <c r="E119" i="1"/>
  <c r="C116" i="1"/>
  <c r="D116" i="1"/>
  <c r="E116" i="1"/>
  <c r="C112" i="1"/>
  <c r="C105" i="1" s="1"/>
  <c r="D112" i="1"/>
  <c r="E112" i="1"/>
  <c r="C106" i="1"/>
  <c r="D106" i="1"/>
  <c r="D105" i="1" s="1"/>
  <c r="E106" i="1"/>
  <c r="C99" i="1"/>
  <c r="C98" i="1" s="1"/>
  <c r="D99" i="1"/>
  <c r="D98" i="1" s="1"/>
  <c r="E99" i="1"/>
  <c r="E98" i="1" s="1"/>
  <c r="G94" i="1"/>
  <c r="G95" i="1"/>
  <c r="C91" i="1"/>
  <c r="D91" i="1"/>
  <c r="E91" i="1"/>
  <c r="G90" i="1"/>
  <c r="G26" i="1"/>
  <c r="G52" i="1"/>
  <c r="G82" i="1"/>
  <c r="G83" i="1"/>
  <c r="G84" i="1"/>
  <c r="G85" i="1"/>
  <c r="C78" i="1"/>
  <c r="C77" i="1" s="1"/>
  <c r="D78" i="1"/>
  <c r="D77" i="1" s="1"/>
  <c r="E78" i="1"/>
  <c r="E77" i="1" s="1"/>
  <c r="C69" i="1"/>
  <c r="C65" i="1" s="1"/>
  <c r="C64" i="1" s="1"/>
  <c r="D69" i="1"/>
  <c r="D65" i="1" s="1"/>
  <c r="D64" i="1" s="1"/>
  <c r="E69" i="1"/>
  <c r="E65" i="1" s="1"/>
  <c r="E64" i="1" s="1"/>
  <c r="C61" i="1"/>
  <c r="D61" i="1"/>
  <c r="E61" i="1"/>
  <c r="F61" i="1"/>
  <c r="C57" i="1"/>
  <c r="D57" i="1"/>
  <c r="E57" i="1"/>
  <c r="F57" i="1"/>
  <c r="C55" i="1"/>
  <c r="D55" i="1"/>
  <c r="E55" i="1"/>
  <c r="F55" i="1"/>
  <c r="C50" i="1"/>
  <c r="D50" i="1"/>
  <c r="E50" i="1"/>
  <c r="F50" i="1"/>
  <c r="G49" i="1"/>
  <c r="G48" i="1"/>
  <c r="C47" i="1"/>
  <c r="D47" i="1"/>
  <c r="E47" i="1"/>
  <c r="F47" i="1"/>
  <c r="C43" i="1"/>
  <c r="D43" i="1"/>
  <c r="E43" i="1"/>
  <c r="F43" i="1"/>
  <c r="C37" i="1"/>
  <c r="D37" i="1"/>
  <c r="E37" i="1"/>
  <c r="F37" i="1"/>
  <c r="C33" i="1"/>
  <c r="D33" i="1"/>
  <c r="E33" i="1"/>
  <c r="F33" i="1"/>
  <c r="C30" i="1"/>
  <c r="D30" i="1"/>
  <c r="D29" i="1" s="1"/>
  <c r="E30" i="1"/>
  <c r="F30" i="1"/>
  <c r="C20" i="1"/>
  <c r="D20" i="1"/>
  <c r="E20" i="1"/>
  <c r="C17" i="1"/>
  <c r="D17" i="1"/>
  <c r="E17" i="1"/>
  <c r="C13" i="1"/>
  <c r="D13" i="1"/>
  <c r="E13" i="1"/>
  <c r="C9" i="1"/>
  <c r="D9" i="1"/>
  <c r="E9" i="1"/>
  <c r="E29" i="1" l="1"/>
  <c r="C29" i="1"/>
  <c r="E105" i="1"/>
  <c r="C97" i="1"/>
  <c r="C96" i="1" s="1"/>
  <c r="C8" i="1"/>
  <c r="C7" i="1" s="1"/>
  <c r="C6" i="1" l="1"/>
  <c r="G89" i="1"/>
  <c r="I109" i="1" l="1"/>
  <c r="G88" i="1"/>
  <c r="G87" i="1" l="1"/>
  <c r="G86" i="1"/>
  <c r="I108" i="1" l="1"/>
  <c r="G81" i="1"/>
  <c r="G45" i="1"/>
  <c r="S39" i="2"/>
  <c r="R39" i="2"/>
  <c r="G19" i="1"/>
  <c r="G63" i="1"/>
  <c r="G62" i="1"/>
  <c r="G60" i="1"/>
  <c r="G59" i="1"/>
  <c r="G56" i="1"/>
  <c r="G54" i="1"/>
  <c r="G53" i="1"/>
  <c r="G51" i="1"/>
  <c r="G46" i="1"/>
  <c r="G42" i="1"/>
  <c r="G41" i="1"/>
  <c r="G40" i="1"/>
  <c r="G39" i="1"/>
  <c r="G36" i="1"/>
  <c r="G35" i="1"/>
  <c r="G34" i="1"/>
  <c r="G32" i="1"/>
  <c r="G22" i="1"/>
  <c r="G24" i="1"/>
  <c r="G25" i="1"/>
  <c r="G27" i="1"/>
  <c r="G28" i="1"/>
  <c r="G21" i="1"/>
  <c r="N29" i="2"/>
  <c r="N26" i="2"/>
  <c r="Q41" i="2"/>
  <c r="P41" i="2"/>
  <c r="O41" i="2"/>
  <c r="N41" i="2"/>
  <c r="B32" i="2"/>
  <c r="B30" i="2"/>
  <c r="K21" i="2"/>
  <c r="J21" i="2"/>
  <c r="I21" i="2"/>
  <c r="H21" i="2"/>
  <c r="G21" i="2"/>
  <c r="F21" i="2"/>
  <c r="E21" i="2"/>
  <c r="M21" i="2" s="1"/>
  <c r="D21" i="2"/>
  <c r="K20" i="2"/>
  <c r="J20" i="2"/>
  <c r="I20" i="2"/>
  <c r="H20" i="2"/>
  <c r="G20" i="2"/>
  <c r="F20" i="2"/>
  <c r="E20" i="2"/>
  <c r="D20" i="2"/>
  <c r="K19" i="2"/>
  <c r="J19" i="2"/>
  <c r="I19" i="2"/>
  <c r="K18" i="2"/>
  <c r="J18" i="2"/>
  <c r="I18" i="2"/>
  <c r="H18" i="2"/>
  <c r="G18" i="2"/>
  <c r="F18" i="2"/>
  <c r="N17" i="2"/>
  <c r="M16" i="2"/>
  <c r="O16" i="2" s="1"/>
  <c r="L16" i="2"/>
  <c r="N16" i="2" s="1"/>
  <c r="N15" i="2"/>
  <c r="F15" i="2"/>
  <c r="H19" i="2" s="1"/>
  <c r="E15" i="2"/>
  <c r="G19" i="2" s="1"/>
  <c r="D15" i="2"/>
  <c r="C15" i="2"/>
  <c r="C14" i="2" s="1"/>
  <c r="E18" i="2" s="1"/>
  <c r="B15" i="2"/>
  <c r="N14" i="2"/>
  <c r="M14" i="2"/>
  <c r="O14" i="2" s="1"/>
  <c r="B14" i="2"/>
  <c r="D18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O7" i="2"/>
  <c r="O9" i="2" s="1"/>
  <c r="N7" i="2"/>
  <c r="N9" i="2"/>
  <c r="M7" i="2"/>
  <c r="M9" i="2" s="1"/>
  <c r="L7" i="2"/>
  <c r="L9" i="2"/>
  <c r="M6" i="2"/>
  <c r="O8" i="2" s="1"/>
  <c r="L6" i="2"/>
  <c r="L8" i="2" s="1"/>
  <c r="N8" i="2"/>
  <c r="G67" i="1"/>
  <c r="G68" i="1"/>
  <c r="G76" i="1"/>
  <c r="G75" i="1"/>
  <c r="G74" i="1"/>
  <c r="G73" i="1"/>
  <c r="G72" i="1"/>
  <c r="G71" i="1"/>
  <c r="G70" i="1"/>
  <c r="F153" i="1"/>
  <c r="F143" i="1"/>
  <c r="F139" i="1"/>
  <c r="F134" i="1"/>
  <c r="F131" i="1"/>
  <c r="F123" i="1"/>
  <c r="F119" i="1"/>
  <c r="F116" i="1"/>
  <c r="F112" i="1"/>
  <c r="F106" i="1"/>
  <c r="G103" i="1"/>
  <c r="G155" i="1"/>
  <c r="G154" i="1"/>
  <c r="G152" i="1"/>
  <c r="G151" i="1"/>
  <c r="G150" i="1"/>
  <c r="G149" i="1"/>
  <c r="G148" i="1"/>
  <c r="G147" i="1"/>
  <c r="G145" i="1"/>
  <c r="G144" i="1"/>
  <c r="G142" i="1"/>
  <c r="G140" i="1"/>
  <c r="G138" i="1"/>
  <c r="G137" i="1"/>
  <c r="G136" i="1"/>
  <c r="G135" i="1"/>
  <c r="G133" i="1"/>
  <c r="G132" i="1"/>
  <c r="G129" i="1"/>
  <c r="G127" i="1"/>
  <c r="G126" i="1"/>
  <c r="G125" i="1"/>
  <c r="G124" i="1"/>
  <c r="G122" i="1"/>
  <c r="G121" i="1"/>
  <c r="G120" i="1"/>
  <c r="G118" i="1"/>
  <c r="G117" i="1"/>
  <c r="G115" i="1"/>
  <c r="G114" i="1"/>
  <c r="G113" i="1"/>
  <c r="G111" i="1"/>
  <c r="G110" i="1"/>
  <c r="G109" i="1"/>
  <c r="G108" i="1"/>
  <c r="G102" i="1"/>
  <c r="G101" i="1"/>
  <c r="F91" i="1"/>
  <c r="F19" i="2"/>
  <c r="M8" i="2"/>
  <c r="Q8" i="2" l="1"/>
  <c r="Q6" i="2" s="1"/>
  <c r="D19" i="2"/>
  <c r="G80" i="1"/>
  <c r="G55" i="1"/>
  <c r="G43" i="1"/>
  <c r="G44" i="1"/>
  <c r="P8" i="2"/>
  <c r="P9" i="2"/>
  <c r="D8" i="1"/>
  <c r="D7" i="1" s="1"/>
  <c r="E19" i="2"/>
  <c r="M19" i="2" s="1"/>
  <c r="M15" i="2" s="1"/>
  <c r="O15" i="2" s="1"/>
  <c r="G92" i="1"/>
  <c r="Q9" i="2"/>
  <c r="G33" i="1"/>
  <c r="G50" i="1"/>
  <c r="G16" i="1"/>
  <c r="G100" i="1"/>
  <c r="F99" i="1"/>
  <c r="G66" i="1"/>
  <c r="F69" i="1"/>
  <c r="F65" i="1" s="1"/>
  <c r="G38" i="1"/>
  <c r="G58" i="1"/>
  <c r="G57" i="1"/>
  <c r="M17" i="2"/>
  <c r="O17" i="2" s="1"/>
  <c r="F128" i="1"/>
  <c r="F105" i="1" s="1"/>
  <c r="S8" i="2"/>
  <c r="S6" i="2" s="1"/>
  <c r="S37" i="2" s="1"/>
  <c r="B28" i="2"/>
  <c r="B27" i="2"/>
  <c r="G31" i="1"/>
  <c r="G30" i="1"/>
  <c r="G106" i="1"/>
  <c r="G139" i="1"/>
  <c r="G153" i="1"/>
  <c r="G61" i="1"/>
  <c r="G12" i="1"/>
  <c r="G47" i="1"/>
  <c r="G143" i="1"/>
  <c r="G146" i="1"/>
  <c r="G141" i="1"/>
  <c r="G130" i="1"/>
  <c r="G134" i="1"/>
  <c r="G131" i="1"/>
  <c r="G123" i="1"/>
  <c r="D97" i="1"/>
  <c r="D96" i="1" s="1"/>
  <c r="G119" i="1"/>
  <c r="G116" i="1"/>
  <c r="G112" i="1"/>
  <c r="G107" i="1"/>
  <c r="B25" i="2"/>
  <c r="G93" i="1"/>
  <c r="F29" i="1"/>
  <c r="F78" i="1"/>
  <c r="F20" i="1"/>
  <c r="G23" i="1"/>
  <c r="D6" i="1" l="1"/>
  <c r="G14" i="1"/>
  <c r="E8" i="1"/>
  <c r="E7" i="1" s="1"/>
  <c r="G37" i="1"/>
  <c r="F77" i="1"/>
  <c r="G99" i="1"/>
  <c r="G91" i="1"/>
  <c r="G128" i="1"/>
  <c r="G65" i="1"/>
  <c r="F64" i="1"/>
  <c r="G64" i="1" s="1"/>
  <c r="G18" i="1"/>
  <c r="F17" i="1"/>
  <c r="G69" i="1"/>
  <c r="G79" i="1"/>
  <c r="G78" i="1"/>
  <c r="G20" i="1"/>
  <c r="F98" i="1"/>
  <c r="G98" i="1" s="1"/>
  <c r="G104" i="1"/>
  <c r="G105" i="1" l="1"/>
  <c r="E97" i="1"/>
  <c r="E96" i="1" s="1"/>
  <c r="E6" i="1" s="1"/>
  <c r="G29" i="1"/>
  <c r="G17" i="1"/>
  <c r="G77" i="1"/>
  <c r="F97" i="1"/>
  <c r="F96" i="1" s="1"/>
  <c r="G97" i="1" l="1"/>
  <c r="G96" i="1"/>
  <c r="S9" i="2" l="1"/>
  <c r="Q7" i="2"/>
  <c r="R9" i="2"/>
  <c r="P7" i="2"/>
  <c r="R7" i="2" l="1"/>
  <c r="R38" i="2" s="1"/>
  <c r="S7" i="2"/>
  <c r="S38" i="2" s="1"/>
  <c r="S41" i="2" s="1"/>
  <c r="G11" i="1" l="1"/>
  <c r="R8" i="2"/>
  <c r="P6" i="2"/>
  <c r="R6" i="2" l="1"/>
  <c r="R37" i="2" s="1"/>
  <c r="R41" i="2" s="1"/>
  <c r="F9" i="1" l="1"/>
  <c r="G10" i="1" l="1"/>
  <c r="G9" i="1"/>
  <c r="G15" i="1" l="1"/>
  <c r="F13" i="1"/>
  <c r="G13" i="1" l="1"/>
  <c r="F8" i="1"/>
  <c r="G8" i="1" l="1"/>
  <c r="F7" i="1"/>
  <c r="G7" i="1" l="1"/>
  <c r="F6" i="1"/>
  <c r="G6" i="1" s="1"/>
</calcChain>
</file>

<file path=xl/sharedStrings.xml><?xml version="1.0" encoding="utf-8"?>
<sst xmlns="http://schemas.openxmlformats.org/spreadsheetml/2006/main" count="394" uniqueCount="304">
  <si>
    <t>UNIVERSIDAD DEL TOLIMA</t>
  </si>
  <si>
    <t>CODIGO</t>
  </si>
  <si>
    <t>NOMBRE</t>
  </si>
  <si>
    <t>PRESUPUESTO DEFINITIVO</t>
  </si>
  <si>
    <t>TOTAL  RECAUDOS ACUMULADO</t>
  </si>
  <si>
    <t>02</t>
  </si>
  <si>
    <t>PRESUPUESTO DE INGRESOS</t>
  </si>
  <si>
    <t>0203</t>
  </si>
  <si>
    <t>RENTAS PROPIAS</t>
  </si>
  <si>
    <t>020342</t>
  </si>
  <si>
    <t>PROGRAMAS DE PREGRADO</t>
  </si>
  <si>
    <t>02034201</t>
  </si>
  <si>
    <t>PRESENCIAL</t>
  </si>
  <si>
    <t>0203420101</t>
  </si>
  <si>
    <t>Inscripciones</t>
  </si>
  <si>
    <t>0203420102</t>
  </si>
  <si>
    <t>Matriculas</t>
  </si>
  <si>
    <t>0203420103</t>
  </si>
  <si>
    <t>Continuidad Academica</t>
  </si>
  <si>
    <t>02034202</t>
  </si>
  <si>
    <t>DISTANCIA</t>
  </si>
  <si>
    <t>0203420201</t>
  </si>
  <si>
    <t>0203420202</t>
  </si>
  <si>
    <t>0203420203</t>
  </si>
  <si>
    <t>02034203</t>
  </si>
  <si>
    <t>DERECHOS DE GRADO</t>
  </si>
  <si>
    <t>0203420301</t>
  </si>
  <si>
    <t>Presencial</t>
  </si>
  <si>
    <t>0203420302</t>
  </si>
  <si>
    <t>Distancia</t>
  </si>
  <si>
    <t>02034204</t>
  </si>
  <si>
    <t>OTROS DERECHOS ACADEMICO</t>
  </si>
  <si>
    <t>0203420402</t>
  </si>
  <si>
    <t>Hojas de Vida</t>
  </si>
  <si>
    <t>0203420403</t>
  </si>
  <si>
    <t>Biblioteca</t>
  </si>
  <si>
    <t>0203420404</t>
  </si>
  <si>
    <t>Actas de Grado</t>
  </si>
  <si>
    <t>0203420405</t>
  </si>
  <si>
    <t>Supletorios y Validaciones</t>
  </si>
  <si>
    <t>0203420408</t>
  </si>
  <si>
    <t>Examenes de Aptitud Fisica</t>
  </si>
  <si>
    <t>0203420409</t>
  </si>
  <si>
    <t>Seminario de Profundizacion</t>
  </si>
  <si>
    <t>0203420410</t>
  </si>
  <si>
    <t>Cursos</t>
  </si>
  <si>
    <t>02034205</t>
  </si>
  <si>
    <t>POSGRADOS Y EDUCACION CONTINUADA</t>
  </si>
  <si>
    <t>0203420501</t>
  </si>
  <si>
    <t>Facultad de Veterinaria</t>
  </si>
  <si>
    <t>020342050101</t>
  </si>
  <si>
    <t>Especilizacion en Avicultura</t>
  </si>
  <si>
    <t>020342050102</t>
  </si>
  <si>
    <t>Maestria en Ciencias Pecuarias</t>
  </si>
  <si>
    <t>0203420502</t>
  </si>
  <si>
    <t>Facultad de Forestal</t>
  </si>
  <si>
    <t>020342050201</t>
  </si>
  <si>
    <t>Especilizacion en Prod. y Transform. de la Maderas</t>
  </si>
  <si>
    <t>020342050202</t>
  </si>
  <si>
    <t>Especializacion en Gestion Ambiental</t>
  </si>
  <si>
    <t>020342050203</t>
  </si>
  <si>
    <t>Maestria en Planif. de Cuencas Hidrograficas</t>
  </si>
  <si>
    <t>0203420503</t>
  </si>
  <si>
    <t>Facultad de Ciencias Econòmicas y Administrativas</t>
  </si>
  <si>
    <t>020342050301</t>
  </si>
  <si>
    <t>Gerencia de Recursos Humanos</t>
  </si>
  <si>
    <t>020342050302</t>
  </si>
  <si>
    <t>Gerencia de Mercadeo y ventas</t>
  </si>
  <si>
    <t>020342050303</t>
  </si>
  <si>
    <t>Especializacion Administracion de Empresas /Direccion de Organizaciones</t>
  </si>
  <si>
    <t>020342050304</t>
  </si>
  <si>
    <t>Gestion Publica de Entidades Territoriales</t>
  </si>
  <si>
    <t>020342050305</t>
  </si>
  <si>
    <t>Gerencia de Negocios Internacionales</t>
  </si>
  <si>
    <t>0203420504</t>
  </si>
  <si>
    <t>Facultad de Educaciòn</t>
  </si>
  <si>
    <t>020342050401</t>
  </si>
  <si>
    <t>Maestria en Educaciòn</t>
  </si>
  <si>
    <t>020342050402</t>
  </si>
  <si>
    <t>Especializaciòn en Pedagogia</t>
  </si>
  <si>
    <t>020342050403</t>
  </si>
  <si>
    <t>Especialización en  Futboll</t>
  </si>
  <si>
    <t>0203420505</t>
  </si>
  <si>
    <t>Posgrados  Agronomia</t>
  </si>
  <si>
    <t>020342050501</t>
  </si>
  <si>
    <t>Maestria  en Ciencias Agroalimenticias</t>
  </si>
  <si>
    <t>0203420506</t>
  </si>
  <si>
    <t>Facultad de Ciencias Basicas</t>
  </si>
  <si>
    <t>020342050601</t>
  </si>
  <si>
    <t>Maestria en Ciencias Biologicas</t>
  </si>
  <si>
    <t>020342050602</t>
  </si>
  <si>
    <t>Especializacion en Quimica</t>
  </si>
  <si>
    <t>020342050603</t>
  </si>
  <si>
    <t>Especializacion en Matematicas</t>
  </si>
  <si>
    <t>020342050604</t>
  </si>
  <si>
    <t>especializaciòn en Fisica</t>
  </si>
  <si>
    <t>0203420508</t>
  </si>
  <si>
    <t>020342050802</t>
  </si>
  <si>
    <t>Especializaciòn en Epidemiologia</t>
  </si>
  <si>
    <t>0203420509</t>
  </si>
  <si>
    <t>Instituto de Educaciòn  a Distancia</t>
  </si>
  <si>
    <t>020342050901</t>
  </si>
  <si>
    <t>Gerencia de Proyectos</t>
  </si>
  <si>
    <t>020342050902</t>
  </si>
  <si>
    <t>Gerencia de Instituciones Educativas</t>
  </si>
  <si>
    <t>020342050903</t>
  </si>
  <si>
    <t>Docencia en Literatura Infantil</t>
  </si>
  <si>
    <t>0203420510</t>
  </si>
  <si>
    <t>Facultad de Humanidades</t>
  </si>
  <si>
    <t>020342051001</t>
  </si>
  <si>
    <t>Maestria en Territorio y Conflicto</t>
  </si>
  <si>
    <t>020342051002</t>
  </si>
  <si>
    <t>Especializacion en Derechos Humanos y Competencias ciudadanas</t>
  </si>
  <si>
    <t>020390</t>
  </si>
  <si>
    <t>OTROS INGRESOS</t>
  </si>
  <si>
    <t>02039001</t>
  </si>
  <si>
    <t>0203900101</t>
  </si>
  <si>
    <t>Arrendamientos</t>
  </si>
  <si>
    <t>0203900102</t>
  </si>
  <si>
    <t>Indemnizacion de Compañias de Seguros</t>
  </si>
  <si>
    <t>0203900103</t>
  </si>
  <si>
    <t>Ingresos Varios</t>
  </si>
  <si>
    <t>0203900108</t>
  </si>
  <si>
    <t>Estampillas</t>
  </si>
  <si>
    <t>020390010801</t>
  </si>
  <si>
    <t>Gobernacion del Tolima</t>
  </si>
  <si>
    <t>020390010802</t>
  </si>
  <si>
    <t>Alcaldia Municipal</t>
  </si>
  <si>
    <t>020390010803</t>
  </si>
  <si>
    <t>Rendimientos Financieros</t>
  </si>
  <si>
    <t>0203900109</t>
  </si>
  <si>
    <t>Reintegro Iva</t>
  </si>
  <si>
    <t>0203900110</t>
  </si>
  <si>
    <t>Venta de Chatarra</t>
  </si>
  <si>
    <t>0203900116</t>
  </si>
  <si>
    <t>Venta de  Libros Coleccion Autores Universitarios</t>
  </si>
  <si>
    <t>0204</t>
  </si>
  <si>
    <t>TRANSFERENCIAS RECIBIDAS</t>
  </si>
  <si>
    <t>020423</t>
  </si>
  <si>
    <t>PRESUPUESTO NACIONAL</t>
  </si>
  <si>
    <t>02042301</t>
  </si>
  <si>
    <t>Aporte de la Nacion</t>
  </si>
  <si>
    <t>02042304</t>
  </si>
  <si>
    <t>IPC Vigencias Anteriores</t>
  </si>
  <si>
    <t>02042308</t>
  </si>
  <si>
    <t xml:space="preserve">ADICION  </t>
  </si>
  <si>
    <t>02042309</t>
  </si>
  <si>
    <t>FDO MEN  Ampliacion Cobertura Univ. Publicas</t>
  </si>
  <si>
    <t>02042310</t>
  </si>
  <si>
    <t>Aporte a la Financ.  de la UT Para  el Fomento de la Educacion</t>
  </si>
  <si>
    <t>02042311</t>
  </si>
  <si>
    <t>Aporte Vigencia 2010</t>
  </si>
  <si>
    <t>020424</t>
  </si>
  <si>
    <t>0207</t>
  </si>
  <si>
    <t>RECURSOS DE CAPITAL</t>
  </si>
  <si>
    <t>020707</t>
  </si>
  <si>
    <t>Cacelacion Reservas</t>
  </si>
  <si>
    <t>020719</t>
  </si>
  <si>
    <t>RENDIMIENTOS</t>
  </si>
  <si>
    <t>0209</t>
  </si>
  <si>
    <t>FONDOS</t>
  </si>
  <si>
    <t>020991</t>
  </si>
  <si>
    <t>FONDOS ROTATORIOS</t>
  </si>
  <si>
    <t>02099101</t>
  </si>
  <si>
    <t>0209910101</t>
  </si>
  <si>
    <t>Fondo de Investigaciones</t>
  </si>
  <si>
    <t>020991010101</t>
  </si>
  <si>
    <t>Convenios</t>
  </si>
  <si>
    <t>020991010102</t>
  </si>
  <si>
    <t>020991010103</t>
  </si>
  <si>
    <t>Venta de Libros Publicaciones Investigaciones</t>
  </si>
  <si>
    <t>0209910102</t>
  </si>
  <si>
    <t>Centro Regional del  Norte CURDN</t>
  </si>
  <si>
    <t>0209910103</t>
  </si>
  <si>
    <t>Cere</t>
  </si>
  <si>
    <t>02099102</t>
  </si>
  <si>
    <t>FONDOS ESPECIALES</t>
  </si>
  <si>
    <t>0209910201</t>
  </si>
  <si>
    <t>020991020101</t>
  </si>
  <si>
    <t>Posgrados</t>
  </si>
  <si>
    <t>020991020102</t>
  </si>
  <si>
    <t>Cursos No Regulares  y Seminarios de Profundizacion</t>
  </si>
  <si>
    <t>020991020103</t>
  </si>
  <si>
    <t>020991020104</t>
  </si>
  <si>
    <t>Otros Proyectos Especiales</t>
  </si>
  <si>
    <t>020991020105</t>
  </si>
  <si>
    <t>Rendimientos</t>
  </si>
  <si>
    <t>0209910202</t>
  </si>
  <si>
    <t>020991020202</t>
  </si>
  <si>
    <t>Cursos No Regulares y Seminarios de Profundizacion</t>
  </si>
  <si>
    <t>020991020203</t>
  </si>
  <si>
    <t>020991020205</t>
  </si>
  <si>
    <t>0209910203</t>
  </si>
  <si>
    <t>Facultad de Agronomia</t>
  </si>
  <si>
    <t>020991020302</t>
  </si>
  <si>
    <t>Cursos No Regulares y seminarios de Profundizacion</t>
  </si>
  <si>
    <t>020991020305</t>
  </si>
  <si>
    <t>0209910204</t>
  </si>
  <si>
    <t>Facultad de Administracion de Empresas</t>
  </si>
  <si>
    <t>020991020402</t>
  </si>
  <si>
    <t>Cursos No Regulares y Seminarios De Profundizacion</t>
  </si>
  <si>
    <t>020991020403</t>
  </si>
  <si>
    <t>020991020405</t>
  </si>
  <si>
    <t>0209910205</t>
  </si>
  <si>
    <t>Facultad de Educacion</t>
  </si>
  <si>
    <t>020991020502</t>
  </si>
  <si>
    <t>020991020503</t>
  </si>
  <si>
    <t>020991020504</t>
  </si>
  <si>
    <t xml:space="preserve">Servicios de Extencion Centro de Idiomas </t>
  </si>
  <si>
    <t>020991020505</t>
  </si>
  <si>
    <t>0209910206</t>
  </si>
  <si>
    <t>Facultad de Tecnologias</t>
  </si>
  <si>
    <t>020991020602</t>
  </si>
  <si>
    <t>020991020605</t>
  </si>
  <si>
    <t>0209910207</t>
  </si>
  <si>
    <t>020991020702</t>
  </si>
  <si>
    <t>020991020705</t>
  </si>
  <si>
    <t>0209910208</t>
  </si>
  <si>
    <t>Facultad de Ciencias de  la Salud</t>
  </si>
  <si>
    <t>020991020802</t>
  </si>
  <si>
    <t>020991020803</t>
  </si>
  <si>
    <t>020991020804</t>
  </si>
  <si>
    <t>Examenes  de Aptitud Fisica</t>
  </si>
  <si>
    <t>020991020805</t>
  </si>
  <si>
    <t>0209910210</t>
  </si>
  <si>
    <t>Instituto de Educacion a Distancia</t>
  </si>
  <si>
    <t>020991021002</t>
  </si>
  <si>
    <t>020991021003</t>
  </si>
  <si>
    <t>020991021005</t>
  </si>
  <si>
    <t>0209910211</t>
  </si>
  <si>
    <t>Desarrollo Institucional</t>
  </si>
  <si>
    <t>020991021101</t>
  </si>
  <si>
    <t>0209910212</t>
  </si>
  <si>
    <t>Desarrollo Humano</t>
  </si>
  <si>
    <t>020991021201</t>
  </si>
  <si>
    <t>Restaurante Estudiantil</t>
  </si>
  <si>
    <t>020991021202</t>
  </si>
  <si>
    <t>Restaurante Armero</t>
  </si>
  <si>
    <t>020991021203</t>
  </si>
  <si>
    <t>Compra y Venta de Servicios Carn</t>
  </si>
  <si>
    <t>020991021205</t>
  </si>
  <si>
    <t>INTERESES</t>
  </si>
  <si>
    <t>0209910213</t>
  </si>
  <si>
    <t>0209910215</t>
  </si>
  <si>
    <t>020991021502</t>
  </si>
  <si>
    <t>020991021503</t>
  </si>
  <si>
    <t>02099103</t>
  </si>
  <si>
    <t>Relevo  Generacional</t>
  </si>
  <si>
    <t>0203900122</t>
  </si>
  <si>
    <t>ALQUILER AUDITORIO LOS OCOBOS</t>
  </si>
  <si>
    <t>02042306</t>
  </si>
  <si>
    <t>Descuento Votaciones</t>
  </si>
  <si>
    <t>020991021105</t>
  </si>
  <si>
    <t>0203420401</t>
  </si>
  <si>
    <t>Carnèt</t>
  </si>
  <si>
    <t>020744</t>
  </si>
  <si>
    <t>Otros Recursos del Balance</t>
  </si>
  <si>
    <t>020991021204</t>
  </si>
  <si>
    <t>PRESENTACION TROPICAL ORQUESTA</t>
  </si>
  <si>
    <t>PROYECCIÓN DE INSCRITOS Y ESTUDIANTES MATRICULADOS</t>
  </si>
  <si>
    <t>A</t>
  </si>
  <si>
    <t>B</t>
  </si>
  <si>
    <t>INSCRITOS</t>
  </si>
  <si>
    <t>MATRICULADOS</t>
  </si>
  <si>
    <t>TC INSCRITOS</t>
  </si>
  <si>
    <t>TC MATRICULADOS</t>
  </si>
  <si>
    <t>MATRICULADOS PROPIOS</t>
  </si>
  <si>
    <t>MATRIC CONVENIO 85%</t>
  </si>
  <si>
    <t>MATRIC CONVENIO 15%</t>
  </si>
  <si>
    <t>TC MATRICULADOS PROPIOS</t>
  </si>
  <si>
    <t>TC MATRICULADOS CONV 87%</t>
  </si>
  <si>
    <t>TC MATRICULADOS CONV 15%</t>
  </si>
  <si>
    <t>TARIFAS</t>
  </si>
  <si>
    <t>SALARIO MÍNIMO 2011</t>
  </si>
  <si>
    <t>SALARIO MÍNIMO 2012</t>
  </si>
  <si>
    <t>INSCRIPCIÓN   A - 2012</t>
  </si>
  <si>
    <t>INSCRIPCIÓN   B - 2012</t>
  </si>
  <si>
    <t>MATRÍCULAS</t>
  </si>
  <si>
    <t>FACTOR PRESENCIAL</t>
  </si>
  <si>
    <t>FACTOR DISTANCIA (ING SIST)</t>
  </si>
  <si>
    <t xml:space="preserve">FACTOR DISTANCIA OTROS </t>
  </si>
  <si>
    <t>INSCRIPCIONES</t>
  </si>
  <si>
    <t>MATRICULAS</t>
  </si>
  <si>
    <t>CONTINUIDAD ACADÉMICA</t>
  </si>
  <si>
    <t>TOTAL PRESENCIAL</t>
  </si>
  <si>
    <t>SALARIO MÍNIMO 2013</t>
  </si>
  <si>
    <t>IPC PROY 2013</t>
  </si>
  <si>
    <t>INSCRIPCIÓN   B - 2013</t>
  </si>
  <si>
    <t>Desempeño de Indicadores</t>
  </si>
  <si>
    <t>Incremento 3% base transferencia</t>
  </si>
  <si>
    <t>Aportes por transferir-Gobernación</t>
  </si>
  <si>
    <t>Aportes del Departamento-Aporte Ley 30</t>
  </si>
  <si>
    <t>Aportes del Departamento 2010-2011</t>
  </si>
  <si>
    <t>Recursos de Credito</t>
  </si>
  <si>
    <t>Facultad de Ciencias de la Salud</t>
  </si>
  <si>
    <t>PROYECCION VIGENCIA ACTUAL</t>
  </si>
  <si>
    <t>PROYECCION VIGENCIA SIGUIENTE</t>
  </si>
  <si>
    <t xml:space="preserve">VARIACIÒN </t>
  </si>
  <si>
    <t>REPORTE DE INGRESOS</t>
  </si>
  <si>
    <t>Código:PI-P02-F10</t>
  </si>
  <si>
    <t>Versión: 03</t>
  </si>
  <si>
    <t>PROCEDIMIENTO PROGRAMACIÓN, PREPARACIÓN Y APROBACIÓN DEL PRESUPUESTO INSTITUCIONAL</t>
  </si>
  <si>
    <t>Página X de X</t>
  </si>
  <si>
    <t>Fecha Aprobación:
01-06-2017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</si>
</sst>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_ * #,##0.0_ ;_ * \-#,##0.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23"/>
      <color theme="1"/>
      <name val="PumpTriD"/>
    </font>
    <font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3" xfId="0" applyBorder="1"/>
    <xf numFmtId="0" fontId="0" fillId="0" borderId="0" xfId="0" applyBorder="1"/>
    <xf numFmtId="164" fontId="0" fillId="0" borderId="0" xfId="1" applyFont="1" applyBorder="1"/>
    <xf numFmtId="164" fontId="0" fillId="0" borderId="0" xfId="1" applyFont="1"/>
    <xf numFmtId="164" fontId="0" fillId="0" borderId="0" xfId="1" applyFont="1"/>
    <xf numFmtId="0" fontId="2" fillId="0" borderId="0" xfId="0" applyFont="1"/>
    <xf numFmtId="0" fontId="4" fillId="0" borderId="0" xfId="3" applyFont="1"/>
    <xf numFmtId="0" fontId="3" fillId="0" borderId="0" xfId="3"/>
    <xf numFmtId="9" fontId="5" fillId="0" borderId="0" xfId="3" applyNumberFormat="1" applyFont="1" applyAlignment="1">
      <alignment horizontal="center"/>
    </xf>
    <xf numFmtId="0" fontId="3" fillId="0" borderId="0" xfId="3" applyFont="1"/>
    <xf numFmtId="0" fontId="5" fillId="5" borderId="2" xfId="3" applyFont="1" applyFill="1" applyBorder="1" applyAlignment="1">
      <alignment horizontal="center"/>
    </xf>
    <xf numFmtId="0" fontId="3" fillId="0" borderId="2" xfId="3" applyFont="1" applyBorder="1"/>
    <xf numFmtId="167" fontId="1" fillId="0" borderId="2" xfId="4" applyNumberFormat="1" applyFont="1" applyBorder="1" applyAlignment="1">
      <alignment horizontal="center" vertical="center" wrapText="1"/>
    </xf>
    <xf numFmtId="0" fontId="3" fillId="0" borderId="0" xfId="3" applyFont="1" applyFill="1" applyBorder="1"/>
    <xf numFmtId="167" fontId="1" fillId="0" borderId="0" xfId="4" applyNumberFormat="1" applyFont="1" applyBorder="1" applyAlignment="1">
      <alignment horizontal="center" vertical="center" wrapText="1"/>
    </xf>
    <xf numFmtId="9" fontId="1" fillId="0" borderId="0" xfId="2" applyFont="1" applyBorder="1" applyAlignment="1">
      <alignment horizontal="right" vertical="center" wrapText="1"/>
    </xf>
    <xf numFmtId="9" fontId="3" fillId="0" borderId="0" xfId="3" applyNumberFormat="1"/>
    <xf numFmtId="167" fontId="1" fillId="0" borderId="2" xfId="4" applyNumberFormat="1" applyFont="1" applyBorder="1" applyAlignment="1">
      <alignment horizontal="center"/>
    </xf>
    <xf numFmtId="167" fontId="1" fillId="0" borderId="1" xfId="4" applyNumberFormat="1" applyFont="1" applyBorder="1" applyAlignment="1">
      <alignment horizontal="center"/>
    </xf>
    <xf numFmtId="168" fontId="6" fillId="0" borderId="0" xfId="2" applyNumberFormat="1" applyFont="1" applyBorder="1" applyAlignment="1">
      <alignment horizontal="right" vertical="center" wrapText="1"/>
    </xf>
    <xf numFmtId="0" fontId="3" fillId="0" borderId="0" xfId="3" applyFont="1" applyAlignment="1">
      <alignment horizontal="right"/>
    </xf>
    <xf numFmtId="168" fontId="3" fillId="0" borderId="0" xfId="3" applyNumberFormat="1" applyAlignment="1">
      <alignment horizontal="center"/>
    </xf>
    <xf numFmtId="0" fontId="7" fillId="0" borderId="0" xfId="3" applyFont="1"/>
    <xf numFmtId="167" fontId="3" fillId="0" borderId="0" xfId="3" applyNumberFormat="1"/>
    <xf numFmtId="9" fontId="3" fillId="0" borderId="0" xfId="5" applyFont="1" applyAlignment="1">
      <alignment horizontal="left"/>
    </xf>
    <xf numFmtId="167" fontId="5" fillId="0" borderId="0" xfId="4" applyNumberFormat="1" applyFont="1"/>
    <xf numFmtId="9" fontId="3" fillId="0" borderId="0" xfId="2" applyFont="1"/>
    <xf numFmtId="9" fontId="1" fillId="0" borderId="0" xfId="5" applyFont="1" applyAlignment="1">
      <alignment horizontal="center"/>
    </xf>
    <xf numFmtId="9" fontId="1" fillId="0" borderId="0" xfId="5" applyFont="1"/>
    <xf numFmtId="167" fontId="1" fillId="0" borderId="0" xfId="5" applyNumberFormat="1" applyFont="1"/>
    <xf numFmtId="168" fontId="5" fillId="0" borderId="0" xfId="3" applyNumberFormat="1" applyFont="1" applyAlignment="1">
      <alignment horizontal="right"/>
    </xf>
    <xf numFmtId="168" fontId="5" fillId="0" borderId="0" xfId="3" applyNumberFormat="1" applyFont="1" applyAlignment="1">
      <alignment horizontal="center"/>
    </xf>
    <xf numFmtId="166" fontId="5" fillId="0" borderId="0" xfId="4" applyNumberFormat="1" applyFont="1" applyAlignment="1">
      <alignment horizontal="center" vertical="center" wrapText="1"/>
    </xf>
    <xf numFmtId="169" fontId="5" fillId="0" borderId="0" xfId="4" applyNumberFormat="1" applyFont="1" applyAlignment="1">
      <alignment horizontal="center" vertical="center" wrapText="1"/>
    </xf>
    <xf numFmtId="166" fontId="3" fillId="0" borderId="0" xfId="3" applyNumberFormat="1"/>
    <xf numFmtId="169" fontId="3" fillId="0" borderId="0" xfId="3" applyNumberFormat="1"/>
    <xf numFmtId="167" fontId="5" fillId="0" borderId="0" xfId="4" applyNumberFormat="1" applyFont="1" applyAlignment="1">
      <alignment horizontal="center" vertical="center" wrapText="1"/>
    </xf>
    <xf numFmtId="0" fontId="3" fillId="0" borderId="2" xfId="3" applyBorder="1" applyAlignment="1">
      <alignment horizontal="center"/>
    </xf>
    <xf numFmtId="0" fontId="3" fillId="0" borderId="2" xfId="3" applyBorder="1"/>
    <xf numFmtId="167" fontId="1" fillId="0" borderId="5" xfId="4" applyNumberFormat="1" applyFont="1" applyBorder="1" applyAlignment="1"/>
    <xf numFmtId="0" fontId="3" fillId="0" borderId="0" xfId="3" applyFont="1" applyBorder="1"/>
    <xf numFmtId="0" fontId="3" fillId="0" borderId="0" xfId="3" applyBorder="1"/>
    <xf numFmtId="0" fontId="7" fillId="0" borderId="2" xfId="3" applyFont="1" applyFill="1" applyBorder="1"/>
    <xf numFmtId="0" fontId="8" fillId="0" borderId="2" xfId="3" applyFont="1" applyBorder="1"/>
    <xf numFmtId="167" fontId="9" fillId="0" borderId="2" xfId="4" applyNumberFormat="1" applyFont="1" applyBorder="1" applyAlignment="1"/>
    <xf numFmtId="167" fontId="7" fillId="0" borderId="2" xfId="4" applyNumberFormat="1" applyFont="1" applyBorder="1" applyAlignment="1"/>
    <xf numFmtId="9" fontId="0" fillId="0" borderId="0" xfId="0" applyNumberFormat="1"/>
    <xf numFmtId="167" fontId="0" fillId="0" borderId="2" xfId="0" applyNumberFormat="1" applyBorder="1"/>
    <xf numFmtId="164" fontId="2" fillId="0" borderId="0" xfId="1" applyFont="1"/>
    <xf numFmtId="165" fontId="2" fillId="0" borderId="0" xfId="0" applyNumberFormat="1" applyFont="1"/>
    <xf numFmtId="165" fontId="0" fillId="0" borderId="0" xfId="0" applyNumberFormat="1"/>
    <xf numFmtId="0" fontId="0" fillId="0" borderId="0" xfId="0" applyFont="1"/>
    <xf numFmtId="164" fontId="0" fillId="0" borderId="0" xfId="0" applyNumberFormat="1"/>
    <xf numFmtId="168" fontId="2" fillId="0" borderId="0" xfId="0" applyNumberFormat="1" applyFont="1"/>
    <xf numFmtId="0" fontId="12" fillId="2" borderId="1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3" borderId="4" xfId="0" quotePrefix="1" applyFont="1" applyFill="1" applyBorder="1"/>
    <xf numFmtId="164" fontId="13" fillId="3" borderId="6" xfId="1" applyFont="1" applyFill="1" applyBorder="1"/>
    <xf numFmtId="10" fontId="13" fillId="3" borderId="2" xfId="2" applyNumberFormat="1" applyFont="1" applyFill="1" applyBorder="1"/>
    <xf numFmtId="0" fontId="12" fillId="5" borderId="4" xfId="0" quotePrefix="1" applyFont="1" applyFill="1" applyBorder="1"/>
    <xf numFmtId="164" fontId="12" fillId="5" borderId="8" xfId="1" applyFont="1" applyFill="1" applyBorder="1"/>
    <xf numFmtId="10" fontId="12" fillId="5" borderId="2" xfId="2" applyNumberFormat="1" applyFont="1" applyFill="1" applyBorder="1"/>
    <xf numFmtId="0" fontId="12" fillId="4" borderId="4" xfId="0" quotePrefix="1" applyFont="1" applyFill="1" applyBorder="1"/>
    <xf numFmtId="164" fontId="12" fillId="4" borderId="5" xfId="1" applyFont="1" applyFill="1" applyBorder="1"/>
    <xf numFmtId="10" fontId="12" fillId="4" borderId="2" xfId="2" applyNumberFormat="1" applyFont="1" applyFill="1" applyBorder="1"/>
    <xf numFmtId="0" fontId="14" fillId="0" borderId="4" xfId="0" quotePrefix="1" applyFont="1" applyFill="1" applyBorder="1"/>
    <xf numFmtId="164" fontId="14" fillId="0" borderId="2" xfId="1" applyFont="1" applyFill="1" applyBorder="1"/>
    <xf numFmtId="164" fontId="14" fillId="0" borderId="4" xfId="1" applyFont="1" applyFill="1" applyBorder="1"/>
    <xf numFmtId="164" fontId="14" fillId="0" borderId="5" xfId="1" applyFont="1" applyFill="1" applyBorder="1"/>
    <xf numFmtId="10" fontId="14" fillId="0" borderId="2" xfId="2" applyNumberFormat="1" applyFont="1" applyBorder="1"/>
    <xf numFmtId="164" fontId="14" fillId="0" borderId="2" xfId="0" applyNumberFormat="1" applyFont="1" applyBorder="1"/>
    <xf numFmtId="164" fontId="12" fillId="4" borderId="2" xfId="1" applyFont="1" applyFill="1" applyBorder="1"/>
    <xf numFmtId="164" fontId="14" fillId="0" borderId="2" xfId="1" applyFont="1" applyBorder="1"/>
    <xf numFmtId="0" fontId="14" fillId="0" borderId="2" xfId="0" applyFont="1" applyBorder="1"/>
    <xf numFmtId="0" fontId="12" fillId="0" borderId="4" xfId="0" quotePrefix="1" applyFont="1" applyFill="1" applyBorder="1"/>
    <xf numFmtId="164" fontId="12" fillId="0" borderId="2" xfId="1" applyFont="1" applyFill="1" applyBorder="1"/>
    <xf numFmtId="10" fontId="12" fillId="0" borderId="2" xfId="2" applyNumberFormat="1" applyFont="1" applyBorder="1"/>
    <xf numFmtId="164" fontId="12" fillId="0" borderId="2" xfId="1" applyFont="1" applyBorder="1"/>
    <xf numFmtId="164" fontId="12" fillId="5" borderId="2" xfId="1" applyFont="1" applyFill="1" applyBorder="1"/>
    <xf numFmtId="164" fontId="13" fillId="3" borderId="2" xfId="1" applyFont="1" applyFill="1" applyBorder="1"/>
    <xf numFmtId="164" fontId="12" fillId="5" borderId="4" xfId="1" applyFont="1" applyFill="1" applyBorder="1"/>
    <xf numFmtId="0" fontId="14" fillId="0" borderId="7" xfId="0" quotePrefix="1" applyFont="1" applyFill="1" applyBorder="1"/>
    <xf numFmtId="0" fontId="14" fillId="0" borderId="6" xfId="0" quotePrefix="1" applyFont="1" applyFill="1" applyBorder="1"/>
    <xf numFmtId="0" fontId="14" fillId="0" borderId="2" xfId="0" quotePrefix="1" applyFont="1" applyFill="1" applyBorder="1"/>
    <xf numFmtId="164" fontId="14" fillId="0" borderId="9" xfId="1" applyFont="1" applyBorder="1"/>
    <xf numFmtId="0" fontId="14" fillId="0" borderId="10" xfId="0" quotePrefix="1" applyFont="1" applyFill="1" applyBorder="1"/>
    <xf numFmtId="0" fontId="12" fillId="6" borderId="4" xfId="0" quotePrefix="1" applyFont="1" applyFill="1" applyBorder="1"/>
    <xf numFmtId="164" fontId="12" fillId="6" borderId="2" xfId="1" applyFont="1" applyFill="1" applyBorder="1"/>
    <xf numFmtId="164" fontId="12" fillId="0" borderId="4" xfId="1" applyFont="1" applyFill="1" applyBorder="1"/>
    <xf numFmtId="164" fontId="12" fillId="0" borderId="2" xfId="0" applyNumberFormat="1" applyFont="1" applyBorder="1"/>
    <xf numFmtId="164" fontId="12" fillId="4" borderId="4" xfId="1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/>
    </xf>
    <xf numFmtId="167" fontId="1" fillId="0" borderId="0" xfId="4" applyNumberFormat="1" applyFont="1" applyBorder="1" applyAlignment="1">
      <alignment horizontal="center"/>
    </xf>
    <xf numFmtId="0" fontId="5" fillId="5" borderId="2" xfId="3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</cellXfs>
  <cellStyles count="6">
    <cellStyle name="Millares" xfId="1" builtinId="3"/>
    <cellStyle name="Millares 2" xfId="4"/>
    <cellStyle name="Normal" xfId="0" builtinId="0"/>
    <cellStyle name="Normal 2" xfId="3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788091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74046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view="pageBreakPreview" zoomScaleNormal="100" zoomScaleSheetLayoutView="100" workbookViewId="0">
      <selection activeCell="K8" sqref="K8"/>
    </sheetView>
  </sheetViews>
  <sheetFormatPr baseColWidth="10" defaultRowHeight="15"/>
  <cols>
    <col min="1" max="1" width="12.42578125" customWidth="1"/>
    <col min="2" max="2" width="34.85546875" customWidth="1"/>
    <col min="3" max="3" width="15.140625" customWidth="1"/>
    <col min="4" max="4" width="17.42578125" customWidth="1"/>
    <col min="5" max="5" width="15.42578125" customWidth="1"/>
    <col min="6" max="6" width="17.85546875" customWidth="1"/>
    <col min="7" max="7" width="10.28515625" customWidth="1"/>
    <col min="8" max="8" width="18.28515625" hidden="1" customWidth="1"/>
    <col min="9" max="9" width="21.140625" hidden="1" customWidth="1"/>
    <col min="10" max="11" width="19.28515625" bestFit="1" customWidth="1"/>
  </cols>
  <sheetData>
    <row r="1" spans="1:10" ht="21" customHeight="1">
      <c r="A1" s="92"/>
      <c r="B1" s="104" t="s">
        <v>301</v>
      </c>
      <c r="C1" s="105"/>
      <c r="D1" s="105"/>
      <c r="E1" s="106"/>
      <c r="F1" s="110" t="s">
        <v>302</v>
      </c>
      <c r="G1" s="111"/>
    </row>
    <row r="2" spans="1:10" ht="19.5" customHeight="1">
      <c r="A2" s="93"/>
      <c r="B2" s="107"/>
      <c r="C2" s="108"/>
      <c r="D2" s="108"/>
      <c r="E2" s="109"/>
      <c r="F2" s="112" t="s">
        <v>299</v>
      </c>
      <c r="G2" s="113"/>
    </row>
    <row r="3" spans="1:10" ht="21.75" customHeight="1">
      <c r="A3" s="93"/>
      <c r="B3" s="95" t="s">
        <v>298</v>
      </c>
      <c r="C3" s="96"/>
      <c r="D3" s="96"/>
      <c r="E3" s="97"/>
      <c r="F3" s="112" t="s">
        <v>300</v>
      </c>
      <c r="G3" s="113"/>
    </row>
    <row r="4" spans="1:10" ht="29.25" customHeight="1" thickBot="1">
      <c r="A4" s="94"/>
      <c r="B4" s="98"/>
      <c r="C4" s="99"/>
      <c r="D4" s="99"/>
      <c r="E4" s="100"/>
      <c r="F4" s="115" t="s">
        <v>303</v>
      </c>
      <c r="G4" s="114"/>
    </row>
    <row r="5" spans="1:10" ht="30" customHeight="1">
      <c r="A5" s="55" t="s">
        <v>1</v>
      </c>
      <c r="B5" s="55" t="s">
        <v>2</v>
      </c>
      <c r="C5" s="55" t="s">
        <v>3</v>
      </c>
      <c r="D5" s="55" t="s">
        <v>4</v>
      </c>
      <c r="E5" s="56" t="s">
        <v>295</v>
      </c>
      <c r="F5" s="56" t="s">
        <v>296</v>
      </c>
      <c r="G5" s="56" t="s">
        <v>297</v>
      </c>
    </row>
    <row r="6" spans="1:10" s="6" customFormat="1">
      <c r="A6" s="57" t="s">
        <v>5</v>
      </c>
      <c r="B6" s="57" t="s">
        <v>6</v>
      </c>
      <c r="C6" s="58">
        <f t="shared" ref="C6:F6" si="0">+C7+C77+C91+C96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9" t="e">
        <f t="shared" ref="G6:G26" si="1">(F6-E6)/E6</f>
        <v>#DIV/0!</v>
      </c>
    </row>
    <row r="7" spans="1:10" s="6" customFormat="1">
      <c r="A7" s="57" t="s">
        <v>7</v>
      </c>
      <c r="B7" s="57" t="s">
        <v>8</v>
      </c>
      <c r="C7" s="58">
        <f t="shared" ref="C7:F7" si="2">+C8+C64</f>
        <v>0</v>
      </c>
      <c r="D7" s="58">
        <f t="shared" si="2"/>
        <v>0</v>
      </c>
      <c r="E7" s="58">
        <f t="shared" si="2"/>
        <v>0</v>
      </c>
      <c r="F7" s="58">
        <f t="shared" si="2"/>
        <v>0</v>
      </c>
      <c r="G7" s="59" t="e">
        <f t="shared" si="1"/>
        <v>#DIV/0!</v>
      </c>
      <c r="I7" s="54">
        <v>3.5000000000000003E-2</v>
      </c>
    </row>
    <row r="8" spans="1:10" s="6" customFormat="1" ht="15" customHeight="1">
      <c r="A8" s="60" t="s">
        <v>9</v>
      </c>
      <c r="B8" s="60" t="s">
        <v>10</v>
      </c>
      <c r="C8" s="61">
        <f t="shared" ref="C8:F8" si="3">+C9+C13+C17+C20+C29</f>
        <v>0</v>
      </c>
      <c r="D8" s="61">
        <f t="shared" si="3"/>
        <v>0</v>
      </c>
      <c r="E8" s="61">
        <f t="shared" si="3"/>
        <v>0</v>
      </c>
      <c r="F8" s="61">
        <f t="shared" si="3"/>
        <v>0</v>
      </c>
      <c r="G8" s="62" t="e">
        <f t="shared" si="1"/>
        <v>#DIV/0!</v>
      </c>
    </row>
    <row r="9" spans="1:10" s="6" customFormat="1" ht="15" customHeight="1">
      <c r="A9" s="63" t="s">
        <v>11</v>
      </c>
      <c r="B9" s="63" t="s">
        <v>12</v>
      </c>
      <c r="C9" s="64">
        <f t="shared" ref="C9:E9" si="4">SUM(C10:C12)</f>
        <v>0</v>
      </c>
      <c r="D9" s="64">
        <f t="shared" si="4"/>
        <v>0</v>
      </c>
      <c r="E9" s="64">
        <f t="shared" si="4"/>
        <v>0</v>
      </c>
      <c r="F9" s="64">
        <f>SUM(F10:F12)</f>
        <v>0</v>
      </c>
      <c r="G9" s="65" t="e">
        <f t="shared" si="1"/>
        <v>#DIV/0!</v>
      </c>
      <c r="I9" s="49"/>
      <c r="J9" s="50"/>
    </row>
    <row r="10" spans="1:10" ht="15" customHeight="1">
      <c r="A10" s="66" t="s">
        <v>13</v>
      </c>
      <c r="B10" s="66" t="s">
        <v>14</v>
      </c>
      <c r="C10" s="67"/>
      <c r="D10" s="68"/>
      <c r="E10" s="67"/>
      <c r="F10" s="69"/>
      <c r="G10" s="70" t="e">
        <f t="shared" si="1"/>
        <v>#DIV/0!</v>
      </c>
    </row>
    <row r="11" spans="1:10" ht="15" customHeight="1">
      <c r="A11" s="66" t="s">
        <v>15</v>
      </c>
      <c r="B11" s="66" t="s">
        <v>16</v>
      </c>
      <c r="C11" s="67"/>
      <c r="D11" s="68"/>
      <c r="E11" s="67"/>
      <c r="F11" s="69"/>
      <c r="G11" s="70" t="e">
        <f t="shared" si="1"/>
        <v>#DIV/0!</v>
      </c>
    </row>
    <row r="12" spans="1:10" ht="15" customHeight="1">
      <c r="A12" s="66" t="s">
        <v>17</v>
      </c>
      <c r="B12" s="66" t="s">
        <v>18</v>
      </c>
      <c r="C12" s="67"/>
      <c r="D12" s="68"/>
      <c r="E12" s="71"/>
      <c r="F12" s="67"/>
      <c r="G12" s="70" t="e">
        <f t="shared" si="1"/>
        <v>#DIV/0!</v>
      </c>
    </row>
    <row r="13" spans="1:10" s="6" customFormat="1">
      <c r="A13" s="63" t="s">
        <v>19</v>
      </c>
      <c r="B13" s="63" t="s">
        <v>20</v>
      </c>
      <c r="C13" s="72">
        <f t="shared" ref="C13:F13" si="5">SUM(C14:C16)</f>
        <v>0</v>
      </c>
      <c r="D13" s="72">
        <f t="shared" si="5"/>
        <v>0</v>
      </c>
      <c r="E13" s="72">
        <f t="shared" si="5"/>
        <v>0</v>
      </c>
      <c r="F13" s="72">
        <f t="shared" si="5"/>
        <v>0</v>
      </c>
      <c r="G13" s="65" t="e">
        <f t="shared" si="1"/>
        <v>#DIV/0!</v>
      </c>
    </row>
    <row r="14" spans="1:10">
      <c r="A14" s="66" t="s">
        <v>21</v>
      </c>
      <c r="B14" s="66" t="s">
        <v>14</v>
      </c>
      <c r="C14" s="67"/>
      <c r="D14" s="68"/>
      <c r="E14" s="73"/>
      <c r="F14" s="73"/>
      <c r="G14" s="70" t="e">
        <f t="shared" si="1"/>
        <v>#DIV/0!</v>
      </c>
    </row>
    <row r="15" spans="1:10">
      <c r="A15" s="66" t="s">
        <v>22</v>
      </c>
      <c r="B15" s="66" t="s">
        <v>16</v>
      </c>
      <c r="C15" s="67"/>
      <c r="D15" s="68"/>
      <c r="E15" s="71"/>
      <c r="F15" s="67"/>
      <c r="G15" s="70" t="e">
        <f t="shared" si="1"/>
        <v>#DIV/0!</v>
      </c>
      <c r="H15" s="53"/>
    </row>
    <row r="16" spans="1:10">
      <c r="A16" s="66" t="s">
        <v>23</v>
      </c>
      <c r="B16" s="66" t="s">
        <v>18</v>
      </c>
      <c r="C16" s="67"/>
      <c r="D16" s="68"/>
      <c r="E16" s="73"/>
      <c r="F16" s="73"/>
      <c r="G16" s="70" t="e">
        <f t="shared" si="1"/>
        <v>#DIV/0!</v>
      </c>
    </row>
    <row r="17" spans="1:7" s="6" customFormat="1">
      <c r="A17" s="63" t="s">
        <v>24</v>
      </c>
      <c r="B17" s="63" t="s">
        <v>25</v>
      </c>
      <c r="C17" s="72">
        <f t="shared" ref="C17:F17" si="6">SUM(C18:C19)</f>
        <v>0</v>
      </c>
      <c r="D17" s="72">
        <f t="shared" si="6"/>
        <v>0</v>
      </c>
      <c r="E17" s="72">
        <f t="shared" si="6"/>
        <v>0</v>
      </c>
      <c r="F17" s="72">
        <f t="shared" si="6"/>
        <v>0</v>
      </c>
      <c r="G17" s="65" t="e">
        <f t="shared" si="1"/>
        <v>#DIV/0!</v>
      </c>
    </row>
    <row r="18" spans="1:7">
      <c r="A18" s="66" t="s">
        <v>26</v>
      </c>
      <c r="B18" s="66" t="s">
        <v>27</v>
      </c>
      <c r="C18" s="67"/>
      <c r="D18" s="68"/>
      <c r="E18" s="71"/>
      <c r="F18" s="73"/>
      <c r="G18" s="70" t="e">
        <f t="shared" si="1"/>
        <v>#DIV/0!</v>
      </c>
    </row>
    <row r="19" spans="1:7">
      <c r="A19" s="66" t="s">
        <v>28</v>
      </c>
      <c r="B19" s="66" t="s">
        <v>29</v>
      </c>
      <c r="C19" s="67"/>
      <c r="D19" s="68"/>
      <c r="E19" s="71"/>
      <c r="F19" s="73"/>
      <c r="G19" s="70" t="e">
        <f t="shared" si="1"/>
        <v>#DIV/0!</v>
      </c>
    </row>
    <row r="20" spans="1:7" s="6" customFormat="1">
      <c r="A20" s="63" t="s">
        <v>30</v>
      </c>
      <c r="B20" s="63" t="s">
        <v>31</v>
      </c>
      <c r="C20" s="72">
        <f t="shared" ref="C20:F20" si="7">SUM(C21:C28)</f>
        <v>0</v>
      </c>
      <c r="D20" s="72">
        <f t="shared" si="7"/>
        <v>0</v>
      </c>
      <c r="E20" s="72">
        <f t="shared" si="7"/>
        <v>0</v>
      </c>
      <c r="F20" s="72">
        <f t="shared" si="7"/>
        <v>0</v>
      </c>
      <c r="G20" s="65" t="e">
        <f t="shared" si="1"/>
        <v>#DIV/0!</v>
      </c>
    </row>
    <row r="21" spans="1:7">
      <c r="A21" s="66" t="s">
        <v>253</v>
      </c>
      <c r="B21" s="66" t="s">
        <v>254</v>
      </c>
      <c r="C21" s="67"/>
      <c r="D21" s="68"/>
      <c r="E21" s="71"/>
      <c r="F21" s="73"/>
      <c r="G21" s="70" t="e">
        <f t="shared" si="1"/>
        <v>#DIV/0!</v>
      </c>
    </row>
    <row r="22" spans="1:7">
      <c r="A22" s="66" t="s">
        <v>32</v>
      </c>
      <c r="B22" s="66" t="s">
        <v>33</v>
      </c>
      <c r="C22" s="67"/>
      <c r="D22" s="68"/>
      <c r="E22" s="71"/>
      <c r="F22" s="73"/>
      <c r="G22" s="70" t="e">
        <f t="shared" si="1"/>
        <v>#DIV/0!</v>
      </c>
    </row>
    <row r="23" spans="1:7">
      <c r="A23" s="66" t="s">
        <v>34</v>
      </c>
      <c r="B23" s="66" t="s">
        <v>35</v>
      </c>
      <c r="C23" s="67"/>
      <c r="D23" s="68"/>
      <c r="E23" s="71"/>
      <c r="F23" s="73"/>
      <c r="G23" s="70" t="e">
        <f t="shared" si="1"/>
        <v>#DIV/0!</v>
      </c>
    </row>
    <row r="24" spans="1:7">
      <c r="A24" s="66" t="s">
        <v>36</v>
      </c>
      <c r="B24" s="66" t="s">
        <v>37</v>
      </c>
      <c r="C24" s="67"/>
      <c r="D24" s="68"/>
      <c r="E24" s="71"/>
      <c r="F24" s="73"/>
      <c r="G24" s="70" t="e">
        <f t="shared" si="1"/>
        <v>#DIV/0!</v>
      </c>
    </row>
    <row r="25" spans="1:7">
      <c r="A25" s="66" t="s">
        <v>38</v>
      </c>
      <c r="B25" s="66" t="s">
        <v>39</v>
      </c>
      <c r="C25" s="67"/>
      <c r="D25" s="68"/>
      <c r="E25" s="71"/>
      <c r="F25" s="73"/>
      <c r="G25" s="70" t="e">
        <f t="shared" si="1"/>
        <v>#DIV/0!</v>
      </c>
    </row>
    <row r="26" spans="1:7">
      <c r="A26" s="66" t="s">
        <v>40</v>
      </c>
      <c r="B26" s="66" t="s">
        <v>41</v>
      </c>
      <c r="C26" s="67"/>
      <c r="D26" s="68"/>
      <c r="E26" s="71"/>
      <c r="F26" s="74"/>
      <c r="G26" s="70" t="e">
        <f t="shared" si="1"/>
        <v>#DIV/0!</v>
      </c>
    </row>
    <row r="27" spans="1:7">
      <c r="A27" s="66" t="s">
        <v>42</v>
      </c>
      <c r="B27" s="66" t="s">
        <v>43</v>
      </c>
      <c r="C27" s="67"/>
      <c r="D27" s="68"/>
      <c r="E27" s="71"/>
      <c r="F27" s="73"/>
      <c r="G27" s="70" t="e">
        <f t="shared" ref="G27:G34" si="8">(F27-E27)/E27</f>
        <v>#DIV/0!</v>
      </c>
    </row>
    <row r="28" spans="1:7">
      <c r="A28" s="66" t="s">
        <v>44</v>
      </c>
      <c r="B28" s="66" t="s">
        <v>45</v>
      </c>
      <c r="C28" s="67"/>
      <c r="D28" s="68"/>
      <c r="E28" s="71"/>
      <c r="F28" s="73"/>
      <c r="G28" s="70" t="e">
        <f t="shared" si="8"/>
        <v>#DIV/0!</v>
      </c>
    </row>
    <row r="29" spans="1:7" s="6" customFormat="1">
      <c r="A29" s="63" t="s">
        <v>46</v>
      </c>
      <c r="B29" s="63" t="s">
        <v>47</v>
      </c>
      <c r="C29" s="72">
        <f t="shared" ref="C29:E29" si="9">+C30+C33+C37+C43+C50+C55+C57+C61+C47</f>
        <v>0</v>
      </c>
      <c r="D29" s="72">
        <f t="shared" si="9"/>
        <v>0</v>
      </c>
      <c r="E29" s="72">
        <f t="shared" si="9"/>
        <v>0</v>
      </c>
      <c r="F29" s="72">
        <f>+F30+F33+F37+F43+F50+F55+F57+F61+F47</f>
        <v>0</v>
      </c>
      <c r="G29" s="65" t="e">
        <f t="shared" si="8"/>
        <v>#DIV/0!</v>
      </c>
    </row>
    <row r="30" spans="1:7" s="6" customFormat="1">
      <c r="A30" s="75" t="s">
        <v>48</v>
      </c>
      <c r="B30" s="75" t="s">
        <v>49</v>
      </c>
      <c r="C30" s="76">
        <f t="shared" ref="C30:E30" si="10">SUM(C31:C32)</f>
        <v>0</v>
      </c>
      <c r="D30" s="76">
        <f t="shared" si="10"/>
        <v>0</v>
      </c>
      <c r="E30" s="76">
        <f t="shared" si="10"/>
        <v>0</v>
      </c>
      <c r="F30" s="76">
        <f>SUM(F31:F32)</f>
        <v>0</v>
      </c>
      <c r="G30" s="77" t="e">
        <f t="shared" si="8"/>
        <v>#DIV/0!</v>
      </c>
    </row>
    <row r="31" spans="1:7" s="52" customFormat="1">
      <c r="A31" s="66" t="s">
        <v>50</v>
      </c>
      <c r="B31" s="66" t="s">
        <v>51</v>
      </c>
      <c r="C31" s="67"/>
      <c r="D31" s="68"/>
      <c r="E31" s="71"/>
      <c r="F31" s="73"/>
      <c r="G31" s="70" t="e">
        <f t="shared" si="8"/>
        <v>#DIV/0!</v>
      </c>
    </row>
    <row r="32" spans="1:7" s="52" customFormat="1">
      <c r="A32" s="66" t="s">
        <v>52</v>
      </c>
      <c r="B32" s="66" t="s">
        <v>53</v>
      </c>
      <c r="C32" s="67"/>
      <c r="D32" s="68"/>
      <c r="E32" s="71"/>
      <c r="F32" s="73"/>
      <c r="G32" s="70" t="e">
        <f t="shared" si="8"/>
        <v>#DIV/0!</v>
      </c>
    </row>
    <row r="33" spans="1:7" s="6" customFormat="1">
      <c r="A33" s="75" t="s">
        <v>54</v>
      </c>
      <c r="B33" s="75" t="s">
        <v>55</v>
      </c>
      <c r="C33" s="76">
        <f t="shared" ref="C33:E33" si="11">SUM(C34:C36)</f>
        <v>0</v>
      </c>
      <c r="D33" s="76">
        <f t="shared" si="11"/>
        <v>0</v>
      </c>
      <c r="E33" s="76">
        <f t="shared" si="11"/>
        <v>0</v>
      </c>
      <c r="F33" s="76">
        <f>SUM(F34:F36)</f>
        <v>0</v>
      </c>
      <c r="G33" s="77" t="e">
        <f t="shared" si="8"/>
        <v>#DIV/0!</v>
      </c>
    </row>
    <row r="34" spans="1:7" s="52" customFormat="1">
      <c r="A34" s="66" t="s">
        <v>56</v>
      </c>
      <c r="B34" s="66" t="s">
        <v>57</v>
      </c>
      <c r="C34" s="67"/>
      <c r="D34" s="68"/>
      <c r="E34" s="71"/>
      <c r="F34" s="73"/>
      <c r="G34" s="70" t="e">
        <f t="shared" si="8"/>
        <v>#DIV/0!</v>
      </c>
    </row>
    <row r="35" spans="1:7" s="52" customFormat="1">
      <c r="A35" s="66" t="s">
        <v>58</v>
      </c>
      <c r="B35" s="66" t="s">
        <v>59</v>
      </c>
      <c r="C35" s="67"/>
      <c r="D35" s="68"/>
      <c r="E35" s="71"/>
      <c r="F35" s="73"/>
      <c r="G35" s="70" t="e">
        <f t="shared" ref="G35" si="12">(F35-E35)/F35</f>
        <v>#DIV/0!</v>
      </c>
    </row>
    <row r="36" spans="1:7" s="52" customFormat="1">
      <c r="A36" s="66" t="s">
        <v>60</v>
      </c>
      <c r="B36" s="66" t="s">
        <v>61</v>
      </c>
      <c r="C36" s="67"/>
      <c r="D36" s="68"/>
      <c r="E36" s="71"/>
      <c r="F36" s="73"/>
      <c r="G36" s="70" t="e">
        <f t="shared" ref="G36:G49" si="13">(F36-E36)/E36</f>
        <v>#DIV/0!</v>
      </c>
    </row>
    <row r="37" spans="1:7" s="6" customFormat="1">
      <c r="A37" s="75" t="s">
        <v>62</v>
      </c>
      <c r="B37" s="75" t="s">
        <v>63</v>
      </c>
      <c r="C37" s="76">
        <f t="shared" ref="C37:E37" si="14">SUM(C38:C42)</f>
        <v>0</v>
      </c>
      <c r="D37" s="76">
        <f t="shared" si="14"/>
        <v>0</v>
      </c>
      <c r="E37" s="76">
        <f t="shared" si="14"/>
        <v>0</v>
      </c>
      <c r="F37" s="76">
        <f>SUM(F38:F42)</f>
        <v>0</v>
      </c>
      <c r="G37" s="77" t="e">
        <f t="shared" si="13"/>
        <v>#DIV/0!</v>
      </c>
    </row>
    <row r="38" spans="1:7" s="52" customFormat="1">
      <c r="A38" s="66" t="s">
        <v>64</v>
      </c>
      <c r="B38" s="66" t="s">
        <v>65</v>
      </c>
      <c r="C38" s="67"/>
      <c r="D38" s="68"/>
      <c r="E38" s="71"/>
      <c r="F38" s="73"/>
      <c r="G38" s="70" t="e">
        <f t="shared" si="13"/>
        <v>#DIV/0!</v>
      </c>
    </row>
    <row r="39" spans="1:7" s="52" customFormat="1">
      <c r="A39" s="66" t="s">
        <v>66</v>
      </c>
      <c r="B39" s="66" t="s">
        <v>67</v>
      </c>
      <c r="C39" s="67"/>
      <c r="D39" s="68"/>
      <c r="E39" s="71"/>
      <c r="F39" s="73"/>
      <c r="G39" s="70" t="e">
        <f t="shared" si="13"/>
        <v>#DIV/0!</v>
      </c>
    </row>
    <row r="40" spans="1:7" s="52" customFormat="1">
      <c r="A40" s="66" t="s">
        <v>68</v>
      </c>
      <c r="B40" s="66" t="s">
        <v>69</v>
      </c>
      <c r="C40" s="67"/>
      <c r="D40" s="68"/>
      <c r="E40" s="71"/>
      <c r="F40" s="73"/>
      <c r="G40" s="70" t="e">
        <f t="shared" si="13"/>
        <v>#DIV/0!</v>
      </c>
    </row>
    <row r="41" spans="1:7" s="52" customFormat="1">
      <c r="A41" s="66" t="s">
        <v>70</v>
      </c>
      <c r="B41" s="66" t="s">
        <v>71</v>
      </c>
      <c r="C41" s="67"/>
      <c r="D41" s="68"/>
      <c r="E41" s="71"/>
      <c r="F41" s="73"/>
      <c r="G41" s="70" t="e">
        <f t="shared" si="13"/>
        <v>#DIV/0!</v>
      </c>
    </row>
    <row r="42" spans="1:7" s="52" customFormat="1">
      <c r="A42" s="66" t="s">
        <v>72</v>
      </c>
      <c r="B42" s="66" t="s">
        <v>73</v>
      </c>
      <c r="C42" s="67"/>
      <c r="D42" s="68"/>
      <c r="E42" s="71"/>
      <c r="F42" s="73"/>
      <c r="G42" s="70" t="e">
        <f t="shared" si="13"/>
        <v>#DIV/0!</v>
      </c>
    </row>
    <row r="43" spans="1:7" s="6" customFormat="1">
      <c r="A43" s="75" t="s">
        <v>74</v>
      </c>
      <c r="B43" s="75" t="s">
        <v>75</v>
      </c>
      <c r="C43" s="76">
        <f t="shared" ref="C43:E43" si="15">SUM(C44:C46)</f>
        <v>0</v>
      </c>
      <c r="D43" s="76">
        <f t="shared" si="15"/>
        <v>0</v>
      </c>
      <c r="E43" s="76">
        <f t="shared" si="15"/>
        <v>0</v>
      </c>
      <c r="F43" s="76">
        <f>SUM(F44:F46)</f>
        <v>0</v>
      </c>
      <c r="G43" s="77" t="e">
        <f t="shared" si="13"/>
        <v>#DIV/0!</v>
      </c>
    </row>
    <row r="44" spans="1:7" s="52" customFormat="1">
      <c r="A44" s="66" t="s">
        <v>76</v>
      </c>
      <c r="B44" s="66" t="s">
        <v>77</v>
      </c>
      <c r="C44" s="67"/>
      <c r="D44" s="68"/>
      <c r="E44" s="71"/>
      <c r="F44" s="73"/>
      <c r="G44" s="70" t="e">
        <f t="shared" si="13"/>
        <v>#DIV/0!</v>
      </c>
    </row>
    <row r="45" spans="1:7" s="52" customFormat="1">
      <c r="A45" s="66" t="s">
        <v>78</v>
      </c>
      <c r="B45" s="66" t="s">
        <v>79</v>
      </c>
      <c r="C45" s="67"/>
      <c r="D45" s="68"/>
      <c r="E45" s="71"/>
      <c r="F45" s="73"/>
      <c r="G45" s="70" t="e">
        <f t="shared" si="13"/>
        <v>#DIV/0!</v>
      </c>
    </row>
    <row r="46" spans="1:7" s="52" customFormat="1">
      <c r="A46" s="66" t="s">
        <v>80</v>
      </c>
      <c r="B46" s="66" t="s">
        <v>81</v>
      </c>
      <c r="C46" s="67"/>
      <c r="D46" s="68"/>
      <c r="E46" s="71"/>
      <c r="F46" s="73"/>
      <c r="G46" s="70" t="e">
        <f t="shared" si="13"/>
        <v>#DIV/0!</v>
      </c>
    </row>
    <row r="47" spans="1:7" s="6" customFormat="1">
      <c r="A47" s="75" t="s">
        <v>82</v>
      </c>
      <c r="B47" s="75" t="s">
        <v>193</v>
      </c>
      <c r="C47" s="78">
        <f t="shared" ref="C47:E47" si="16">SUM(C48:C49)</f>
        <v>0</v>
      </c>
      <c r="D47" s="78">
        <f t="shared" si="16"/>
        <v>0</v>
      </c>
      <c r="E47" s="78">
        <f t="shared" si="16"/>
        <v>0</v>
      </c>
      <c r="F47" s="78">
        <f>SUM(F48:F49)</f>
        <v>0</v>
      </c>
      <c r="G47" s="77" t="e">
        <f t="shared" si="13"/>
        <v>#DIV/0!</v>
      </c>
    </row>
    <row r="48" spans="1:7" s="52" customFormat="1">
      <c r="A48" s="66" t="s">
        <v>82</v>
      </c>
      <c r="B48" s="66" t="s">
        <v>83</v>
      </c>
      <c r="C48" s="67"/>
      <c r="D48" s="68"/>
      <c r="E48" s="71"/>
      <c r="F48" s="74"/>
      <c r="G48" s="70" t="e">
        <f t="shared" si="13"/>
        <v>#DIV/0!</v>
      </c>
    </row>
    <row r="49" spans="1:7" s="52" customFormat="1">
      <c r="A49" s="66" t="s">
        <v>84</v>
      </c>
      <c r="B49" s="66" t="s">
        <v>85</v>
      </c>
      <c r="C49" s="67"/>
      <c r="D49" s="68"/>
      <c r="E49" s="71"/>
      <c r="F49" s="74"/>
      <c r="G49" s="70" t="e">
        <f t="shared" si="13"/>
        <v>#DIV/0!</v>
      </c>
    </row>
    <row r="50" spans="1:7" s="6" customFormat="1">
      <c r="A50" s="75" t="s">
        <v>86</v>
      </c>
      <c r="B50" s="75" t="s">
        <v>87</v>
      </c>
      <c r="C50" s="76">
        <f t="shared" ref="C50:E50" si="17">SUM(C51:C54)</f>
        <v>0</v>
      </c>
      <c r="D50" s="76">
        <f t="shared" si="17"/>
        <v>0</v>
      </c>
      <c r="E50" s="76">
        <f t="shared" si="17"/>
        <v>0</v>
      </c>
      <c r="F50" s="76">
        <f>SUM(F51:F54)</f>
        <v>0</v>
      </c>
      <c r="G50" s="77" t="e">
        <f>(F50-E50)/E50</f>
        <v>#DIV/0!</v>
      </c>
    </row>
    <row r="51" spans="1:7" s="52" customFormat="1">
      <c r="A51" s="66" t="s">
        <v>88</v>
      </c>
      <c r="B51" s="66" t="s">
        <v>89</v>
      </c>
      <c r="C51" s="67"/>
      <c r="D51" s="68"/>
      <c r="E51" s="71"/>
      <c r="F51" s="73"/>
      <c r="G51" s="70" t="e">
        <f>(F51-E51)/E51</f>
        <v>#DIV/0!</v>
      </c>
    </row>
    <row r="52" spans="1:7" s="52" customFormat="1">
      <c r="A52" s="66" t="s">
        <v>90</v>
      </c>
      <c r="B52" s="66" t="s">
        <v>91</v>
      </c>
      <c r="C52" s="67"/>
      <c r="D52" s="68"/>
      <c r="E52" s="71"/>
      <c r="F52" s="74"/>
      <c r="G52" s="70" t="e">
        <f>(F52-E52)/E52</f>
        <v>#DIV/0!</v>
      </c>
    </row>
    <row r="53" spans="1:7" s="52" customFormat="1">
      <c r="A53" s="66" t="s">
        <v>92</v>
      </c>
      <c r="B53" s="66" t="s">
        <v>93</v>
      </c>
      <c r="C53" s="67"/>
      <c r="D53" s="68"/>
      <c r="E53" s="71"/>
      <c r="F53" s="73"/>
      <c r="G53" s="70" t="e">
        <f t="shared" ref="G53:G70" si="18">(F53-E53)/E53</f>
        <v>#DIV/0!</v>
      </c>
    </row>
    <row r="54" spans="1:7" s="52" customFormat="1">
      <c r="A54" s="66" t="s">
        <v>94</v>
      </c>
      <c r="B54" s="66" t="s">
        <v>95</v>
      </c>
      <c r="C54" s="67"/>
      <c r="D54" s="68"/>
      <c r="E54" s="71"/>
      <c r="F54" s="73"/>
      <c r="G54" s="70" t="e">
        <f t="shared" si="18"/>
        <v>#DIV/0!</v>
      </c>
    </row>
    <row r="55" spans="1:7" s="6" customFormat="1">
      <c r="A55" s="75" t="s">
        <v>96</v>
      </c>
      <c r="B55" s="75" t="s">
        <v>294</v>
      </c>
      <c r="C55" s="76">
        <f t="shared" ref="C55:E55" si="19">C56</f>
        <v>0</v>
      </c>
      <c r="D55" s="76">
        <f t="shared" si="19"/>
        <v>0</v>
      </c>
      <c r="E55" s="76">
        <f t="shared" si="19"/>
        <v>0</v>
      </c>
      <c r="F55" s="76">
        <f>F56</f>
        <v>0</v>
      </c>
      <c r="G55" s="77" t="e">
        <f t="shared" si="18"/>
        <v>#DIV/0!</v>
      </c>
    </row>
    <row r="56" spans="1:7" s="52" customFormat="1">
      <c r="A56" s="66" t="s">
        <v>97</v>
      </c>
      <c r="B56" s="66" t="s">
        <v>98</v>
      </c>
      <c r="C56" s="67"/>
      <c r="D56" s="68"/>
      <c r="E56" s="71"/>
      <c r="F56" s="73"/>
      <c r="G56" s="70" t="e">
        <f t="shared" si="18"/>
        <v>#DIV/0!</v>
      </c>
    </row>
    <row r="57" spans="1:7" s="6" customFormat="1">
      <c r="A57" s="75" t="s">
        <v>99</v>
      </c>
      <c r="B57" s="75" t="s">
        <v>100</v>
      </c>
      <c r="C57" s="76">
        <f t="shared" ref="C57:E57" si="20">SUM(C58:C60)</f>
        <v>0</v>
      </c>
      <c r="D57" s="76">
        <f t="shared" si="20"/>
        <v>0</v>
      </c>
      <c r="E57" s="76">
        <f t="shared" si="20"/>
        <v>0</v>
      </c>
      <c r="F57" s="76">
        <f>SUM(F58:F60)</f>
        <v>0</v>
      </c>
      <c r="G57" s="77" t="e">
        <f t="shared" si="18"/>
        <v>#DIV/0!</v>
      </c>
    </row>
    <row r="58" spans="1:7" s="52" customFormat="1">
      <c r="A58" s="66" t="s">
        <v>101</v>
      </c>
      <c r="B58" s="66" t="s">
        <v>102</v>
      </c>
      <c r="C58" s="67"/>
      <c r="D58" s="68"/>
      <c r="E58" s="71"/>
      <c r="F58" s="73"/>
      <c r="G58" s="70" t="e">
        <f t="shared" si="18"/>
        <v>#DIV/0!</v>
      </c>
    </row>
    <row r="59" spans="1:7" s="52" customFormat="1">
      <c r="A59" s="66" t="s">
        <v>103</v>
      </c>
      <c r="B59" s="66" t="s">
        <v>104</v>
      </c>
      <c r="C59" s="67"/>
      <c r="D59" s="68"/>
      <c r="E59" s="71"/>
      <c r="F59" s="73"/>
      <c r="G59" s="70" t="e">
        <f t="shared" si="18"/>
        <v>#DIV/0!</v>
      </c>
    </row>
    <row r="60" spans="1:7" s="52" customFormat="1">
      <c r="A60" s="66" t="s">
        <v>105</v>
      </c>
      <c r="B60" s="66" t="s">
        <v>106</v>
      </c>
      <c r="C60" s="67"/>
      <c r="D60" s="68"/>
      <c r="E60" s="71"/>
      <c r="F60" s="73"/>
      <c r="G60" s="70" t="e">
        <f t="shared" si="18"/>
        <v>#DIV/0!</v>
      </c>
    </row>
    <row r="61" spans="1:7" s="6" customFormat="1">
      <c r="A61" s="75" t="s">
        <v>107</v>
      </c>
      <c r="B61" s="75" t="s">
        <v>108</v>
      </c>
      <c r="C61" s="76">
        <f t="shared" ref="C61:E61" si="21">SUM(C62:C63)</f>
        <v>0</v>
      </c>
      <c r="D61" s="76">
        <f t="shared" si="21"/>
        <v>0</v>
      </c>
      <c r="E61" s="76">
        <f t="shared" si="21"/>
        <v>0</v>
      </c>
      <c r="F61" s="76">
        <f>SUM(F62:F63)</f>
        <v>0</v>
      </c>
      <c r="G61" s="77" t="e">
        <f t="shared" si="18"/>
        <v>#DIV/0!</v>
      </c>
    </row>
    <row r="62" spans="1:7">
      <c r="A62" s="66" t="s">
        <v>109</v>
      </c>
      <c r="B62" s="66" t="s">
        <v>110</v>
      </c>
      <c r="C62" s="67"/>
      <c r="D62" s="68"/>
      <c r="E62" s="71"/>
      <c r="F62" s="73"/>
      <c r="G62" s="70" t="e">
        <f t="shared" si="18"/>
        <v>#DIV/0!</v>
      </c>
    </row>
    <row r="63" spans="1:7">
      <c r="A63" s="66" t="s">
        <v>111</v>
      </c>
      <c r="B63" s="66" t="s">
        <v>112</v>
      </c>
      <c r="C63" s="67"/>
      <c r="D63" s="68"/>
      <c r="E63" s="71"/>
      <c r="F63" s="73"/>
      <c r="G63" s="70" t="e">
        <f t="shared" si="18"/>
        <v>#DIV/0!</v>
      </c>
    </row>
    <row r="64" spans="1:7" s="6" customFormat="1">
      <c r="A64" s="60" t="s">
        <v>113</v>
      </c>
      <c r="B64" s="60" t="s">
        <v>114</v>
      </c>
      <c r="C64" s="79">
        <f t="shared" ref="C64:F64" si="22">+C65</f>
        <v>0</v>
      </c>
      <c r="D64" s="79">
        <f t="shared" si="22"/>
        <v>0</v>
      </c>
      <c r="E64" s="79">
        <f t="shared" si="22"/>
        <v>0</v>
      </c>
      <c r="F64" s="79">
        <f t="shared" si="22"/>
        <v>0</v>
      </c>
      <c r="G64" s="62" t="e">
        <f t="shared" si="18"/>
        <v>#DIV/0!</v>
      </c>
    </row>
    <row r="65" spans="1:11" s="6" customFormat="1">
      <c r="A65" s="63" t="s">
        <v>115</v>
      </c>
      <c r="B65" s="63" t="s">
        <v>114</v>
      </c>
      <c r="C65" s="72">
        <f t="shared" ref="C65:F65" si="23">+C66+C67+C68+C73+C74+C75+C76+C69</f>
        <v>0</v>
      </c>
      <c r="D65" s="72">
        <f t="shared" si="23"/>
        <v>0</v>
      </c>
      <c r="E65" s="72">
        <f t="shared" si="23"/>
        <v>0</v>
      </c>
      <c r="F65" s="72">
        <f t="shared" si="23"/>
        <v>0</v>
      </c>
      <c r="G65" s="65" t="e">
        <f t="shared" si="18"/>
        <v>#DIV/0!</v>
      </c>
    </row>
    <row r="66" spans="1:11">
      <c r="A66" s="66" t="s">
        <v>116</v>
      </c>
      <c r="B66" s="66" t="s">
        <v>117</v>
      </c>
      <c r="C66" s="67"/>
      <c r="D66" s="68"/>
      <c r="E66" s="71"/>
      <c r="F66" s="73"/>
      <c r="G66" s="70" t="e">
        <f t="shared" si="18"/>
        <v>#DIV/0!</v>
      </c>
    </row>
    <row r="67" spans="1:11">
      <c r="A67" s="66" t="s">
        <v>118</v>
      </c>
      <c r="B67" s="66" t="s">
        <v>119</v>
      </c>
      <c r="C67" s="67"/>
      <c r="D67" s="68"/>
      <c r="E67" s="71"/>
      <c r="F67" s="73"/>
      <c r="G67" s="70" t="e">
        <f t="shared" si="18"/>
        <v>#DIV/0!</v>
      </c>
    </row>
    <row r="68" spans="1:11">
      <c r="A68" s="66" t="s">
        <v>120</v>
      </c>
      <c r="B68" s="66" t="s">
        <v>121</v>
      </c>
      <c r="C68" s="67"/>
      <c r="D68" s="68"/>
      <c r="E68" s="71"/>
      <c r="F68" s="73"/>
      <c r="G68" s="70" t="e">
        <f t="shared" si="18"/>
        <v>#DIV/0!</v>
      </c>
    </row>
    <row r="69" spans="1:11" s="6" customFormat="1">
      <c r="A69" s="75" t="s">
        <v>122</v>
      </c>
      <c r="B69" s="75" t="s">
        <v>123</v>
      </c>
      <c r="C69" s="76">
        <f t="shared" ref="C69:E69" si="24">SUM(C70:C71)</f>
        <v>0</v>
      </c>
      <c r="D69" s="76">
        <f t="shared" si="24"/>
        <v>0</v>
      </c>
      <c r="E69" s="76">
        <f t="shared" si="24"/>
        <v>0</v>
      </c>
      <c r="F69" s="76">
        <f t="shared" ref="F69" si="25">SUM(F70:F71)</f>
        <v>0</v>
      </c>
      <c r="G69" s="77" t="e">
        <f t="shared" si="18"/>
        <v>#DIV/0!</v>
      </c>
    </row>
    <row r="70" spans="1:11">
      <c r="A70" s="66" t="s">
        <v>124</v>
      </c>
      <c r="B70" s="66" t="s">
        <v>125</v>
      </c>
      <c r="C70" s="67"/>
      <c r="D70" s="68"/>
      <c r="E70" s="71"/>
      <c r="F70" s="73"/>
      <c r="G70" s="70" t="e">
        <f t="shared" si="18"/>
        <v>#DIV/0!</v>
      </c>
    </row>
    <row r="71" spans="1:11">
      <c r="A71" s="66" t="s">
        <v>126</v>
      </c>
      <c r="B71" s="66" t="s">
        <v>127</v>
      </c>
      <c r="C71" s="67"/>
      <c r="D71" s="68"/>
      <c r="E71" s="71"/>
      <c r="F71" s="73"/>
      <c r="G71" s="70" t="e">
        <f t="shared" ref="G71:G76" si="26">(F71-E71)/E71</f>
        <v>#DIV/0!</v>
      </c>
    </row>
    <row r="72" spans="1:11">
      <c r="A72" s="66" t="s">
        <v>128</v>
      </c>
      <c r="B72" s="66" t="s">
        <v>129</v>
      </c>
      <c r="C72" s="67"/>
      <c r="D72" s="68"/>
      <c r="E72" s="71"/>
      <c r="F72" s="73"/>
      <c r="G72" s="70" t="e">
        <f t="shared" si="26"/>
        <v>#DIV/0!</v>
      </c>
    </row>
    <row r="73" spans="1:11">
      <c r="A73" s="66" t="s">
        <v>130</v>
      </c>
      <c r="B73" s="66" t="s">
        <v>131</v>
      </c>
      <c r="C73" s="67"/>
      <c r="D73" s="68"/>
      <c r="E73" s="71"/>
      <c r="F73" s="73"/>
      <c r="G73" s="70" t="e">
        <f t="shared" si="26"/>
        <v>#DIV/0!</v>
      </c>
    </row>
    <row r="74" spans="1:11">
      <c r="A74" s="66" t="s">
        <v>132</v>
      </c>
      <c r="B74" s="66" t="s">
        <v>133</v>
      </c>
      <c r="C74" s="67"/>
      <c r="D74" s="68"/>
      <c r="E74" s="71"/>
      <c r="F74" s="73"/>
      <c r="G74" s="70" t="e">
        <f t="shared" si="26"/>
        <v>#DIV/0!</v>
      </c>
    </row>
    <row r="75" spans="1:11">
      <c r="A75" s="66" t="s">
        <v>134</v>
      </c>
      <c r="B75" s="66" t="s">
        <v>135</v>
      </c>
      <c r="C75" s="67"/>
      <c r="D75" s="68"/>
      <c r="E75" s="71"/>
      <c r="F75" s="73"/>
      <c r="G75" s="70" t="e">
        <f t="shared" si="26"/>
        <v>#DIV/0!</v>
      </c>
    </row>
    <row r="76" spans="1:11">
      <c r="A76" s="66" t="s">
        <v>248</v>
      </c>
      <c r="B76" s="66" t="s">
        <v>249</v>
      </c>
      <c r="C76" s="67"/>
      <c r="D76" s="68"/>
      <c r="E76" s="71"/>
      <c r="F76" s="73"/>
      <c r="G76" s="70" t="e">
        <f t="shared" si="26"/>
        <v>#DIV/0!</v>
      </c>
    </row>
    <row r="77" spans="1:11" s="6" customFormat="1">
      <c r="A77" s="57" t="s">
        <v>136</v>
      </c>
      <c r="B77" s="57" t="s">
        <v>137</v>
      </c>
      <c r="C77" s="80">
        <f t="shared" ref="C77:E77" si="27">+C78+C88+C89+C90</f>
        <v>0</v>
      </c>
      <c r="D77" s="80">
        <f t="shared" si="27"/>
        <v>0</v>
      </c>
      <c r="E77" s="80">
        <f t="shared" si="27"/>
        <v>0</v>
      </c>
      <c r="F77" s="80">
        <f>+F78+F88+F89+F90</f>
        <v>0</v>
      </c>
      <c r="G77" s="59" t="e">
        <f>(F77-E77)/E77</f>
        <v>#DIV/0!</v>
      </c>
    </row>
    <row r="78" spans="1:11" s="6" customFormat="1">
      <c r="A78" s="57" t="s">
        <v>138</v>
      </c>
      <c r="B78" s="57" t="s">
        <v>139</v>
      </c>
      <c r="C78" s="80">
        <f t="shared" ref="C78:E78" si="28">SUM(C79:C87)</f>
        <v>0</v>
      </c>
      <c r="D78" s="80">
        <f t="shared" si="28"/>
        <v>0</v>
      </c>
      <c r="E78" s="80">
        <f t="shared" si="28"/>
        <v>0</v>
      </c>
      <c r="F78" s="80">
        <f>SUM(F79:F87)</f>
        <v>0</v>
      </c>
      <c r="G78" s="59" t="e">
        <f>(F78-E78)/E78</f>
        <v>#DIV/0!</v>
      </c>
    </row>
    <row r="79" spans="1:11">
      <c r="A79" s="66" t="s">
        <v>140</v>
      </c>
      <c r="B79" s="66" t="s">
        <v>141</v>
      </c>
      <c r="C79" s="67"/>
      <c r="D79" s="68"/>
      <c r="E79" s="71"/>
      <c r="F79" s="73"/>
      <c r="G79" s="70" t="e">
        <f t="shared" ref="G79:G85" si="29">(F79-E79)/E79</f>
        <v>#DIV/0!</v>
      </c>
      <c r="J79" s="5"/>
      <c r="K79" s="51"/>
    </row>
    <row r="80" spans="1:11">
      <c r="A80" s="66" t="s">
        <v>142</v>
      </c>
      <c r="B80" s="66" t="s">
        <v>143</v>
      </c>
      <c r="C80" s="67"/>
      <c r="D80" s="68"/>
      <c r="E80" s="71"/>
      <c r="F80" s="73"/>
      <c r="G80" s="70" t="e">
        <f t="shared" si="29"/>
        <v>#DIV/0!</v>
      </c>
      <c r="J80" s="51"/>
    </row>
    <row r="81" spans="1:10">
      <c r="A81" s="66" t="s">
        <v>250</v>
      </c>
      <c r="B81" s="66" t="s">
        <v>251</v>
      </c>
      <c r="C81" s="67"/>
      <c r="D81" s="68"/>
      <c r="E81" s="71"/>
      <c r="F81" s="73"/>
      <c r="G81" s="70" t="e">
        <f t="shared" si="29"/>
        <v>#DIV/0!</v>
      </c>
    </row>
    <row r="82" spans="1:10">
      <c r="A82" s="66" t="s">
        <v>144</v>
      </c>
      <c r="B82" s="66" t="s">
        <v>145</v>
      </c>
      <c r="C82" s="67"/>
      <c r="D82" s="68"/>
      <c r="E82" s="74"/>
      <c r="F82" s="74"/>
      <c r="G82" s="70" t="e">
        <f t="shared" si="29"/>
        <v>#DIV/0!</v>
      </c>
    </row>
    <row r="83" spans="1:10">
      <c r="A83" s="66" t="s">
        <v>146</v>
      </c>
      <c r="B83" s="66" t="s">
        <v>147</v>
      </c>
      <c r="C83" s="67"/>
      <c r="D83" s="68"/>
      <c r="E83" s="74"/>
      <c r="F83" s="74"/>
      <c r="G83" s="70" t="e">
        <f t="shared" si="29"/>
        <v>#DIV/0!</v>
      </c>
    </row>
    <row r="84" spans="1:10">
      <c r="A84" s="66" t="s">
        <v>148</v>
      </c>
      <c r="B84" s="66" t="s">
        <v>149</v>
      </c>
      <c r="C84" s="67"/>
      <c r="D84" s="68"/>
      <c r="E84" s="71"/>
      <c r="F84" s="73"/>
      <c r="G84" s="70" t="e">
        <f t="shared" si="29"/>
        <v>#DIV/0!</v>
      </c>
    </row>
    <row r="85" spans="1:10">
      <c r="A85" s="66" t="s">
        <v>150</v>
      </c>
      <c r="B85" s="66" t="s">
        <v>151</v>
      </c>
      <c r="C85" s="67"/>
      <c r="D85" s="68"/>
      <c r="E85" s="73"/>
      <c r="F85" s="73"/>
      <c r="G85" s="70" t="e">
        <f t="shared" si="29"/>
        <v>#DIV/0!</v>
      </c>
    </row>
    <row r="86" spans="1:10" hidden="1">
      <c r="A86" s="66"/>
      <c r="B86" s="66" t="s">
        <v>288</v>
      </c>
      <c r="C86" s="67"/>
      <c r="D86" s="68"/>
      <c r="E86" s="73"/>
      <c r="F86" s="73"/>
      <c r="G86" s="70" t="e">
        <f t="shared" ref="G86:G87" si="30">(F86-E86)/E86</f>
        <v>#DIV/0!</v>
      </c>
    </row>
    <row r="87" spans="1:10" hidden="1">
      <c r="A87" s="66"/>
      <c r="B87" s="66" t="s">
        <v>289</v>
      </c>
      <c r="C87" s="67"/>
      <c r="D87" s="68"/>
      <c r="E87" s="73"/>
      <c r="F87" s="73"/>
      <c r="G87" s="70" t="e">
        <f t="shared" si="30"/>
        <v>#DIV/0!</v>
      </c>
    </row>
    <row r="88" spans="1:10">
      <c r="A88" s="60" t="s">
        <v>152</v>
      </c>
      <c r="B88" s="60" t="s">
        <v>291</v>
      </c>
      <c r="C88" s="79"/>
      <c r="D88" s="81"/>
      <c r="E88" s="79"/>
      <c r="F88" s="79"/>
      <c r="G88" s="62" t="e">
        <f>(F88-E88)/E88</f>
        <v>#DIV/0!</v>
      </c>
      <c r="J88" s="5"/>
    </row>
    <row r="89" spans="1:10" hidden="1">
      <c r="A89" s="60"/>
      <c r="B89" s="60" t="s">
        <v>290</v>
      </c>
      <c r="C89" s="79"/>
      <c r="D89" s="81"/>
      <c r="E89" s="79"/>
      <c r="F89" s="79"/>
      <c r="G89" s="62" t="e">
        <f>(F89-E89)/E89</f>
        <v>#DIV/0!</v>
      </c>
      <c r="J89" s="51"/>
    </row>
    <row r="90" spans="1:10" hidden="1">
      <c r="A90" s="60"/>
      <c r="B90" s="60" t="s">
        <v>292</v>
      </c>
      <c r="C90" s="79"/>
      <c r="D90" s="81"/>
      <c r="E90" s="79"/>
      <c r="F90" s="79"/>
      <c r="G90" s="62" t="e">
        <f>(F90-E90)/E90</f>
        <v>#DIV/0!</v>
      </c>
      <c r="J90" s="51"/>
    </row>
    <row r="91" spans="1:10" s="6" customFormat="1">
      <c r="A91" s="57" t="s">
        <v>153</v>
      </c>
      <c r="B91" s="57" t="s">
        <v>154</v>
      </c>
      <c r="C91" s="80">
        <f t="shared" ref="C91:E91" si="31">SUM(C92:C95)</f>
        <v>0</v>
      </c>
      <c r="D91" s="80">
        <f t="shared" si="31"/>
        <v>0</v>
      </c>
      <c r="E91" s="80">
        <f t="shared" si="31"/>
        <v>0</v>
      </c>
      <c r="F91" s="80">
        <f>SUM(F92:F95)</f>
        <v>0</v>
      </c>
      <c r="G91" s="59" t="e">
        <f>(F91-E91)/E91</f>
        <v>#DIV/0!</v>
      </c>
      <c r="J91" s="50"/>
    </row>
    <row r="92" spans="1:10">
      <c r="A92" s="66" t="s">
        <v>155</v>
      </c>
      <c r="B92" s="66" t="s">
        <v>156</v>
      </c>
      <c r="C92" s="67"/>
      <c r="D92" s="68"/>
      <c r="E92" s="71"/>
      <c r="F92" s="73"/>
      <c r="G92" s="70" t="e">
        <f t="shared" ref="G92:G95" si="32">(F92-E92)/E92</f>
        <v>#DIV/0!</v>
      </c>
    </row>
    <row r="93" spans="1:10">
      <c r="A93" s="66" t="s">
        <v>157</v>
      </c>
      <c r="B93" s="82" t="s">
        <v>158</v>
      </c>
      <c r="C93" s="67"/>
      <c r="D93" s="68"/>
      <c r="E93" s="71"/>
      <c r="F93" s="73"/>
      <c r="G93" s="70" t="e">
        <f t="shared" si="32"/>
        <v>#DIV/0!</v>
      </c>
    </row>
    <row r="94" spans="1:10">
      <c r="A94" s="83" t="s">
        <v>255</v>
      </c>
      <c r="B94" s="84" t="s">
        <v>256</v>
      </c>
      <c r="C94" s="67"/>
      <c r="D94" s="68"/>
      <c r="E94" s="71"/>
      <c r="F94" s="85"/>
      <c r="G94" s="70" t="e">
        <f t="shared" si="32"/>
        <v>#DIV/0!</v>
      </c>
      <c r="H94">
        <v>15685419.3129883</v>
      </c>
    </row>
    <row r="95" spans="1:10" hidden="1">
      <c r="A95" s="66"/>
      <c r="B95" s="86" t="s">
        <v>293</v>
      </c>
      <c r="C95" s="67"/>
      <c r="D95" s="68"/>
      <c r="E95" s="74"/>
      <c r="F95" s="73"/>
      <c r="G95" s="70" t="e">
        <f t="shared" si="32"/>
        <v>#DIV/0!</v>
      </c>
    </row>
    <row r="96" spans="1:10" s="6" customFormat="1">
      <c r="A96" s="57" t="s">
        <v>159</v>
      </c>
      <c r="B96" s="57" t="s">
        <v>160</v>
      </c>
      <c r="C96" s="80">
        <f t="shared" ref="C96:F96" si="33">+C97</f>
        <v>0</v>
      </c>
      <c r="D96" s="80">
        <f t="shared" si="33"/>
        <v>0</v>
      </c>
      <c r="E96" s="80">
        <f t="shared" si="33"/>
        <v>0</v>
      </c>
      <c r="F96" s="80">
        <f t="shared" si="33"/>
        <v>0</v>
      </c>
      <c r="G96" s="59" t="e">
        <f>(F96-E96)/E96</f>
        <v>#DIV/0!</v>
      </c>
      <c r="I96" s="50"/>
    </row>
    <row r="97" spans="1:9" s="6" customFormat="1">
      <c r="A97" s="60" t="s">
        <v>161</v>
      </c>
      <c r="B97" s="60" t="s">
        <v>162</v>
      </c>
      <c r="C97" s="79">
        <f t="shared" ref="C97:F97" si="34">+C98+C105+C156</f>
        <v>0</v>
      </c>
      <c r="D97" s="79">
        <f t="shared" si="34"/>
        <v>0</v>
      </c>
      <c r="E97" s="79">
        <f t="shared" si="34"/>
        <v>0</v>
      </c>
      <c r="F97" s="79">
        <f t="shared" si="34"/>
        <v>0</v>
      </c>
      <c r="G97" s="62" t="e">
        <f>(F97-E97)/E97</f>
        <v>#DIV/0!</v>
      </c>
      <c r="I97" s="49"/>
    </row>
    <row r="98" spans="1:9" s="6" customFormat="1">
      <c r="A98" s="87" t="s">
        <v>163</v>
      </c>
      <c r="B98" s="87" t="s">
        <v>162</v>
      </c>
      <c r="C98" s="88">
        <f t="shared" ref="C98:F98" si="35">+C99+C103+C104</f>
        <v>0</v>
      </c>
      <c r="D98" s="88">
        <f t="shared" si="35"/>
        <v>0</v>
      </c>
      <c r="E98" s="88">
        <f t="shared" si="35"/>
        <v>0</v>
      </c>
      <c r="F98" s="88">
        <f t="shared" si="35"/>
        <v>0</v>
      </c>
      <c r="G98" s="65" t="e">
        <f>(F98-E98)/E98</f>
        <v>#DIV/0!</v>
      </c>
      <c r="I98" s="49"/>
    </row>
    <row r="99" spans="1:9" s="6" customFormat="1">
      <c r="A99" s="75" t="s">
        <v>164</v>
      </c>
      <c r="B99" s="75" t="s">
        <v>165</v>
      </c>
      <c r="C99" s="76">
        <f t="shared" ref="C99:F99" si="36">SUM(C100:C102)</f>
        <v>0</v>
      </c>
      <c r="D99" s="76">
        <f t="shared" si="36"/>
        <v>0</v>
      </c>
      <c r="E99" s="76">
        <f t="shared" si="36"/>
        <v>0</v>
      </c>
      <c r="F99" s="76">
        <f t="shared" si="36"/>
        <v>0</v>
      </c>
      <c r="G99" s="77" t="e">
        <f>(F99-E99)/E99</f>
        <v>#DIV/0!</v>
      </c>
      <c r="I99" s="50"/>
    </row>
    <row r="100" spans="1:9">
      <c r="A100" s="66" t="s">
        <v>166</v>
      </c>
      <c r="B100" s="66" t="s">
        <v>167</v>
      </c>
      <c r="C100" s="67"/>
      <c r="D100" s="68"/>
      <c r="E100" s="71"/>
      <c r="F100" s="73"/>
      <c r="G100" s="70" t="e">
        <f t="shared" ref="G100:G102" si="37">(F100-E100)/E100</f>
        <v>#DIV/0!</v>
      </c>
      <c r="I100" s="5"/>
    </row>
    <row r="101" spans="1:9">
      <c r="A101" s="66" t="s">
        <v>168</v>
      </c>
      <c r="B101" s="66" t="s">
        <v>129</v>
      </c>
      <c r="C101" s="67"/>
      <c r="D101" s="68"/>
      <c r="E101" s="71"/>
      <c r="F101" s="73"/>
      <c r="G101" s="70" t="e">
        <f t="shared" si="37"/>
        <v>#DIV/0!</v>
      </c>
      <c r="I101" s="51"/>
    </row>
    <row r="102" spans="1:9">
      <c r="A102" s="66" t="s">
        <v>169</v>
      </c>
      <c r="B102" s="66" t="s">
        <v>170</v>
      </c>
      <c r="C102" s="67"/>
      <c r="D102" s="68"/>
      <c r="E102" s="71"/>
      <c r="F102" s="73"/>
      <c r="G102" s="70" t="e">
        <f t="shared" si="37"/>
        <v>#DIV/0!</v>
      </c>
    </row>
    <row r="103" spans="1:9" s="6" customFormat="1">
      <c r="A103" s="75" t="s">
        <v>171</v>
      </c>
      <c r="B103" s="75" t="s">
        <v>172</v>
      </c>
      <c r="C103" s="76"/>
      <c r="D103" s="89"/>
      <c r="E103" s="90"/>
      <c r="F103" s="78"/>
      <c r="G103" s="77" t="e">
        <f>(F103-E103)/E103</f>
        <v>#DIV/0!</v>
      </c>
    </row>
    <row r="104" spans="1:9" s="6" customFormat="1">
      <c r="A104" s="75" t="s">
        <v>173</v>
      </c>
      <c r="B104" s="75" t="s">
        <v>174</v>
      </c>
      <c r="C104" s="76"/>
      <c r="D104" s="89"/>
      <c r="E104" s="90"/>
      <c r="F104" s="78"/>
      <c r="G104" s="77" t="e">
        <f>(F104-E104)/E104</f>
        <v>#DIV/0!</v>
      </c>
    </row>
    <row r="105" spans="1:9" s="6" customFormat="1">
      <c r="A105" s="87" t="s">
        <v>175</v>
      </c>
      <c r="B105" s="87" t="s">
        <v>176</v>
      </c>
      <c r="C105" s="88">
        <f>+C106+C112+C116+C119+C123+C128+C131+C134+C139+C143+C146+C152+C153</f>
        <v>0</v>
      </c>
      <c r="D105" s="88">
        <f t="shared" ref="D105:F105" si="38">+D106+D112+D116+D119+D123+D128+D131+D134+D139+D143+D146+D152+D153</f>
        <v>0</v>
      </c>
      <c r="E105" s="88">
        <f t="shared" si="38"/>
        <v>0</v>
      </c>
      <c r="F105" s="88">
        <f t="shared" si="38"/>
        <v>0</v>
      </c>
      <c r="G105" s="65" t="e">
        <f>(F105-E105)/E105</f>
        <v>#DIV/0!</v>
      </c>
    </row>
    <row r="106" spans="1:9" s="6" customFormat="1">
      <c r="A106" s="75" t="s">
        <v>177</v>
      </c>
      <c r="B106" s="75" t="s">
        <v>49</v>
      </c>
      <c r="C106" s="76">
        <f t="shared" ref="C106:F106" si="39">SUM(C107:C111)</f>
        <v>0</v>
      </c>
      <c r="D106" s="76">
        <f t="shared" si="39"/>
        <v>0</v>
      </c>
      <c r="E106" s="76">
        <f t="shared" si="39"/>
        <v>0</v>
      </c>
      <c r="F106" s="76">
        <f t="shared" si="39"/>
        <v>0</v>
      </c>
      <c r="G106" s="77" t="e">
        <f>(F106-E106)/E106</f>
        <v>#DIV/0!</v>
      </c>
      <c r="H106" s="50"/>
    </row>
    <row r="107" spans="1:9">
      <c r="A107" s="66" t="s">
        <v>178</v>
      </c>
      <c r="B107" s="66" t="s">
        <v>179</v>
      </c>
      <c r="C107" s="67"/>
      <c r="D107" s="68"/>
      <c r="E107" s="71"/>
      <c r="F107" s="73"/>
      <c r="G107" s="70" t="e">
        <f t="shared" ref="G107:G111" si="40">(F107-E107)/E107</f>
        <v>#DIV/0!</v>
      </c>
      <c r="H107" s="51"/>
    </row>
    <row r="108" spans="1:9">
      <c r="A108" s="66" t="s">
        <v>180</v>
      </c>
      <c r="B108" s="66" t="s">
        <v>181</v>
      </c>
      <c r="C108" s="67"/>
      <c r="D108" s="68"/>
      <c r="E108" s="71"/>
      <c r="F108" s="73"/>
      <c r="G108" s="70" t="e">
        <f t="shared" si="40"/>
        <v>#DIV/0!</v>
      </c>
      <c r="I108" s="51">
        <f>+F108+F113+F117+F120+F124+F129+F132+F135+F140+F154</f>
        <v>0</v>
      </c>
    </row>
    <row r="109" spans="1:9">
      <c r="A109" s="66" t="s">
        <v>182</v>
      </c>
      <c r="B109" s="66" t="s">
        <v>167</v>
      </c>
      <c r="C109" s="67"/>
      <c r="D109" s="68"/>
      <c r="E109" s="71"/>
      <c r="F109" s="73"/>
      <c r="G109" s="70" t="e">
        <f t="shared" si="40"/>
        <v>#DIV/0!</v>
      </c>
      <c r="H109" s="51"/>
      <c r="I109" s="51">
        <f>+F109+F114+F121+F125+F130+F136+F155</f>
        <v>0</v>
      </c>
    </row>
    <row r="110" spans="1:9">
      <c r="A110" s="66" t="s">
        <v>183</v>
      </c>
      <c r="B110" s="66" t="s">
        <v>184</v>
      </c>
      <c r="C110" s="67"/>
      <c r="D110" s="68"/>
      <c r="E110" s="71"/>
      <c r="F110" s="73"/>
      <c r="G110" s="70" t="e">
        <f t="shared" si="40"/>
        <v>#DIV/0!</v>
      </c>
    </row>
    <row r="111" spans="1:9">
      <c r="A111" s="66" t="s">
        <v>185</v>
      </c>
      <c r="B111" s="66" t="s">
        <v>186</v>
      </c>
      <c r="C111" s="67"/>
      <c r="D111" s="68"/>
      <c r="E111" s="71"/>
      <c r="F111" s="73"/>
      <c r="G111" s="70" t="e">
        <f t="shared" si="40"/>
        <v>#DIV/0!</v>
      </c>
    </row>
    <row r="112" spans="1:9" s="6" customFormat="1">
      <c r="A112" s="75" t="s">
        <v>187</v>
      </c>
      <c r="B112" s="75" t="s">
        <v>55</v>
      </c>
      <c r="C112" s="76">
        <f t="shared" ref="C112:F112" si="41">SUM(C113:C115)</f>
        <v>0</v>
      </c>
      <c r="D112" s="76">
        <f t="shared" si="41"/>
        <v>0</v>
      </c>
      <c r="E112" s="76">
        <f t="shared" si="41"/>
        <v>0</v>
      </c>
      <c r="F112" s="76">
        <f t="shared" si="41"/>
        <v>0</v>
      </c>
      <c r="G112" s="77" t="e">
        <f>(F112-E112)/E112</f>
        <v>#DIV/0!</v>
      </c>
      <c r="H112" s="50"/>
    </row>
    <row r="113" spans="1:7">
      <c r="A113" s="66" t="s">
        <v>188</v>
      </c>
      <c r="B113" s="66" t="s">
        <v>189</v>
      </c>
      <c r="C113" s="67"/>
      <c r="D113" s="68"/>
      <c r="E113" s="71"/>
      <c r="F113" s="73"/>
      <c r="G113" s="70" t="e">
        <f t="shared" ref="G113:G115" si="42">(F113-E113)/E113</f>
        <v>#DIV/0!</v>
      </c>
    </row>
    <row r="114" spans="1:7">
      <c r="A114" s="66" t="s">
        <v>190</v>
      </c>
      <c r="B114" s="66" t="s">
        <v>167</v>
      </c>
      <c r="C114" s="67"/>
      <c r="D114" s="68"/>
      <c r="E114" s="71"/>
      <c r="F114" s="73"/>
      <c r="G114" s="70" t="e">
        <f t="shared" si="42"/>
        <v>#DIV/0!</v>
      </c>
    </row>
    <row r="115" spans="1:7">
      <c r="A115" s="66" t="s">
        <v>191</v>
      </c>
      <c r="B115" s="66" t="s">
        <v>186</v>
      </c>
      <c r="C115" s="67"/>
      <c r="D115" s="68"/>
      <c r="E115" s="71"/>
      <c r="F115" s="73"/>
      <c r="G115" s="70" t="e">
        <f t="shared" si="42"/>
        <v>#DIV/0!</v>
      </c>
    </row>
    <row r="116" spans="1:7" s="6" customFormat="1">
      <c r="A116" s="75" t="s">
        <v>192</v>
      </c>
      <c r="B116" s="75" t="s">
        <v>193</v>
      </c>
      <c r="C116" s="76">
        <f t="shared" ref="C116:F116" si="43">SUM(C117:C118)</f>
        <v>0</v>
      </c>
      <c r="D116" s="76">
        <f t="shared" si="43"/>
        <v>0</v>
      </c>
      <c r="E116" s="76">
        <f t="shared" si="43"/>
        <v>0</v>
      </c>
      <c r="F116" s="76">
        <f t="shared" si="43"/>
        <v>0</v>
      </c>
      <c r="G116" s="77" t="e">
        <f>(F116-E116)/E116</f>
        <v>#DIV/0!</v>
      </c>
    </row>
    <row r="117" spans="1:7">
      <c r="A117" s="66" t="s">
        <v>194</v>
      </c>
      <c r="B117" s="66" t="s">
        <v>195</v>
      </c>
      <c r="C117" s="67"/>
      <c r="D117" s="68"/>
      <c r="E117" s="71"/>
      <c r="F117" s="73"/>
      <c r="G117" s="70" t="e">
        <f t="shared" ref="G117:G118" si="44">(F117-E117)/E117</f>
        <v>#DIV/0!</v>
      </c>
    </row>
    <row r="118" spans="1:7">
      <c r="A118" s="66" t="s">
        <v>196</v>
      </c>
      <c r="B118" s="66" t="s">
        <v>186</v>
      </c>
      <c r="C118" s="67"/>
      <c r="D118" s="68"/>
      <c r="E118" s="71"/>
      <c r="F118" s="73"/>
      <c r="G118" s="70" t="e">
        <f t="shared" si="44"/>
        <v>#DIV/0!</v>
      </c>
    </row>
    <row r="119" spans="1:7" s="6" customFormat="1">
      <c r="A119" s="75" t="s">
        <v>197</v>
      </c>
      <c r="B119" s="75" t="s">
        <v>198</v>
      </c>
      <c r="C119" s="76">
        <f t="shared" ref="C119:F119" si="45">SUM(C120:C122)</f>
        <v>0</v>
      </c>
      <c r="D119" s="76">
        <f t="shared" si="45"/>
        <v>0</v>
      </c>
      <c r="E119" s="76">
        <f t="shared" si="45"/>
        <v>0</v>
      </c>
      <c r="F119" s="76">
        <f t="shared" si="45"/>
        <v>0</v>
      </c>
      <c r="G119" s="77" t="e">
        <f>(F119-E119)/E119</f>
        <v>#DIV/0!</v>
      </c>
    </row>
    <row r="120" spans="1:7">
      <c r="A120" s="66" t="s">
        <v>199</v>
      </c>
      <c r="B120" s="66" t="s">
        <v>200</v>
      </c>
      <c r="C120" s="67"/>
      <c r="D120" s="68"/>
      <c r="E120" s="71"/>
      <c r="F120" s="73"/>
      <c r="G120" s="70" t="e">
        <f t="shared" ref="G120:G122" si="46">(F120-E120)/E120</f>
        <v>#DIV/0!</v>
      </c>
    </row>
    <row r="121" spans="1:7">
      <c r="A121" s="66" t="s">
        <v>201</v>
      </c>
      <c r="B121" s="66" t="s">
        <v>167</v>
      </c>
      <c r="C121" s="67"/>
      <c r="D121" s="68"/>
      <c r="E121" s="71"/>
      <c r="F121" s="73"/>
      <c r="G121" s="70" t="e">
        <f t="shared" si="46"/>
        <v>#DIV/0!</v>
      </c>
    </row>
    <row r="122" spans="1:7">
      <c r="A122" s="66" t="s">
        <v>202</v>
      </c>
      <c r="B122" s="66" t="s">
        <v>186</v>
      </c>
      <c r="C122" s="67"/>
      <c r="D122" s="68"/>
      <c r="E122" s="71"/>
      <c r="F122" s="73"/>
      <c r="G122" s="70" t="e">
        <f t="shared" si="46"/>
        <v>#DIV/0!</v>
      </c>
    </row>
    <row r="123" spans="1:7" s="6" customFormat="1">
      <c r="A123" s="75" t="s">
        <v>203</v>
      </c>
      <c r="B123" s="75" t="s">
        <v>204</v>
      </c>
      <c r="C123" s="76">
        <f t="shared" ref="C123:F123" si="47">SUM(C124:C127)</f>
        <v>0</v>
      </c>
      <c r="D123" s="76">
        <f t="shared" si="47"/>
        <v>0</v>
      </c>
      <c r="E123" s="76">
        <f t="shared" si="47"/>
        <v>0</v>
      </c>
      <c r="F123" s="76">
        <f t="shared" si="47"/>
        <v>0</v>
      </c>
      <c r="G123" s="77" t="e">
        <f>(F123-E123)/E123</f>
        <v>#DIV/0!</v>
      </c>
    </row>
    <row r="124" spans="1:7" s="1" customFormat="1">
      <c r="A124" s="66" t="s">
        <v>205</v>
      </c>
      <c r="B124" s="66" t="s">
        <v>181</v>
      </c>
      <c r="C124" s="67"/>
      <c r="D124" s="68"/>
      <c r="E124" s="71"/>
      <c r="F124" s="73"/>
      <c r="G124" s="70" t="e">
        <f t="shared" ref="G124:G127" si="48">(F124-E124)/E124</f>
        <v>#DIV/0!</v>
      </c>
    </row>
    <row r="125" spans="1:7">
      <c r="A125" s="66" t="s">
        <v>206</v>
      </c>
      <c r="B125" s="66" t="s">
        <v>167</v>
      </c>
      <c r="C125" s="67"/>
      <c r="D125" s="68"/>
      <c r="E125" s="71"/>
      <c r="F125" s="73"/>
      <c r="G125" s="70" t="e">
        <f t="shared" si="48"/>
        <v>#DIV/0!</v>
      </c>
    </row>
    <row r="126" spans="1:7">
      <c r="A126" s="66" t="s">
        <v>207</v>
      </c>
      <c r="B126" s="66" t="s">
        <v>208</v>
      </c>
      <c r="C126" s="67"/>
      <c r="D126" s="68"/>
      <c r="E126" s="71"/>
      <c r="F126" s="73"/>
      <c r="G126" s="70" t="e">
        <f t="shared" si="48"/>
        <v>#DIV/0!</v>
      </c>
    </row>
    <row r="127" spans="1:7">
      <c r="A127" s="66" t="s">
        <v>209</v>
      </c>
      <c r="B127" s="66" t="s">
        <v>186</v>
      </c>
      <c r="C127" s="67"/>
      <c r="D127" s="68"/>
      <c r="E127" s="71"/>
      <c r="F127" s="73"/>
      <c r="G127" s="70" t="e">
        <f t="shared" si="48"/>
        <v>#DIV/0!</v>
      </c>
    </row>
    <row r="128" spans="1:7" s="6" customFormat="1">
      <c r="A128" s="75" t="s">
        <v>210</v>
      </c>
      <c r="B128" s="75" t="s">
        <v>211</v>
      </c>
      <c r="C128" s="76">
        <f t="shared" ref="C128:F128" si="49">SUM(C129:C130)</f>
        <v>0</v>
      </c>
      <c r="D128" s="76">
        <f t="shared" si="49"/>
        <v>0</v>
      </c>
      <c r="E128" s="76">
        <f t="shared" si="49"/>
        <v>0</v>
      </c>
      <c r="F128" s="76">
        <f t="shared" si="49"/>
        <v>0</v>
      </c>
      <c r="G128" s="77" t="e">
        <f>(F128-E128)/E128</f>
        <v>#DIV/0!</v>
      </c>
    </row>
    <row r="129" spans="1:7">
      <c r="A129" s="66" t="s">
        <v>212</v>
      </c>
      <c r="B129" s="66" t="s">
        <v>195</v>
      </c>
      <c r="C129" s="67"/>
      <c r="D129" s="68"/>
      <c r="E129" s="71"/>
      <c r="F129" s="73"/>
      <c r="G129" s="70" t="e">
        <f t="shared" ref="G129:G130" si="50">(F129-E129)/E129</f>
        <v>#DIV/0!</v>
      </c>
    </row>
    <row r="130" spans="1:7">
      <c r="A130" s="66" t="s">
        <v>213</v>
      </c>
      <c r="B130" s="66" t="s">
        <v>167</v>
      </c>
      <c r="C130" s="67"/>
      <c r="D130" s="68"/>
      <c r="E130" s="71"/>
      <c r="F130" s="73"/>
      <c r="G130" s="70" t="e">
        <f t="shared" si="50"/>
        <v>#DIV/0!</v>
      </c>
    </row>
    <row r="131" spans="1:7" s="6" customFormat="1">
      <c r="A131" s="75" t="s">
        <v>214</v>
      </c>
      <c r="B131" s="75" t="s">
        <v>87</v>
      </c>
      <c r="C131" s="76">
        <f t="shared" ref="C131:F131" si="51">SUM(C132:C133)</f>
        <v>0</v>
      </c>
      <c r="D131" s="76">
        <f t="shared" si="51"/>
        <v>0</v>
      </c>
      <c r="E131" s="76">
        <f t="shared" si="51"/>
        <v>0</v>
      </c>
      <c r="F131" s="76">
        <f t="shared" si="51"/>
        <v>0</v>
      </c>
      <c r="G131" s="77" t="e">
        <f>(F131-E131)/E131</f>
        <v>#DIV/0!</v>
      </c>
    </row>
    <row r="132" spans="1:7">
      <c r="A132" s="66" t="s">
        <v>215</v>
      </c>
      <c r="B132" s="66" t="s">
        <v>189</v>
      </c>
      <c r="C132" s="67"/>
      <c r="D132" s="68"/>
      <c r="E132" s="71"/>
      <c r="F132" s="73"/>
      <c r="G132" s="70" t="e">
        <f t="shared" ref="G132:G133" si="52">(F132-E132)/E132</f>
        <v>#DIV/0!</v>
      </c>
    </row>
    <row r="133" spans="1:7">
      <c r="A133" s="66" t="s">
        <v>216</v>
      </c>
      <c r="B133" s="66" t="s">
        <v>186</v>
      </c>
      <c r="C133" s="67"/>
      <c r="D133" s="68"/>
      <c r="E133" s="71"/>
      <c r="F133" s="73"/>
      <c r="G133" s="70" t="e">
        <f t="shared" si="52"/>
        <v>#DIV/0!</v>
      </c>
    </row>
    <row r="134" spans="1:7" s="6" customFormat="1">
      <c r="A134" s="75" t="s">
        <v>217</v>
      </c>
      <c r="B134" s="75" t="s">
        <v>218</v>
      </c>
      <c r="C134" s="76">
        <f t="shared" ref="C134:F134" si="53">SUM(C135:C138)</f>
        <v>0</v>
      </c>
      <c r="D134" s="76">
        <f t="shared" si="53"/>
        <v>0</v>
      </c>
      <c r="E134" s="76">
        <f t="shared" si="53"/>
        <v>0</v>
      </c>
      <c r="F134" s="76">
        <f t="shared" si="53"/>
        <v>0</v>
      </c>
      <c r="G134" s="77" t="e">
        <f>(F134-E134)/E134</f>
        <v>#DIV/0!</v>
      </c>
    </row>
    <row r="135" spans="1:7">
      <c r="A135" s="66" t="s">
        <v>219</v>
      </c>
      <c r="B135" s="66" t="s">
        <v>189</v>
      </c>
      <c r="C135" s="67"/>
      <c r="D135" s="68"/>
      <c r="E135" s="71"/>
      <c r="F135" s="73"/>
      <c r="G135" s="70" t="e">
        <f t="shared" ref="G135:G138" si="54">(F135-E135)/E135</f>
        <v>#DIV/0!</v>
      </c>
    </row>
    <row r="136" spans="1:7">
      <c r="A136" s="66" t="s">
        <v>220</v>
      </c>
      <c r="B136" s="66" t="s">
        <v>167</v>
      </c>
      <c r="C136" s="67"/>
      <c r="D136" s="68"/>
      <c r="E136" s="71"/>
      <c r="F136" s="73"/>
      <c r="G136" s="70" t="e">
        <f t="shared" si="54"/>
        <v>#DIV/0!</v>
      </c>
    </row>
    <row r="137" spans="1:7">
      <c r="A137" s="66" t="s">
        <v>221</v>
      </c>
      <c r="B137" s="66" t="s">
        <v>222</v>
      </c>
      <c r="C137" s="67"/>
      <c r="D137" s="68"/>
      <c r="E137" s="71"/>
      <c r="F137" s="73"/>
      <c r="G137" s="70" t="e">
        <f t="shared" si="54"/>
        <v>#DIV/0!</v>
      </c>
    </row>
    <row r="138" spans="1:7">
      <c r="A138" s="66" t="s">
        <v>223</v>
      </c>
      <c r="B138" s="66" t="s">
        <v>186</v>
      </c>
      <c r="C138" s="67"/>
      <c r="D138" s="68"/>
      <c r="E138" s="71"/>
      <c r="F138" s="73"/>
      <c r="G138" s="70" t="e">
        <f t="shared" si="54"/>
        <v>#DIV/0!</v>
      </c>
    </row>
    <row r="139" spans="1:7" s="6" customFormat="1">
      <c r="A139" s="75" t="s">
        <v>224</v>
      </c>
      <c r="B139" s="75" t="s">
        <v>225</v>
      </c>
      <c r="C139" s="76">
        <f t="shared" ref="C139:F139" si="55">SUM(C140:C142)</f>
        <v>0</v>
      </c>
      <c r="D139" s="76">
        <f t="shared" si="55"/>
        <v>0</v>
      </c>
      <c r="E139" s="76">
        <f t="shared" si="55"/>
        <v>0</v>
      </c>
      <c r="F139" s="76">
        <f t="shared" si="55"/>
        <v>0</v>
      </c>
      <c r="G139" s="77" t="e">
        <f>(F139-E139)/E139</f>
        <v>#DIV/0!</v>
      </c>
    </row>
    <row r="140" spans="1:7">
      <c r="A140" s="66" t="s">
        <v>226</v>
      </c>
      <c r="B140" s="66" t="s">
        <v>189</v>
      </c>
      <c r="C140" s="67"/>
      <c r="D140" s="68"/>
      <c r="E140" s="71"/>
      <c r="F140" s="73"/>
      <c r="G140" s="70" t="e">
        <f t="shared" ref="G140:G142" si="56">(F140-E140)/E140</f>
        <v>#DIV/0!</v>
      </c>
    </row>
    <row r="141" spans="1:7">
      <c r="A141" s="66" t="s">
        <v>227</v>
      </c>
      <c r="B141" s="66" t="s">
        <v>167</v>
      </c>
      <c r="C141" s="67"/>
      <c r="D141" s="68"/>
      <c r="E141" s="71"/>
      <c r="F141" s="73"/>
      <c r="G141" s="70" t="e">
        <f t="shared" si="56"/>
        <v>#DIV/0!</v>
      </c>
    </row>
    <row r="142" spans="1:7">
      <c r="A142" s="66" t="s">
        <v>228</v>
      </c>
      <c r="B142" s="66" t="s">
        <v>186</v>
      </c>
      <c r="C142" s="67"/>
      <c r="D142" s="68"/>
      <c r="E142" s="71"/>
      <c r="F142" s="73"/>
      <c r="G142" s="70" t="e">
        <f t="shared" si="56"/>
        <v>#DIV/0!</v>
      </c>
    </row>
    <row r="143" spans="1:7" s="6" customFormat="1">
      <c r="A143" s="75" t="s">
        <v>229</v>
      </c>
      <c r="B143" s="75" t="s">
        <v>230</v>
      </c>
      <c r="C143" s="76">
        <f t="shared" ref="C143:F143" si="57">SUM(C144:C145)</f>
        <v>0</v>
      </c>
      <c r="D143" s="76">
        <f t="shared" si="57"/>
        <v>0</v>
      </c>
      <c r="E143" s="76">
        <f t="shared" si="57"/>
        <v>0</v>
      </c>
      <c r="F143" s="76">
        <f t="shared" si="57"/>
        <v>0</v>
      </c>
      <c r="G143" s="77" t="e">
        <f>(F143-E143)/E143</f>
        <v>#DIV/0!</v>
      </c>
    </row>
    <row r="144" spans="1:7">
      <c r="A144" s="66" t="s">
        <v>231</v>
      </c>
      <c r="B144" s="66" t="s">
        <v>167</v>
      </c>
      <c r="C144" s="67"/>
      <c r="D144" s="68"/>
      <c r="E144" s="71"/>
      <c r="F144" s="73"/>
      <c r="G144" s="70" t="e">
        <f t="shared" ref="G144:G145" si="58">(F144-E144)/E144</f>
        <v>#DIV/0!</v>
      </c>
    </row>
    <row r="145" spans="1:7">
      <c r="A145" s="66" t="s">
        <v>252</v>
      </c>
      <c r="B145" s="66" t="s">
        <v>186</v>
      </c>
      <c r="C145" s="67"/>
      <c r="D145" s="68"/>
      <c r="E145" s="71"/>
      <c r="F145" s="73"/>
      <c r="G145" s="70" t="e">
        <f t="shared" si="58"/>
        <v>#DIV/0!</v>
      </c>
    </row>
    <row r="146" spans="1:7" s="6" customFormat="1">
      <c r="A146" s="75" t="s">
        <v>232</v>
      </c>
      <c r="B146" s="75" t="s">
        <v>233</v>
      </c>
      <c r="C146" s="76">
        <f t="shared" ref="C146:E146" si="59">SUM(C147:C151)</f>
        <v>0</v>
      </c>
      <c r="D146" s="76">
        <f t="shared" si="59"/>
        <v>0</v>
      </c>
      <c r="E146" s="76">
        <f t="shared" si="59"/>
        <v>0</v>
      </c>
      <c r="F146" s="76">
        <f>SUM(F147:F151)</f>
        <v>0</v>
      </c>
      <c r="G146" s="77" t="e">
        <f>(F146-E146)/E146</f>
        <v>#DIV/0!</v>
      </c>
    </row>
    <row r="147" spans="1:7">
      <c r="A147" s="66" t="s">
        <v>234</v>
      </c>
      <c r="B147" s="66" t="s">
        <v>235</v>
      </c>
      <c r="C147" s="67"/>
      <c r="D147" s="68"/>
      <c r="E147" s="71"/>
      <c r="F147" s="73"/>
      <c r="G147" s="70" t="e">
        <f t="shared" ref="G147:G151" si="60">(F147-E147)/E147</f>
        <v>#DIV/0!</v>
      </c>
    </row>
    <row r="148" spans="1:7">
      <c r="A148" s="66" t="s">
        <v>236</v>
      </c>
      <c r="B148" s="66" t="s">
        <v>237</v>
      </c>
      <c r="C148" s="67"/>
      <c r="D148" s="68"/>
      <c r="E148" s="71"/>
      <c r="F148" s="73"/>
      <c r="G148" s="70" t="e">
        <f t="shared" si="60"/>
        <v>#DIV/0!</v>
      </c>
    </row>
    <row r="149" spans="1:7">
      <c r="A149" s="66" t="s">
        <v>238</v>
      </c>
      <c r="B149" s="66" t="s">
        <v>239</v>
      </c>
      <c r="C149" s="67"/>
      <c r="D149" s="68"/>
      <c r="E149" s="71"/>
      <c r="F149" s="73"/>
      <c r="G149" s="70" t="e">
        <f t="shared" si="60"/>
        <v>#DIV/0!</v>
      </c>
    </row>
    <row r="150" spans="1:7">
      <c r="A150" s="66" t="s">
        <v>257</v>
      </c>
      <c r="B150" s="66" t="s">
        <v>258</v>
      </c>
      <c r="C150" s="67"/>
      <c r="D150" s="68"/>
      <c r="E150" s="71"/>
      <c r="F150" s="73"/>
      <c r="G150" s="70" t="e">
        <f t="shared" si="60"/>
        <v>#DIV/0!</v>
      </c>
    </row>
    <row r="151" spans="1:7">
      <c r="A151" s="66" t="s">
        <v>240</v>
      </c>
      <c r="B151" s="66" t="s">
        <v>241</v>
      </c>
      <c r="C151" s="67"/>
      <c r="D151" s="68"/>
      <c r="E151" s="71"/>
      <c r="F151" s="73"/>
      <c r="G151" s="70" t="e">
        <f t="shared" si="60"/>
        <v>#DIV/0!</v>
      </c>
    </row>
    <row r="152" spans="1:7" s="6" customFormat="1">
      <c r="A152" s="75" t="s">
        <v>242</v>
      </c>
      <c r="B152" s="75" t="s">
        <v>174</v>
      </c>
      <c r="C152" s="76"/>
      <c r="D152" s="89"/>
      <c r="E152" s="90"/>
      <c r="F152" s="78"/>
      <c r="G152" s="77" t="e">
        <f>(F152-E152)/E152</f>
        <v>#DIV/0!</v>
      </c>
    </row>
    <row r="153" spans="1:7" s="6" customFormat="1">
      <c r="A153" s="75" t="s">
        <v>243</v>
      </c>
      <c r="B153" s="75" t="s">
        <v>108</v>
      </c>
      <c r="C153" s="76">
        <f t="shared" ref="C153:F153" si="61">SUM(C154:C155)</f>
        <v>0</v>
      </c>
      <c r="D153" s="76">
        <f t="shared" si="61"/>
        <v>0</v>
      </c>
      <c r="E153" s="76">
        <f t="shared" si="61"/>
        <v>0</v>
      </c>
      <c r="F153" s="76">
        <f t="shared" si="61"/>
        <v>0</v>
      </c>
      <c r="G153" s="77" t="e">
        <f>(F153-E153)/E153</f>
        <v>#DIV/0!</v>
      </c>
    </row>
    <row r="154" spans="1:7">
      <c r="A154" s="66" t="s">
        <v>244</v>
      </c>
      <c r="B154" s="66" t="s">
        <v>45</v>
      </c>
      <c r="C154" s="67"/>
      <c r="D154" s="68"/>
      <c r="E154" s="71"/>
      <c r="F154" s="73"/>
      <c r="G154" s="70" t="e">
        <f t="shared" ref="G154:G155" si="62">(F154-E154)/E154</f>
        <v>#DIV/0!</v>
      </c>
    </row>
    <row r="155" spans="1:7">
      <c r="A155" s="66" t="s">
        <v>245</v>
      </c>
      <c r="B155" s="66" t="s">
        <v>167</v>
      </c>
      <c r="C155" s="67"/>
      <c r="D155" s="68"/>
      <c r="E155" s="71"/>
      <c r="F155" s="73"/>
      <c r="G155" s="70" t="e">
        <f t="shared" si="62"/>
        <v>#DIV/0!</v>
      </c>
    </row>
    <row r="156" spans="1:7" s="6" customFormat="1" ht="14.25" customHeight="1">
      <c r="A156" s="63" t="s">
        <v>246</v>
      </c>
      <c r="B156" s="63" t="s">
        <v>247</v>
      </c>
      <c r="C156" s="72"/>
      <c r="D156" s="91"/>
      <c r="E156" s="72"/>
      <c r="F156" s="72"/>
      <c r="G156" s="65"/>
    </row>
    <row r="157" spans="1:7" ht="14.25" customHeight="1">
      <c r="C157" s="3"/>
      <c r="D157" s="5"/>
      <c r="E157" s="2"/>
    </row>
    <row r="158" spans="1:7">
      <c r="C158" s="3"/>
      <c r="D158" s="5"/>
      <c r="E158" s="2"/>
    </row>
    <row r="159" spans="1:7">
      <c r="C159" s="3"/>
      <c r="D159" s="5"/>
      <c r="E159" s="2"/>
    </row>
    <row r="160" spans="1:7">
      <c r="C160" s="3"/>
      <c r="D160" s="5"/>
      <c r="E160" s="2"/>
    </row>
    <row r="161" spans="3:5">
      <c r="C161" s="3"/>
      <c r="D161" s="5"/>
      <c r="E161" s="2"/>
    </row>
    <row r="162" spans="3:5">
      <c r="C162" s="3"/>
      <c r="D162" s="5"/>
      <c r="E162" s="2"/>
    </row>
    <row r="163" spans="3:5">
      <c r="C163" s="3"/>
      <c r="D163" s="5"/>
      <c r="E163" s="2"/>
    </row>
    <row r="164" spans="3:5">
      <c r="C164" s="3"/>
      <c r="D164" s="5"/>
      <c r="E164" s="2"/>
    </row>
    <row r="165" spans="3:5">
      <c r="C165" s="3"/>
      <c r="D165" s="5"/>
      <c r="E165" s="2"/>
    </row>
    <row r="166" spans="3:5">
      <c r="C166" s="3"/>
      <c r="D166" s="5"/>
      <c r="E166" s="2"/>
    </row>
    <row r="167" spans="3:5">
      <c r="C167" s="3"/>
      <c r="D167" s="5"/>
      <c r="E167" s="2"/>
    </row>
    <row r="168" spans="3:5">
      <c r="C168" s="3"/>
      <c r="D168" s="5"/>
      <c r="E168" s="2"/>
    </row>
    <row r="169" spans="3:5">
      <c r="C169" s="3"/>
      <c r="D169" s="5"/>
      <c r="E169" s="2"/>
    </row>
    <row r="170" spans="3:5">
      <c r="C170" s="3"/>
      <c r="D170" s="5"/>
      <c r="E170" s="2"/>
    </row>
    <row r="171" spans="3:5">
      <c r="C171" s="3"/>
      <c r="D171" s="5"/>
      <c r="E171" s="2"/>
    </row>
    <row r="172" spans="3:5">
      <c r="C172" s="3"/>
      <c r="D172" s="5"/>
      <c r="E172" s="2"/>
    </row>
    <row r="173" spans="3:5">
      <c r="C173" s="3"/>
      <c r="D173" s="5"/>
      <c r="E173" s="2"/>
    </row>
    <row r="174" spans="3:5">
      <c r="C174" s="3"/>
      <c r="D174" s="5"/>
      <c r="E174" s="2"/>
    </row>
    <row r="175" spans="3:5">
      <c r="C175" s="3"/>
      <c r="D175" s="5"/>
      <c r="E175" s="2"/>
    </row>
    <row r="176" spans="3:5">
      <c r="C176" s="3"/>
      <c r="D176" s="5"/>
      <c r="E176" s="2"/>
    </row>
    <row r="177" spans="1:5">
      <c r="C177" s="3"/>
      <c r="D177" s="5"/>
      <c r="E177" s="2"/>
    </row>
    <row r="178" spans="1:5">
      <c r="C178" s="3"/>
      <c r="D178" s="5"/>
      <c r="E178" s="2"/>
    </row>
    <row r="179" spans="1:5">
      <c r="C179" s="3"/>
      <c r="D179" s="5"/>
      <c r="E179" s="2"/>
    </row>
    <row r="180" spans="1:5">
      <c r="C180" s="3"/>
      <c r="D180" s="3"/>
      <c r="E180" s="2"/>
    </row>
    <row r="181" spans="1:5">
      <c r="C181" s="3"/>
      <c r="D181" s="3"/>
      <c r="E181" s="2"/>
    </row>
    <row r="182" spans="1:5">
      <c r="C182" s="3"/>
      <c r="D182" s="3"/>
      <c r="E182" s="2"/>
    </row>
    <row r="183" spans="1:5">
      <c r="C183" s="3"/>
      <c r="D183" s="3"/>
      <c r="E183" s="2"/>
    </row>
    <row r="184" spans="1:5">
      <c r="C184" s="3"/>
      <c r="D184" s="3"/>
      <c r="E184" s="2"/>
    </row>
    <row r="185" spans="1:5">
      <c r="C185" s="3"/>
      <c r="D185" s="3"/>
      <c r="E185" s="2"/>
    </row>
    <row r="186" spans="1:5">
      <c r="C186" s="3"/>
      <c r="D186" s="3"/>
      <c r="E186" s="2"/>
    </row>
    <row r="187" spans="1:5">
      <c r="A187" s="2"/>
      <c r="B187" s="2"/>
      <c r="C187" s="3"/>
      <c r="D187" s="3"/>
      <c r="E187" s="2"/>
    </row>
    <row r="188" spans="1:5">
      <c r="A188" s="2"/>
      <c r="B188" s="2"/>
      <c r="C188" s="3"/>
      <c r="D188" s="3"/>
      <c r="E188" s="2"/>
    </row>
    <row r="189" spans="1:5">
      <c r="A189" s="2"/>
      <c r="B189" s="2"/>
      <c r="C189" s="3"/>
      <c r="D189" s="3"/>
      <c r="E189" s="2"/>
    </row>
    <row r="190" spans="1:5">
      <c r="A190" s="2"/>
      <c r="B190" s="2"/>
      <c r="C190" s="3"/>
      <c r="D190" s="3"/>
      <c r="E190" s="2"/>
    </row>
    <row r="191" spans="1:5">
      <c r="A191" s="2"/>
      <c r="B191" s="2"/>
      <c r="C191" s="3"/>
      <c r="D191" s="3"/>
      <c r="E191" s="2"/>
    </row>
    <row r="192" spans="1:5">
      <c r="A192" s="2"/>
      <c r="B192" s="2"/>
      <c r="C192" s="3"/>
      <c r="D192" s="3"/>
      <c r="E192" s="2"/>
    </row>
    <row r="193" spans="1:5">
      <c r="A193" s="2"/>
      <c r="B193" s="2"/>
      <c r="C193" s="3"/>
      <c r="D193" s="3"/>
      <c r="E193" s="2"/>
    </row>
    <row r="194" spans="1:5">
      <c r="A194" s="2"/>
      <c r="B194" s="2"/>
      <c r="C194" s="3"/>
      <c r="D194" s="3"/>
      <c r="E194" s="2"/>
    </row>
    <row r="195" spans="1:5">
      <c r="A195" s="2"/>
      <c r="B195" s="2"/>
      <c r="C195" s="3"/>
      <c r="D195" s="3"/>
      <c r="E195" s="2"/>
    </row>
    <row r="196" spans="1:5">
      <c r="A196" s="2"/>
      <c r="B196" s="2"/>
      <c r="C196" s="3"/>
      <c r="D196" s="3"/>
      <c r="E196" s="2"/>
    </row>
    <row r="197" spans="1:5">
      <c r="C197" s="5"/>
      <c r="D197" s="5"/>
    </row>
    <row r="198" spans="1:5">
      <c r="C198" s="5"/>
      <c r="D198" s="5"/>
    </row>
    <row r="199" spans="1:5">
      <c r="C199" s="5"/>
      <c r="D199" s="5"/>
    </row>
    <row r="200" spans="1:5">
      <c r="C200" s="5"/>
      <c r="D200" s="5"/>
    </row>
    <row r="201" spans="1:5">
      <c r="C201" s="5"/>
      <c r="D201" s="5"/>
    </row>
    <row r="202" spans="1:5">
      <c r="C202" s="5"/>
      <c r="D202" s="5"/>
    </row>
    <row r="203" spans="1:5">
      <c r="C203" s="5"/>
      <c r="D203" s="5"/>
    </row>
    <row r="204" spans="1:5">
      <c r="C204" s="5"/>
      <c r="D204" s="5"/>
    </row>
    <row r="205" spans="1:5">
      <c r="C205" s="5"/>
      <c r="D205" s="5"/>
    </row>
    <row r="206" spans="1:5">
      <c r="C206" s="5"/>
      <c r="D206" s="5"/>
    </row>
    <row r="207" spans="1:5">
      <c r="C207" s="5"/>
      <c r="D207" s="5"/>
    </row>
    <row r="208" spans="1:5">
      <c r="C208" s="5"/>
      <c r="D208" s="5"/>
    </row>
    <row r="209" spans="3:4">
      <c r="C209" s="5"/>
      <c r="D209" s="5"/>
    </row>
    <row r="210" spans="3:4">
      <c r="C210" s="4"/>
      <c r="D210" s="4"/>
    </row>
    <row r="211" spans="3:4">
      <c r="C211" s="4"/>
      <c r="D211" s="4"/>
    </row>
    <row r="212" spans="3:4">
      <c r="C212" s="4"/>
      <c r="D212" s="4"/>
    </row>
    <row r="213" spans="3:4">
      <c r="C213" s="4"/>
      <c r="D213" s="4"/>
    </row>
    <row r="214" spans="3:4">
      <c r="C214" s="4"/>
      <c r="D214" s="4"/>
    </row>
    <row r="215" spans="3:4">
      <c r="C215" s="4"/>
      <c r="D215" s="4"/>
    </row>
    <row r="216" spans="3:4">
      <c r="C216" s="4"/>
      <c r="D216" s="4"/>
    </row>
    <row r="217" spans="3:4">
      <c r="C217" s="4"/>
      <c r="D217" s="4"/>
    </row>
    <row r="218" spans="3:4">
      <c r="C218" s="4"/>
      <c r="D218" s="4"/>
    </row>
    <row r="219" spans="3:4">
      <c r="C219" s="4"/>
      <c r="D219" s="4"/>
    </row>
    <row r="220" spans="3:4">
      <c r="C220" s="4"/>
      <c r="D220" s="4"/>
    </row>
    <row r="221" spans="3:4">
      <c r="C221" s="4"/>
      <c r="D221" s="4"/>
    </row>
    <row r="222" spans="3:4">
      <c r="C222" s="4"/>
      <c r="D222" s="4"/>
    </row>
    <row r="223" spans="3:4">
      <c r="C223" s="4"/>
      <c r="D223" s="4"/>
    </row>
    <row r="224" spans="3:4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</sheetData>
  <mergeCells count="7">
    <mergeCell ref="A1:A4"/>
    <mergeCell ref="B1:E2"/>
    <mergeCell ref="B3:E4"/>
    <mergeCell ref="F1:G1"/>
    <mergeCell ref="F2:G2"/>
    <mergeCell ref="F3:G3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&amp;R&amp;P</oddFooter>
  </headerFooter>
  <rowBreaks count="2" manualBreakCount="2">
    <brk id="60" max="6" man="1"/>
    <brk id="11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J1" workbookViewId="0">
      <selection activeCell="W4" sqref="W4"/>
    </sheetView>
  </sheetViews>
  <sheetFormatPr baseColWidth="10" defaultRowHeight="15"/>
  <cols>
    <col min="1" max="1" width="28.28515625" customWidth="1"/>
    <col min="2" max="12" width="11.42578125" customWidth="1"/>
    <col min="13" max="13" width="10.140625" customWidth="1"/>
    <col min="14" max="14" width="13.85546875" bestFit="1" customWidth="1"/>
    <col min="15" max="15" width="14" customWidth="1"/>
    <col min="16" max="17" width="15.140625" customWidth="1"/>
    <col min="18" max="19" width="13.7109375" customWidth="1"/>
  </cols>
  <sheetData>
    <row r="1" spans="1:19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>
      <c r="A2" s="7" t="s">
        <v>259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>
      <c r="A3" s="1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9">
      <c r="A4" s="103" t="s">
        <v>12</v>
      </c>
      <c r="B4" s="101">
        <v>2005</v>
      </c>
      <c r="C4" s="101"/>
      <c r="D4" s="101">
        <v>2006</v>
      </c>
      <c r="E4" s="101"/>
      <c r="F4" s="101">
        <v>2007</v>
      </c>
      <c r="G4" s="101"/>
      <c r="H4" s="101">
        <v>2008</v>
      </c>
      <c r="I4" s="101"/>
      <c r="J4" s="101">
        <v>2009</v>
      </c>
      <c r="K4" s="101"/>
      <c r="L4" s="101">
        <v>2010</v>
      </c>
      <c r="M4" s="101"/>
      <c r="N4" s="101">
        <v>2011</v>
      </c>
      <c r="O4" s="101"/>
      <c r="P4" s="101">
        <v>2012</v>
      </c>
      <c r="Q4" s="101"/>
      <c r="R4" s="101">
        <v>2013</v>
      </c>
      <c r="S4" s="101"/>
    </row>
    <row r="5" spans="1:19">
      <c r="A5" s="103"/>
      <c r="B5" s="11" t="s">
        <v>260</v>
      </c>
      <c r="C5" s="11" t="s">
        <v>261</v>
      </c>
      <c r="D5" s="11" t="s">
        <v>260</v>
      </c>
      <c r="E5" s="11" t="s">
        <v>261</v>
      </c>
      <c r="F5" s="11" t="s">
        <v>260</v>
      </c>
      <c r="G5" s="11" t="s">
        <v>261</v>
      </c>
      <c r="H5" s="11" t="s">
        <v>260</v>
      </c>
      <c r="I5" s="11" t="s">
        <v>261</v>
      </c>
      <c r="J5" s="11" t="s">
        <v>260</v>
      </c>
      <c r="K5" s="11" t="s">
        <v>261</v>
      </c>
      <c r="L5" s="11" t="s">
        <v>260</v>
      </c>
      <c r="M5" s="11" t="s">
        <v>261</v>
      </c>
      <c r="N5" s="11" t="s">
        <v>260</v>
      </c>
      <c r="O5" s="11" t="s">
        <v>261</v>
      </c>
      <c r="P5" s="11" t="s">
        <v>260</v>
      </c>
      <c r="Q5" s="11" t="s">
        <v>261</v>
      </c>
      <c r="R5" s="11" t="s">
        <v>260</v>
      </c>
      <c r="S5" s="11" t="s">
        <v>261</v>
      </c>
    </row>
    <row r="6" spans="1:19">
      <c r="A6" s="12" t="s">
        <v>262</v>
      </c>
      <c r="B6" s="13">
        <v>2864</v>
      </c>
      <c r="C6" s="13">
        <v>2060</v>
      </c>
      <c r="D6" s="13">
        <v>2043</v>
      </c>
      <c r="E6" s="13">
        <v>1843</v>
      </c>
      <c r="F6" s="13">
        <v>2435</v>
      </c>
      <c r="G6" s="13">
        <v>1965</v>
      </c>
      <c r="H6" s="13">
        <v>2439</v>
      </c>
      <c r="I6" s="13">
        <v>1833</v>
      </c>
      <c r="J6" s="13">
        <v>2717</v>
      </c>
      <c r="K6" s="13">
        <v>2204</v>
      </c>
      <c r="L6" s="13">
        <f>2878</f>
        <v>2878</v>
      </c>
      <c r="M6" s="13">
        <f>2712</f>
        <v>2712</v>
      </c>
      <c r="N6" s="13">
        <v>4996</v>
      </c>
      <c r="O6" s="13">
        <v>3345</v>
      </c>
      <c r="P6" s="13">
        <f>+N6*(1+$P$8)</f>
        <v>6097.8006586464489</v>
      </c>
      <c r="Q6" s="13">
        <f>+O6*(1+$Q$8)</f>
        <v>3790.0979966220698</v>
      </c>
      <c r="R6" s="48">
        <f>(P6*R8)+P6</f>
        <v>7000.7606758158072</v>
      </c>
      <c r="S6" s="48">
        <f>(Q6*S8)+Q6</f>
        <v>4165.3405747213874</v>
      </c>
    </row>
    <row r="7" spans="1:19">
      <c r="A7" s="12" t="s">
        <v>263</v>
      </c>
      <c r="B7" s="13">
        <v>5645</v>
      </c>
      <c r="C7" s="13">
        <v>5634</v>
      </c>
      <c r="D7" s="13">
        <v>6272</v>
      </c>
      <c r="E7" s="13">
        <v>5895</v>
      </c>
      <c r="F7" s="13">
        <v>6091</v>
      </c>
      <c r="G7" s="13">
        <v>5969</v>
      </c>
      <c r="H7" s="13">
        <v>6077</v>
      </c>
      <c r="I7" s="13">
        <v>6293</v>
      </c>
      <c r="J7" s="13">
        <v>6381</v>
      </c>
      <c r="K7" s="13">
        <v>6305</v>
      </c>
      <c r="L7" s="13">
        <f>6030+419</f>
        <v>6449</v>
      </c>
      <c r="M7" s="13">
        <f>6202+466</f>
        <v>6668</v>
      </c>
      <c r="N7" s="13">
        <f>6536+469</f>
        <v>7005</v>
      </c>
      <c r="O7" s="13">
        <f>6741+500+75</f>
        <v>7316</v>
      </c>
      <c r="P7" s="13">
        <f>+N7*(1+$P$9)</f>
        <v>7167.1508232410306</v>
      </c>
      <c r="Q7" s="13">
        <f>+O7*(1+$Q$9)</f>
        <v>7643.0167998296238</v>
      </c>
      <c r="R7" s="48">
        <f>(P7*R9)+P7</f>
        <v>7423.0784751849433</v>
      </c>
      <c r="S7" s="48">
        <f>(Q7*S9)+Q7</f>
        <v>7986.4273598563286</v>
      </c>
    </row>
    <row r="8" spans="1:19">
      <c r="A8" s="14" t="s">
        <v>264</v>
      </c>
      <c r="B8" s="15"/>
      <c r="C8" s="15"/>
      <c r="D8" s="16">
        <f t="shared" ref="D8:O9" si="0">(D6-B6)/B6</f>
        <v>-0.28666201117318435</v>
      </c>
      <c r="E8" s="16">
        <f t="shared" si="0"/>
        <v>-0.10533980582524272</v>
      </c>
      <c r="F8" s="16">
        <f t="shared" si="0"/>
        <v>0.19187469407733726</v>
      </c>
      <c r="G8" s="16">
        <f t="shared" si="0"/>
        <v>6.6196418882257191E-2</v>
      </c>
      <c r="H8" s="16">
        <f t="shared" si="0"/>
        <v>1.6427104722792608E-3</v>
      </c>
      <c r="I8" s="16">
        <f t="shared" si="0"/>
        <v>-6.7175572519083973E-2</v>
      </c>
      <c r="J8" s="16">
        <f t="shared" si="0"/>
        <v>0.11398113981139811</v>
      </c>
      <c r="K8" s="16">
        <f t="shared" si="0"/>
        <v>0.20240043644298963</v>
      </c>
      <c r="L8" s="16">
        <f t="shared" si="0"/>
        <v>5.925653294074347E-2</v>
      </c>
      <c r="M8" s="16">
        <f t="shared" si="0"/>
        <v>0.23049001814882034</v>
      </c>
      <c r="N8" s="16">
        <f t="shared" si="0"/>
        <v>0.73592772758860314</v>
      </c>
      <c r="O8" s="16">
        <f t="shared" si="0"/>
        <v>0.2334070796460177</v>
      </c>
      <c r="P8" s="17">
        <f>AVERAGE(F8,H8,J8,L8,N8)</f>
        <v>0.22053656097807223</v>
      </c>
      <c r="Q8" s="17">
        <f>AVERAGE(G8,I8,K8,M8,O8)</f>
        <v>0.13306367612020017</v>
      </c>
      <c r="R8" s="47">
        <f>AVERAGE(D8,F8,H8,J8,L8,N8,P8)</f>
        <v>0.1480796220993213</v>
      </c>
      <c r="S8" s="47">
        <f>AVERAGE(E8,G8,I8,K8,M8,O8,Q8)</f>
        <v>9.9006035842279766E-2</v>
      </c>
    </row>
    <row r="9" spans="1:19">
      <c r="A9" s="14" t="s">
        <v>265</v>
      </c>
      <c r="B9" s="15"/>
      <c r="C9" s="15"/>
      <c r="D9" s="16">
        <f>(D7-B7)/B7</f>
        <v>0.11107174490699734</v>
      </c>
      <c r="E9" s="16">
        <f>(E7-C7)/C7</f>
        <v>4.6325878594249199E-2</v>
      </c>
      <c r="F9" s="16">
        <f t="shared" si="0"/>
        <v>-2.8858418367346938E-2</v>
      </c>
      <c r="G9" s="16">
        <f t="shared" si="0"/>
        <v>1.2553011026293468E-2</v>
      </c>
      <c r="H9" s="16">
        <f t="shared" si="0"/>
        <v>-2.2984731571170577E-3</v>
      </c>
      <c r="I9" s="16">
        <f t="shared" si="0"/>
        <v>5.4280448986429891E-2</v>
      </c>
      <c r="J9" s="16">
        <f t="shared" si="0"/>
        <v>5.0024683231857825E-2</v>
      </c>
      <c r="K9" s="16">
        <f t="shared" si="0"/>
        <v>1.9068806610519624E-3</v>
      </c>
      <c r="L9" s="16">
        <f t="shared" si="0"/>
        <v>1.0656636890769473E-2</v>
      </c>
      <c r="M9" s="16">
        <f t="shared" si="0"/>
        <v>5.7573354480570972E-2</v>
      </c>
      <c r="N9" s="16">
        <f t="shared" si="0"/>
        <v>8.6214917041401773E-2</v>
      </c>
      <c r="O9" s="16">
        <f t="shared" si="0"/>
        <v>9.7180563887222557E-2</v>
      </c>
      <c r="P9" s="17">
        <f>AVERAGE(F9,H9,J9,L9,N9)</f>
        <v>2.3147869127913015E-2</v>
      </c>
      <c r="Q9" s="17">
        <f>AVERAGE(G9,I9,K9,M9,O9)</f>
        <v>4.4698851808313768E-2</v>
      </c>
      <c r="R9" s="47">
        <f>AVERAGE(D9,F9,H9,J9,L9,N9,P9)</f>
        <v>3.5708422810639351E-2</v>
      </c>
      <c r="S9" s="47">
        <f>AVERAGE(E9,G9,I9,K9,M9,O9,Q9)</f>
        <v>4.4931284206304545E-2</v>
      </c>
    </row>
    <row r="10" spans="1:19">
      <c r="A10" s="14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8"/>
      <c r="O10" s="8"/>
      <c r="P10" s="8"/>
      <c r="Q10" s="24"/>
    </row>
    <row r="11" spans="1:19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idden="1">
      <c r="A12" s="103" t="s">
        <v>20</v>
      </c>
      <c r="B12" s="101">
        <v>2005</v>
      </c>
      <c r="C12" s="101"/>
      <c r="D12" s="101">
        <v>2006</v>
      </c>
      <c r="E12" s="101"/>
      <c r="F12" s="101">
        <v>2007</v>
      </c>
      <c r="G12" s="101"/>
      <c r="H12" s="101">
        <v>2008</v>
      </c>
      <c r="I12" s="101"/>
      <c r="J12" s="101">
        <v>2009</v>
      </c>
      <c r="K12" s="101"/>
      <c r="L12" s="101">
        <v>2010</v>
      </c>
      <c r="M12" s="101"/>
      <c r="N12" s="101">
        <v>2011</v>
      </c>
      <c r="O12" s="101"/>
      <c r="P12" s="8"/>
      <c r="Q12" s="8"/>
    </row>
    <row r="13" spans="1:19" hidden="1">
      <c r="A13" s="103" t="s">
        <v>20</v>
      </c>
      <c r="B13" s="11" t="s">
        <v>260</v>
      </c>
      <c r="C13" s="11" t="s">
        <v>261</v>
      </c>
      <c r="D13" s="11" t="s">
        <v>260</v>
      </c>
      <c r="E13" s="11" t="s">
        <v>261</v>
      </c>
      <c r="F13" s="11" t="s">
        <v>260</v>
      </c>
      <c r="G13" s="11" t="s">
        <v>261</v>
      </c>
      <c r="H13" s="11" t="s">
        <v>260</v>
      </c>
      <c r="I13" s="11" t="s">
        <v>261</v>
      </c>
      <c r="J13" s="11" t="s">
        <v>260</v>
      </c>
      <c r="K13" s="11" t="s">
        <v>261</v>
      </c>
      <c r="L13" s="11" t="s">
        <v>260</v>
      </c>
      <c r="M13" s="11" t="s">
        <v>261</v>
      </c>
      <c r="N13" s="11" t="s">
        <v>260</v>
      </c>
      <c r="O13" s="11" t="s">
        <v>261</v>
      </c>
      <c r="P13" s="8"/>
      <c r="Q13" s="8"/>
    </row>
    <row r="14" spans="1:19" hidden="1">
      <c r="A14" s="12" t="s">
        <v>262</v>
      </c>
      <c r="B14" s="18">
        <f>+B15/10</f>
        <v>1313.5</v>
      </c>
      <c r="C14" s="18">
        <f>+C15/10</f>
        <v>1338.2</v>
      </c>
      <c r="D14" s="18">
        <v>2303</v>
      </c>
      <c r="E14" s="18">
        <v>2429</v>
      </c>
      <c r="F14" s="18">
        <v>2662</v>
      </c>
      <c r="G14" s="18">
        <v>4518</v>
      </c>
      <c r="H14" s="18">
        <v>3244</v>
      </c>
      <c r="I14" s="18">
        <v>2919</v>
      </c>
      <c r="J14" s="18">
        <v>5049</v>
      </c>
      <c r="K14" s="18">
        <v>2386</v>
      </c>
      <c r="L14" s="18">
        <v>4936</v>
      </c>
      <c r="M14" s="18">
        <f>+K14*(1+$M$18)</f>
        <v>2810.7079999999996</v>
      </c>
      <c r="N14" s="18">
        <f>+L14*(1+$L$18)</f>
        <v>5641.848</v>
      </c>
      <c r="O14" s="18">
        <f>+M14*(1+$M$18)</f>
        <v>3311.0140239999996</v>
      </c>
      <c r="P14" s="8"/>
      <c r="Q14" s="8"/>
    </row>
    <row r="15" spans="1:19" hidden="1">
      <c r="A15" s="12" t="s">
        <v>266</v>
      </c>
      <c r="B15" s="18">
        <f>13135</f>
        <v>13135</v>
      </c>
      <c r="C15" s="18">
        <f>13382</f>
        <v>13382</v>
      </c>
      <c r="D15" s="18">
        <f>12915</f>
        <v>12915</v>
      </c>
      <c r="E15" s="18">
        <f>12171</f>
        <v>12171</v>
      </c>
      <c r="F15" s="18">
        <f>17927-F16-F17</f>
        <v>10224</v>
      </c>
      <c r="G15" s="18">
        <v>11547</v>
      </c>
      <c r="H15" s="18">
        <v>13068</v>
      </c>
      <c r="I15" s="18">
        <v>14000</v>
      </c>
      <c r="J15" s="18">
        <v>15013</v>
      </c>
      <c r="K15" s="18">
        <v>13741</v>
      </c>
      <c r="L15" s="18">
        <v>14621</v>
      </c>
      <c r="M15" s="18">
        <f>+K15*(1+$M$19)</f>
        <v>13920.223950036787</v>
      </c>
      <c r="N15" s="18">
        <f>+L15*(1+$L$19)</f>
        <v>14942.662</v>
      </c>
      <c r="O15" s="18">
        <f>+M15*(1+$M$19)</f>
        <v>14101.785519189125</v>
      </c>
      <c r="P15" s="8"/>
      <c r="Q15" s="8"/>
    </row>
    <row r="16" spans="1:19" hidden="1">
      <c r="A16" s="12" t="s">
        <v>267</v>
      </c>
      <c r="B16" s="19">
        <v>689</v>
      </c>
      <c r="C16" s="19">
        <v>2071</v>
      </c>
      <c r="D16" s="19">
        <v>1640</v>
      </c>
      <c r="E16" s="19">
        <v>1413</v>
      </c>
      <c r="F16" s="19">
        <v>1519</v>
      </c>
      <c r="G16" s="19">
        <v>1953</v>
      </c>
      <c r="H16" s="19">
        <v>1360</v>
      </c>
      <c r="I16" s="19">
        <v>1492</v>
      </c>
      <c r="J16" s="19">
        <v>1481</v>
      </c>
      <c r="K16" s="18">
        <v>1218</v>
      </c>
      <c r="L16" s="18">
        <f>+J16*(1+$L$20)</f>
        <v>1532.8349999999998</v>
      </c>
      <c r="M16" s="18">
        <f>+K16*(1+$M$20)</f>
        <v>1188.768</v>
      </c>
      <c r="N16" s="18">
        <f>+L16*(1+$L$20)</f>
        <v>1586.4842249999997</v>
      </c>
      <c r="O16" s="18">
        <f>+M16*(1+$M$20)</f>
        <v>1160.237568</v>
      </c>
      <c r="P16" s="8"/>
      <c r="Q16" s="8"/>
    </row>
    <row r="17" spans="1:17" hidden="1">
      <c r="A17" s="12" t="s">
        <v>268</v>
      </c>
      <c r="B17" s="18">
        <v>6910</v>
      </c>
      <c r="C17" s="18">
        <v>6830</v>
      </c>
      <c r="D17" s="18">
        <v>6054</v>
      </c>
      <c r="E17" s="18">
        <v>5023</v>
      </c>
      <c r="F17" s="18">
        <v>6184</v>
      </c>
      <c r="G17" s="18">
        <v>8342</v>
      </c>
      <c r="H17" s="18">
        <v>8081</v>
      </c>
      <c r="I17" s="18">
        <v>8770</v>
      </c>
      <c r="J17" s="18">
        <v>12127</v>
      </c>
      <c r="K17" s="18">
        <v>14083</v>
      </c>
      <c r="L17" s="18">
        <v>14042</v>
      </c>
      <c r="M17" s="18">
        <f>+K17*(1+$M$19)</f>
        <v>14266.684658203047</v>
      </c>
      <c r="N17" s="18">
        <f>+L17*(1+$L$21)</f>
        <v>14786.225999999999</v>
      </c>
      <c r="O17" s="18">
        <f>+M17*(1+$M$19)</f>
        <v>14452.765116566512</v>
      </c>
      <c r="P17" s="8"/>
      <c r="Q17" s="8"/>
    </row>
    <row r="18" spans="1:17" hidden="1">
      <c r="A18" s="14" t="s">
        <v>264</v>
      </c>
      <c r="B18" s="15"/>
      <c r="C18" s="15"/>
      <c r="D18" s="16">
        <f t="shared" ref="D18:K21" si="1">(D14-B14)/B14</f>
        <v>0.7533307955843167</v>
      </c>
      <c r="E18" s="16">
        <f t="shared" si="1"/>
        <v>0.81512479450007469</v>
      </c>
      <c r="F18" s="16">
        <f t="shared" si="1"/>
        <v>0.15588363004776379</v>
      </c>
      <c r="G18" s="16">
        <f t="shared" si="1"/>
        <v>0.8600247015232606</v>
      </c>
      <c r="H18" s="16">
        <f t="shared" si="1"/>
        <v>0.21863260706235912</v>
      </c>
      <c r="I18" s="16">
        <f t="shared" si="1"/>
        <v>-0.35391766268260294</v>
      </c>
      <c r="J18" s="16">
        <f t="shared" si="1"/>
        <v>0.55641183723797782</v>
      </c>
      <c r="K18" s="16">
        <f t="shared" si="1"/>
        <v>-0.18259677971908186</v>
      </c>
      <c r="L18" s="20">
        <v>0.14299999999999999</v>
      </c>
      <c r="M18" s="20">
        <v>0.17799999999999999</v>
      </c>
      <c r="N18" s="8"/>
      <c r="O18" s="8"/>
      <c r="P18" s="8"/>
      <c r="Q18" s="8"/>
    </row>
    <row r="19" spans="1:17" hidden="1">
      <c r="A19" s="14" t="s">
        <v>269</v>
      </c>
      <c r="B19" s="15"/>
      <c r="C19" s="15"/>
      <c r="D19" s="16">
        <f t="shared" si="1"/>
        <v>-1.6749143509706889E-2</v>
      </c>
      <c r="E19" s="16">
        <f t="shared" si="1"/>
        <v>-9.0494694365565689E-2</v>
      </c>
      <c r="F19" s="16">
        <f t="shared" si="1"/>
        <v>-0.20836236933797908</v>
      </c>
      <c r="G19" s="16">
        <f t="shared" si="1"/>
        <v>-5.1269410894749817E-2</v>
      </c>
      <c r="H19" s="16">
        <f t="shared" si="1"/>
        <v>0.27816901408450706</v>
      </c>
      <c r="I19" s="16">
        <f t="shared" si="1"/>
        <v>0.21243613059669178</v>
      </c>
      <c r="J19" s="16">
        <f t="shared" si="1"/>
        <v>0.14883685338230793</v>
      </c>
      <c r="K19" s="16">
        <f t="shared" si="1"/>
        <v>-1.8499999999999999E-2</v>
      </c>
      <c r="L19" s="20">
        <v>2.1999999999999999E-2</v>
      </c>
      <c r="M19" s="20">
        <f>AVERAGE(E19,G19,I19,K19)</f>
        <v>1.3043006334094064E-2</v>
      </c>
      <c r="N19" s="8"/>
      <c r="O19" s="8"/>
      <c r="P19" s="8"/>
      <c r="Q19" s="8"/>
    </row>
    <row r="20" spans="1:17" hidden="1">
      <c r="A20" s="14" t="s">
        <v>270</v>
      </c>
      <c r="B20" s="15"/>
      <c r="C20" s="15"/>
      <c r="D20" s="16">
        <f t="shared" si="1"/>
        <v>1.3802612481857766</v>
      </c>
      <c r="E20" s="16">
        <f t="shared" si="1"/>
        <v>-0.31772090777402223</v>
      </c>
      <c r="F20" s="16">
        <f t="shared" si="1"/>
        <v>-7.3780487804878045E-2</v>
      </c>
      <c r="G20" s="16">
        <f t="shared" si="1"/>
        <v>0.38216560509554143</v>
      </c>
      <c r="H20" s="16">
        <f t="shared" si="1"/>
        <v>-0.10467412771560237</v>
      </c>
      <c r="I20" s="16">
        <f t="shared" si="1"/>
        <v>-0.23604710701484896</v>
      </c>
      <c r="J20" s="16">
        <f t="shared" si="1"/>
        <v>8.8970588235294121E-2</v>
      </c>
      <c r="K20" s="16">
        <f t="shared" si="1"/>
        <v>-0.1836461126005362</v>
      </c>
      <c r="L20" s="20">
        <v>3.5000000000000003E-2</v>
      </c>
      <c r="M20" s="20">
        <v>-2.4E-2</v>
      </c>
      <c r="N20" s="8"/>
      <c r="O20" s="8"/>
      <c r="P20" s="8"/>
      <c r="Q20" s="8"/>
    </row>
    <row r="21" spans="1:17" hidden="1">
      <c r="A21" s="14" t="s">
        <v>271</v>
      </c>
      <c r="B21" s="15"/>
      <c r="C21" s="15"/>
      <c r="D21" s="16">
        <f t="shared" si="1"/>
        <v>-0.12387843704775688</v>
      </c>
      <c r="E21" s="16">
        <f t="shared" si="1"/>
        <v>-0.26456808199121523</v>
      </c>
      <c r="F21" s="16">
        <f t="shared" si="1"/>
        <v>2.1473406012553684E-2</v>
      </c>
      <c r="G21" s="16">
        <f t="shared" si="1"/>
        <v>0.66076050169221578</v>
      </c>
      <c r="H21" s="16">
        <f t="shared" si="1"/>
        <v>0.30675937904269079</v>
      </c>
      <c r="I21" s="16">
        <f t="shared" si="1"/>
        <v>5.1306641093263008E-2</v>
      </c>
      <c r="J21" s="16">
        <f t="shared" si="1"/>
        <v>0.50068060883554011</v>
      </c>
      <c r="K21" s="16">
        <f t="shared" si="1"/>
        <v>0.60581527936145951</v>
      </c>
      <c r="L21" s="20">
        <v>5.2999999999999999E-2</v>
      </c>
      <c r="M21" s="20">
        <f>AVERAGE(E21,G21,I21,K21)</f>
        <v>0.26332858503893075</v>
      </c>
      <c r="N21" s="8"/>
      <c r="O21" s="8"/>
      <c r="P21" s="8"/>
      <c r="Q21" s="8"/>
    </row>
    <row r="22" spans="1:17">
      <c r="A22" s="8"/>
      <c r="B22" s="8"/>
      <c r="C22" s="8"/>
      <c r="D22" s="8"/>
      <c r="E22" s="8"/>
      <c r="F22" s="21"/>
      <c r="G22" s="22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A23" s="23" t="s">
        <v>272</v>
      </c>
      <c r="B23" s="8"/>
      <c r="C23" s="8"/>
      <c r="D23" s="8"/>
      <c r="E23" s="8"/>
      <c r="F23" s="21"/>
      <c r="G23" s="22"/>
      <c r="H23" s="8"/>
      <c r="I23" s="8"/>
      <c r="J23" s="8"/>
      <c r="K23" s="8"/>
      <c r="L23" s="24"/>
      <c r="M23" s="8"/>
      <c r="N23" s="8"/>
      <c r="O23" s="8"/>
      <c r="P23" s="8"/>
      <c r="Q23" s="8"/>
    </row>
    <row r="24" spans="1:17">
      <c r="A24" s="25" t="s">
        <v>273</v>
      </c>
      <c r="B24" s="26">
        <v>535600</v>
      </c>
      <c r="C24" s="8"/>
      <c r="D24" s="8"/>
      <c r="E24" s="8"/>
      <c r="F24" s="8"/>
      <c r="G24" s="8"/>
      <c r="H24" s="24"/>
      <c r="I24" s="24"/>
      <c r="J24" s="26"/>
      <c r="K24" s="8"/>
      <c r="L24" s="27"/>
      <c r="M24" s="8"/>
      <c r="N24" s="26">
        <v>535600</v>
      </c>
      <c r="O24" s="8"/>
      <c r="P24" s="8"/>
      <c r="Q24" s="8"/>
    </row>
    <row r="25" spans="1:17">
      <c r="A25" s="25" t="s">
        <v>274</v>
      </c>
      <c r="B25" s="26">
        <f>B24*(1+$B$30)</f>
        <v>554346</v>
      </c>
      <c r="C25" s="8"/>
      <c r="D25" s="8"/>
      <c r="E25" s="28"/>
      <c r="F25" s="28"/>
      <c r="G25" s="28"/>
      <c r="H25" s="29"/>
      <c r="I25" s="30"/>
      <c r="J25" s="26"/>
      <c r="K25" s="8"/>
      <c r="L25" s="27"/>
      <c r="M25" s="8"/>
      <c r="N25" s="26">
        <v>566700</v>
      </c>
      <c r="O25" s="8"/>
      <c r="P25" s="8"/>
      <c r="Q25" s="8"/>
    </row>
    <row r="26" spans="1:17">
      <c r="A26" s="25" t="s">
        <v>285</v>
      </c>
      <c r="B26" s="26"/>
      <c r="C26" s="8"/>
      <c r="D26" s="8"/>
      <c r="E26" s="28"/>
      <c r="F26" s="28"/>
      <c r="G26" s="28"/>
      <c r="H26" s="29"/>
      <c r="I26" s="30"/>
      <c r="J26" s="26"/>
      <c r="K26" s="8"/>
      <c r="L26" s="27"/>
      <c r="M26" s="8"/>
      <c r="N26" s="26">
        <f>(N25*3.5%)+N25</f>
        <v>586534.5</v>
      </c>
      <c r="O26" s="8"/>
      <c r="P26" s="8"/>
      <c r="Q26" s="8"/>
    </row>
    <row r="27" spans="1:17">
      <c r="A27" s="25" t="s">
        <v>275</v>
      </c>
      <c r="B27" s="26">
        <f>80300*(1+$B$30)</f>
        <v>83110.5</v>
      </c>
      <c r="C27" s="8"/>
      <c r="D27" s="8"/>
      <c r="E27" s="28"/>
      <c r="F27" s="28"/>
      <c r="G27" s="28"/>
      <c r="H27" s="29"/>
      <c r="I27" s="29"/>
      <c r="J27" s="26"/>
      <c r="K27" s="8"/>
      <c r="L27" s="27"/>
      <c r="M27" s="8"/>
      <c r="N27" s="26">
        <v>83110.5</v>
      </c>
      <c r="O27" s="8"/>
      <c r="P27" s="8"/>
      <c r="Q27" s="8"/>
    </row>
    <row r="28" spans="1:17">
      <c r="A28" s="25" t="s">
        <v>276</v>
      </c>
      <c r="B28" s="26">
        <f>80300*(1+$B$30)</f>
        <v>83110.5</v>
      </c>
      <c r="C28" s="8"/>
      <c r="D28" s="8"/>
      <c r="E28" s="28"/>
      <c r="F28" s="28"/>
      <c r="G28" s="28"/>
      <c r="H28" s="29"/>
      <c r="I28" s="29"/>
      <c r="J28" s="26"/>
      <c r="K28" s="8"/>
      <c r="L28" s="8"/>
      <c r="M28" s="8"/>
      <c r="N28" s="26">
        <v>83110.5</v>
      </c>
      <c r="O28" s="8"/>
      <c r="P28" s="8"/>
      <c r="Q28" s="8"/>
    </row>
    <row r="29" spans="1:17">
      <c r="A29" s="25" t="s">
        <v>287</v>
      </c>
      <c r="B29" s="26"/>
      <c r="C29" s="8"/>
      <c r="D29" s="8"/>
      <c r="E29" s="28"/>
      <c r="F29" s="28"/>
      <c r="G29" s="28"/>
      <c r="H29" s="29"/>
      <c r="I29" s="29"/>
      <c r="J29" s="26"/>
      <c r="K29" s="8"/>
      <c r="L29" s="8"/>
      <c r="M29" s="8"/>
      <c r="N29" s="26">
        <f>(N28*N30)+N28</f>
        <v>86019.367499999993</v>
      </c>
      <c r="O29" s="8"/>
      <c r="P29" s="8"/>
      <c r="Q29" s="8"/>
    </row>
    <row r="30" spans="1:17">
      <c r="A30" s="10" t="s">
        <v>286</v>
      </c>
      <c r="B30" s="31">
        <f>+N30</f>
        <v>3.5000000000000003E-2</v>
      </c>
      <c r="C30" s="8"/>
      <c r="D30" s="8"/>
      <c r="E30" s="8"/>
      <c r="F30" s="8"/>
      <c r="G30" s="8"/>
      <c r="H30" s="8"/>
      <c r="I30" s="8"/>
      <c r="J30" s="32"/>
      <c r="K30" s="8"/>
      <c r="L30" s="8"/>
      <c r="M30" s="8"/>
      <c r="N30" s="31">
        <v>3.5000000000000003E-2</v>
      </c>
      <c r="O30" s="8"/>
      <c r="P30" s="8"/>
      <c r="Q30" s="8"/>
    </row>
    <row r="31" spans="1:17">
      <c r="A31" s="23" t="s">
        <v>277</v>
      </c>
      <c r="B31" s="9"/>
      <c r="C31" s="8"/>
      <c r="D31" s="8"/>
      <c r="E31" s="8"/>
      <c r="F31" s="8"/>
      <c r="G31" s="8"/>
      <c r="H31" s="8"/>
      <c r="I31" s="8"/>
      <c r="J31" s="9"/>
      <c r="K31" s="8"/>
      <c r="L31" s="8"/>
      <c r="M31" s="8"/>
      <c r="N31" s="8"/>
      <c r="O31" s="8"/>
      <c r="P31" s="8"/>
      <c r="Q31" s="8"/>
    </row>
    <row r="32" spans="1:17">
      <c r="A32" s="10" t="s">
        <v>278</v>
      </c>
      <c r="B32" s="33">
        <f>N32</f>
        <v>0.75</v>
      </c>
      <c r="C32" s="8"/>
      <c r="D32" s="24"/>
      <c r="E32" s="8"/>
      <c r="F32" s="8"/>
      <c r="G32" s="8"/>
      <c r="H32" s="8"/>
      <c r="I32" s="8"/>
      <c r="J32" s="34"/>
      <c r="K32" s="8"/>
      <c r="L32" s="8"/>
      <c r="M32" s="8"/>
      <c r="N32" s="33">
        <v>0.75</v>
      </c>
      <c r="O32" s="8"/>
      <c r="P32" s="8"/>
      <c r="Q32" s="8"/>
    </row>
    <row r="33" spans="1:19">
      <c r="A33" s="10" t="s">
        <v>279</v>
      </c>
      <c r="B33" s="33">
        <v>1.75</v>
      </c>
      <c r="C33" s="35"/>
      <c r="D33" s="3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9">
      <c r="A34" s="10" t="s">
        <v>280</v>
      </c>
      <c r="B34" s="37">
        <v>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9">
      <c r="A35" s="103" t="s">
        <v>12</v>
      </c>
      <c r="B35" s="101">
        <v>2005</v>
      </c>
      <c r="C35" s="101"/>
      <c r="D35" s="101">
        <v>2006</v>
      </c>
      <c r="E35" s="101"/>
      <c r="F35" s="101">
        <v>2007</v>
      </c>
      <c r="G35" s="101"/>
      <c r="H35" s="101">
        <v>2008</v>
      </c>
      <c r="I35" s="101"/>
      <c r="J35" s="101">
        <v>2009</v>
      </c>
      <c r="K35" s="101"/>
      <c r="L35" s="101">
        <v>2010</v>
      </c>
      <c r="M35" s="101"/>
      <c r="N35" s="101">
        <v>2011</v>
      </c>
      <c r="O35" s="101"/>
      <c r="P35" s="101">
        <v>2012</v>
      </c>
      <c r="Q35" s="101"/>
      <c r="R35" s="101">
        <v>2013</v>
      </c>
      <c r="S35" s="101"/>
    </row>
    <row r="36" spans="1:19">
      <c r="A36" s="103"/>
      <c r="B36" s="11" t="s">
        <v>260</v>
      </c>
      <c r="C36" s="11" t="s">
        <v>261</v>
      </c>
      <c r="D36" s="11" t="s">
        <v>260</v>
      </c>
      <c r="E36" s="11" t="s">
        <v>261</v>
      </c>
      <c r="F36" s="11" t="s">
        <v>260</v>
      </c>
      <c r="G36" s="11" t="s">
        <v>261</v>
      </c>
      <c r="H36" s="11" t="s">
        <v>260</v>
      </c>
      <c r="I36" s="11" t="s">
        <v>261</v>
      </c>
      <c r="J36" s="11" t="s">
        <v>260</v>
      </c>
      <c r="K36" s="11" t="s">
        <v>261</v>
      </c>
      <c r="L36" s="11" t="s">
        <v>260</v>
      </c>
      <c r="M36" s="11" t="s">
        <v>261</v>
      </c>
      <c r="N36" s="11" t="s">
        <v>260</v>
      </c>
      <c r="O36" s="11" t="s">
        <v>261</v>
      </c>
      <c r="P36" s="11" t="s">
        <v>260</v>
      </c>
      <c r="Q36" s="11" t="s">
        <v>261</v>
      </c>
      <c r="R36" s="11" t="s">
        <v>260</v>
      </c>
      <c r="S36" s="11" t="s">
        <v>261</v>
      </c>
    </row>
    <row r="37" spans="1:19">
      <c r="A37" s="12" t="s">
        <v>281</v>
      </c>
      <c r="B37" s="38"/>
      <c r="C37" s="38"/>
      <c r="D37" s="38"/>
      <c r="E37" s="38"/>
      <c r="F37" s="38"/>
      <c r="G37" s="38"/>
      <c r="H37" s="38"/>
      <c r="I37" s="38"/>
      <c r="J37" s="18"/>
      <c r="K37" s="18"/>
      <c r="L37" s="18"/>
      <c r="M37" s="18"/>
      <c r="N37" s="18">
        <v>419231846</v>
      </c>
      <c r="O37" s="18">
        <v>280690657.5</v>
      </c>
      <c r="P37" s="18">
        <v>493914990.07999998</v>
      </c>
      <c r="Q37" s="18">
        <v>320521545.60000002</v>
      </c>
      <c r="R37" s="18">
        <f>(R6*N29)</f>
        <v>602201005.35254824</v>
      </c>
      <c r="S37" s="18">
        <f>(S6*N29)</f>
        <v>358299961.65962023</v>
      </c>
    </row>
    <row r="38" spans="1:19">
      <c r="A38" s="12" t="s">
        <v>282</v>
      </c>
      <c r="B38" s="38"/>
      <c r="C38" s="38"/>
      <c r="D38" s="38"/>
      <c r="E38" s="38"/>
      <c r="F38" s="38"/>
      <c r="G38" s="38"/>
      <c r="H38" s="38"/>
      <c r="I38" s="38"/>
      <c r="J38" s="18"/>
      <c r="K38" s="18"/>
      <c r="L38" s="18"/>
      <c r="M38" s="18"/>
      <c r="N38" s="18">
        <v>2626314600</v>
      </c>
      <c r="O38" s="18">
        <v>2866345882.3999996</v>
      </c>
      <c r="P38" s="18">
        <v>2931367184</v>
      </c>
      <c r="Q38" s="18">
        <v>3101736561.152</v>
      </c>
      <c r="R38" s="18">
        <f>R7*($N$26*$N$32)</f>
        <v>3265418716.4275222</v>
      </c>
      <c r="S38" s="18">
        <f>S7*($N$26*$N$32)</f>
        <v>3513236383.7247386</v>
      </c>
    </row>
    <row r="39" spans="1:19">
      <c r="A39" s="12" t="s">
        <v>283</v>
      </c>
      <c r="B39" s="39"/>
      <c r="C39" s="39"/>
      <c r="D39" s="39"/>
      <c r="E39" s="39"/>
      <c r="F39" s="39"/>
      <c r="G39" s="39"/>
      <c r="H39" s="39"/>
      <c r="I39" s="39"/>
      <c r="J39" s="40"/>
      <c r="K39" s="40"/>
      <c r="L39" s="18"/>
      <c r="M39" s="18"/>
      <c r="N39" s="18">
        <v>16209270.5</v>
      </c>
      <c r="O39" s="18">
        <v>16209270.5</v>
      </c>
      <c r="P39" s="18">
        <v>16857641.32</v>
      </c>
      <c r="Q39" s="18">
        <v>16857641.32</v>
      </c>
      <c r="R39" s="18">
        <f>(P39*N30)+P39</f>
        <v>17447658.766199999</v>
      </c>
      <c r="S39" s="18">
        <f>(Q39*N30)+Q39</f>
        <v>17447658.766199999</v>
      </c>
    </row>
    <row r="40" spans="1:19">
      <c r="A40" s="41"/>
      <c r="B40" s="42"/>
      <c r="C40" s="42"/>
      <c r="D40" s="42"/>
      <c r="E40" s="42"/>
      <c r="F40" s="42"/>
      <c r="G40" s="42"/>
      <c r="H40" s="42"/>
      <c r="I40" s="42"/>
      <c r="J40" s="102"/>
      <c r="K40" s="102"/>
      <c r="L40" s="102"/>
      <c r="M40" s="102"/>
      <c r="N40" s="102"/>
      <c r="O40" s="102"/>
      <c r="P40" s="102"/>
      <c r="Q40" s="102"/>
    </row>
    <row r="41" spans="1:19" ht="15.75">
      <c r="A41" s="43" t="s">
        <v>284</v>
      </c>
      <c r="B41" s="44"/>
      <c r="C41" s="44"/>
      <c r="D41" s="44"/>
      <c r="E41" s="44"/>
      <c r="F41" s="44"/>
      <c r="G41" s="44"/>
      <c r="H41" s="44"/>
      <c r="I41" s="44"/>
      <c r="J41" s="45"/>
      <c r="K41" s="45"/>
      <c r="L41" s="46"/>
      <c r="M41" s="46"/>
      <c r="N41" s="46">
        <f>+N37+N38+N39</f>
        <v>3061755716.5</v>
      </c>
      <c r="O41" s="46">
        <f>+O37+O38+O39</f>
        <v>3163245810.3999996</v>
      </c>
      <c r="P41" s="46">
        <f>+P37+P38+P39</f>
        <v>3442139815.4000001</v>
      </c>
      <c r="Q41" s="46">
        <f>+Q37+Q38+Q39</f>
        <v>3439115748.072</v>
      </c>
      <c r="R41" s="46">
        <f t="shared" ref="R41:S41" si="2">+R37+R38+R39</f>
        <v>3885067380.5462704</v>
      </c>
      <c r="S41" s="46">
        <f t="shared" si="2"/>
        <v>3888984004.1505589</v>
      </c>
    </row>
    <row r="42" spans="1:1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9">
      <c r="A43" s="8"/>
      <c r="B43" s="8"/>
      <c r="C43" s="8"/>
      <c r="D43" s="8"/>
      <c r="E43" s="8"/>
      <c r="F43" s="8"/>
      <c r="G43" s="8"/>
      <c r="H43" s="8"/>
      <c r="I43" s="8"/>
      <c r="J43" s="24"/>
      <c r="K43" s="29"/>
      <c r="L43" s="8"/>
      <c r="M43" s="8"/>
      <c r="N43" s="8"/>
      <c r="O43" s="8"/>
      <c r="P43" s="8"/>
      <c r="Q43" s="8"/>
    </row>
  </sheetData>
  <mergeCells count="32">
    <mergeCell ref="J4:K4"/>
    <mergeCell ref="A4:A5"/>
    <mergeCell ref="B4:C4"/>
    <mergeCell ref="D4:E4"/>
    <mergeCell ref="F4:G4"/>
    <mergeCell ref="H4:I4"/>
    <mergeCell ref="D12:E12"/>
    <mergeCell ref="F12:G12"/>
    <mergeCell ref="H12:I12"/>
    <mergeCell ref="J12:K12"/>
    <mergeCell ref="L12:M12"/>
    <mergeCell ref="R4:S4"/>
    <mergeCell ref="R35:S35"/>
    <mergeCell ref="N12:O12"/>
    <mergeCell ref="A35:A36"/>
    <mergeCell ref="B35:C35"/>
    <mergeCell ref="D35:E35"/>
    <mergeCell ref="F35:G35"/>
    <mergeCell ref="H35:I35"/>
    <mergeCell ref="J35:K35"/>
    <mergeCell ref="L35:M35"/>
    <mergeCell ref="N35:O35"/>
    <mergeCell ref="L4:M4"/>
    <mergeCell ref="N4:O4"/>
    <mergeCell ref="P4:Q4"/>
    <mergeCell ref="A12:A13"/>
    <mergeCell ref="B12:C12"/>
    <mergeCell ref="P35:Q35"/>
    <mergeCell ref="J40:K40"/>
    <mergeCell ref="L40:M40"/>
    <mergeCell ref="N40:O40"/>
    <mergeCell ref="P40:Q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2013-04-16T15:58:35Z</cp:lastPrinted>
  <dcterms:created xsi:type="dcterms:W3CDTF">2012-07-12T19:35:48Z</dcterms:created>
  <dcterms:modified xsi:type="dcterms:W3CDTF">2017-05-17T16:39:48Z</dcterms:modified>
</cp:coreProperties>
</file>