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D:\DATOS\Desktop\1. FO-2017\"/>
    </mc:Choice>
  </mc:AlternateContent>
  <bookViews>
    <workbookView xWindow="0" yWindow="0" windowWidth="19200" windowHeight="11895" firstSheet="2" activeTab="4"/>
  </bookViews>
  <sheets>
    <sheet name="Contexto Estratégico" sheetId="1" r:id="rId1"/>
    <sheet name="Identificación del Riesgo" sheetId="2" r:id="rId2"/>
    <sheet name="Análisis del Riesgo" sheetId="3" r:id="rId3"/>
    <sheet name="Valoración del Riesgo" sheetId="4" r:id="rId4"/>
    <sheet name="Mapa de Riesgo del Proceso" sheetId="6" r:id="rId5"/>
  </sheets>
  <definedNames>
    <definedName name="_xlnm.Print_Area" localSheetId="2">'Análisis del Riesgo'!$A$2:$M$35</definedName>
    <definedName name="_xlnm.Print_Area" localSheetId="0">'Contexto Estratégico'!$A$4:$C$20</definedName>
    <definedName name="_xlnm.Print_Area" localSheetId="1">'Identificación del Riesgo'!$A$3:$E$34</definedName>
    <definedName name="_xlnm.Print_Area" localSheetId="4">'Mapa de Riesgo del Proceso'!$A$1:$P$36</definedName>
    <definedName name="_xlnm.Print_Area" localSheetId="3">'Valoración del Riesgo'!$A$2:$AI$33</definedName>
    <definedName name="_xlnm.Print_Titles" localSheetId="2">'Análisis del Riesgo'!$9:$10</definedName>
    <definedName name="_xlnm.Print_Titles" localSheetId="0">'Contexto Estratégico'!$7:$7</definedName>
    <definedName name="_xlnm.Print_Titles" localSheetId="1">'Identificación del Riesgo'!$9:$9</definedName>
    <definedName name="_xlnm.Print_Titles" localSheetId="4">'Mapa de Riesgo del Proceso'!$9:$9</definedName>
    <definedName name="_xlnm.Print_Titles" localSheetId="3">'Valoración del Riesgo'!$9:$10</definedName>
    <definedName name="unico">'Identificación del Riesgo'!$E$24</definedName>
    <definedName name="Único">'Identificación del Riesgo'!$E$24</definedName>
  </definedNames>
  <calcPr calcId="152511"/>
</workbook>
</file>

<file path=xl/calcChain.xml><?xml version="1.0" encoding="utf-8"?>
<calcChain xmlns="http://schemas.openxmlformats.org/spreadsheetml/2006/main">
  <c r="G10" i="6" l="1"/>
  <c r="B27" i="3"/>
  <c r="B25" i="4"/>
  <c r="B24" i="6"/>
  <c r="C6" i="3"/>
  <c r="C6" i="4"/>
  <c r="A25" i="2"/>
  <c r="A26" i="2"/>
  <c r="A27" i="2"/>
  <c r="A28" i="2"/>
  <c r="A29" i="2"/>
  <c r="A30" i="2"/>
  <c r="A31" i="2"/>
  <c r="A32" i="2"/>
  <c r="A33" i="2"/>
  <c r="B35" i="3"/>
  <c r="B28" i="3"/>
  <c r="B29" i="3"/>
  <c r="B30" i="3"/>
  <c r="B31" i="3"/>
  <c r="B32" i="3"/>
  <c r="B33" i="3"/>
  <c r="B34" i="3"/>
  <c r="B26" i="3"/>
  <c r="A6" i="3"/>
  <c r="A6" i="4"/>
  <c r="A5" i="3"/>
  <c r="A5" i="4"/>
  <c r="G24" i="6"/>
  <c r="H24" i="6"/>
  <c r="I24" i="6"/>
  <c r="G25" i="6"/>
  <c r="H25" i="6"/>
  <c r="I25" i="6"/>
  <c r="G26" i="6"/>
  <c r="H26" i="6"/>
  <c r="I26" i="6"/>
  <c r="G27" i="6"/>
  <c r="H27" i="6"/>
  <c r="I27" i="6"/>
  <c r="G28" i="6"/>
  <c r="H28" i="6"/>
  <c r="I28" i="6"/>
  <c r="G29" i="6"/>
  <c r="H29" i="6"/>
  <c r="I29" i="6"/>
  <c r="G30" i="6"/>
  <c r="H30" i="6"/>
  <c r="I30" i="6"/>
  <c r="G31" i="6"/>
  <c r="H31" i="6"/>
  <c r="I31" i="6"/>
  <c r="G32" i="6"/>
  <c r="H32" i="6"/>
  <c r="I32" i="6"/>
  <c r="G11" i="6"/>
  <c r="H11" i="6"/>
  <c r="I11" i="6"/>
  <c r="G12" i="6"/>
  <c r="H12" i="6"/>
  <c r="I12" i="6"/>
  <c r="G13" i="6"/>
  <c r="H13" i="6"/>
  <c r="I13" i="6"/>
  <c r="G14" i="6"/>
  <c r="H14" i="6"/>
  <c r="I14" i="6"/>
  <c r="G15" i="6"/>
  <c r="H15" i="6"/>
  <c r="I15" i="6"/>
  <c r="G16" i="6"/>
  <c r="H16" i="6"/>
  <c r="I16" i="6"/>
  <c r="G17" i="6"/>
  <c r="H17" i="6"/>
  <c r="I17" i="6"/>
  <c r="G18" i="6"/>
  <c r="H18" i="6"/>
  <c r="I18" i="6"/>
  <c r="G19" i="6"/>
  <c r="H19" i="6"/>
  <c r="I19" i="6"/>
  <c r="AB25" i="4"/>
  <c r="AC25" i="4"/>
  <c r="AB26" i="4"/>
  <c r="AD26" i="4"/>
  <c r="AB27" i="4"/>
  <c r="AD27" i="4"/>
  <c r="AB28" i="4"/>
  <c r="AF28" i="4"/>
  <c r="AB29" i="4"/>
  <c r="AD29" i="4"/>
  <c r="AB30" i="4"/>
  <c r="AD30" i="4"/>
  <c r="AB31" i="4"/>
  <c r="AD31" i="4"/>
  <c r="AB32" i="4"/>
  <c r="AE32" i="4"/>
  <c r="AB33" i="4"/>
  <c r="AC33" i="4"/>
  <c r="P25" i="4"/>
  <c r="Q25" i="4"/>
  <c r="R25" i="4"/>
  <c r="S25" i="4"/>
  <c r="T25" i="4"/>
  <c r="U25" i="4"/>
  <c r="V25" i="4"/>
  <c r="P26" i="4"/>
  <c r="Q26" i="4"/>
  <c r="R26" i="4"/>
  <c r="S26" i="4"/>
  <c r="T26" i="4"/>
  <c r="U26" i="4"/>
  <c r="V26" i="4"/>
  <c r="P27" i="4"/>
  <c r="Q27" i="4"/>
  <c r="R27" i="4"/>
  <c r="S27" i="4"/>
  <c r="T27" i="4"/>
  <c r="U27" i="4"/>
  <c r="V27" i="4"/>
  <c r="P28" i="4"/>
  <c r="Q28" i="4"/>
  <c r="R28" i="4"/>
  <c r="S28" i="4"/>
  <c r="T28" i="4"/>
  <c r="U28" i="4"/>
  <c r="V28" i="4"/>
  <c r="P29" i="4"/>
  <c r="Q29" i="4"/>
  <c r="R29" i="4"/>
  <c r="S29" i="4"/>
  <c r="T29" i="4"/>
  <c r="U29" i="4"/>
  <c r="V29" i="4"/>
  <c r="P30" i="4"/>
  <c r="Q30" i="4"/>
  <c r="R30" i="4"/>
  <c r="S30" i="4"/>
  <c r="T30" i="4"/>
  <c r="U30" i="4"/>
  <c r="V30" i="4"/>
  <c r="P31" i="4"/>
  <c r="Q31" i="4"/>
  <c r="R31" i="4"/>
  <c r="S31" i="4"/>
  <c r="T31" i="4"/>
  <c r="U31" i="4"/>
  <c r="V31" i="4"/>
  <c r="P32" i="4"/>
  <c r="Q32" i="4"/>
  <c r="R32" i="4"/>
  <c r="S32" i="4"/>
  <c r="T32" i="4"/>
  <c r="U32" i="4"/>
  <c r="V32" i="4"/>
  <c r="P33" i="4"/>
  <c r="Q33" i="4"/>
  <c r="R33" i="4"/>
  <c r="S33" i="4"/>
  <c r="T33" i="4"/>
  <c r="U33" i="4"/>
  <c r="V33" i="4"/>
  <c r="C25" i="4"/>
  <c r="C24" i="6"/>
  <c r="D25" i="4"/>
  <c r="D24" i="6"/>
  <c r="C26" i="4"/>
  <c r="C25" i="6"/>
  <c r="D26" i="4"/>
  <c r="D25" i="6"/>
  <c r="C27" i="4"/>
  <c r="C26" i="6"/>
  <c r="D27" i="4"/>
  <c r="D26" i="6"/>
  <c r="C28" i="4"/>
  <c r="C27" i="6"/>
  <c r="D28" i="4"/>
  <c r="D27" i="6"/>
  <c r="C29" i="4"/>
  <c r="C28" i="6"/>
  <c r="D29" i="4"/>
  <c r="D28" i="6"/>
  <c r="C30" i="4"/>
  <c r="C29" i="6"/>
  <c r="D30" i="4"/>
  <c r="D29" i="6"/>
  <c r="C31" i="4"/>
  <c r="C30" i="6"/>
  <c r="D31" i="4"/>
  <c r="D30" i="6"/>
  <c r="C32" i="4"/>
  <c r="C31" i="6"/>
  <c r="D32" i="4"/>
  <c r="D31" i="6"/>
  <c r="C33" i="4"/>
  <c r="C32" i="6"/>
  <c r="D33" i="4"/>
  <c r="D32" i="6"/>
  <c r="AB12" i="4"/>
  <c r="AC12" i="4"/>
  <c r="AB13" i="4"/>
  <c r="AC13" i="4"/>
  <c r="AB14" i="4"/>
  <c r="AD14" i="4"/>
  <c r="AB15" i="4"/>
  <c r="AC15" i="4"/>
  <c r="AB16" i="4"/>
  <c r="AC16" i="4"/>
  <c r="AB17" i="4"/>
  <c r="AC17" i="4"/>
  <c r="AB18" i="4"/>
  <c r="AD18" i="4"/>
  <c r="AB19" i="4"/>
  <c r="AC19" i="4"/>
  <c r="AB20" i="4"/>
  <c r="AC20" i="4"/>
  <c r="P12" i="4"/>
  <c r="Q12" i="4"/>
  <c r="R12" i="4"/>
  <c r="S12" i="4"/>
  <c r="T12" i="4"/>
  <c r="P13" i="4"/>
  <c r="Q13" i="4"/>
  <c r="R13" i="4"/>
  <c r="S13" i="4"/>
  <c r="T13" i="4"/>
  <c r="P14" i="4"/>
  <c r="Q14" i="4"/>
  <c r="R14" i="4"/>
  <c r="S14" i="4"/>
  <c r="T14" i="4"/>
  <c r="P15" i="4"/>
  <c r="Q15" i="4"/>
  <c r="R15" i="4"/>
  <c r="S15" i="4"/>
  <c r="T15" i="4"/>
  <c r="C12" i="4"/>
  <c r="C11" i="6"/>
  <c r="D12" i="4"/>
  <c r="D11" i="6"/>
  <c r="C13" i="4"/>
  <c r="C12" i="6"/>
  <c r="D13" i="4"/>
  <c r="D12" i="6"/>
  <c r="C14" i="4"/>
  <c r="C13" i="6"/>
  <c r="D14" i="4"/>
  <c r="D13" i="6"/>
  <c r="C15" i="4"/>
  <c r="C14" i="6"/>
  <c r="D15" i="4"/>
  <c r="D14" i="6"/>
  <c r="C16" i="4"/>
  <c r="C15" i="6"/>
  <c r="D16" i="4"/>
  <c r="D15" i="6"/>
  <c r="C17" i="4"/>
  <c r="C16" i="6"/>
  <c r="D17" i="4"/>
  <c r="D16" i="6"/>
  <c r="C18" i="4"/>
  <c r="C17" i="6"/>
  <c r="D18" i="4"/>
  <c r="D17" i="6"/>
  <c r="C19" i="4"/>
  <c r="C18" i="6"/>
  <c r="D19" i="4"/>
  <c r="D18" i="6"/>
  <c r="C20" i="4"/>
  <c r="C19" i="6"/>
  <c r="D20" i="4"/>
  <c r="D19" i="6"/>
  <c r="AC30" i="4"/>
  <c r="AC28" i="4"/>
  <c r="AE28" i="4"/>
  <c r="AD28" i="4"/>
  <c r="W31" i="4"/>
  <c r="X31" i="4"/>
  <c r="W32" i="4"/>
  <c r="X32" i="4"/>
  <c r="W30" i="4"/>
  <c r="X30" i="4"/>
  <c r="W29" i="4"/>
  <c r="X29" i="4"/>
  <c r="W28" i="4"/>
  <c r="X28" i="4"/>
  <c r="W27" i="4"/>
  <c r="X27" i="4"/>
  <c r="W26" i="4"/>
  <c r="X26" i="4"/>
  <c r="Y26" i="4"/>
  <c r="W25" i="4"/>
  <c r="X25" i="4"/>
  <c r="Y25" i="4"/>
  <c r="W14" i="4"/>
  <c r="X14" i="4"/>
  <c r="Y14" i="4"/>
  <c r="W13" i="4"/>
  <c r="X13" i="4"/>
  <c r="Y13" i="4"/>
  <c r="W15" i="4"/>
  <c r="X15" i="4"/>
  <c r="Y15" i="4"/>
  <c r="W12" i="4"/>
  <c r="X12" i="4"/>
  <c r="Y12" i="4"/>
  <c r="AF32" i="4"/>
  <c r="AD32" i="4"/>
  <c r="AC32" i="4"/>
  <c r="AC31" i="4"/>
  <c r="AC29" i="4"/>
  <c r="AC27" i="4"/>
  <c r="AC26" i="4"/>
  <c r="AF31" i="4"/>
  <c r="AF30" i="4"/>
  <c r="AF29" i="4"/>
  <c r="AF27" i="4"/>
  <c r="AF26" i="4"/>
  <c r="AE31" i="4"/>
  <c r="AE30" i="4"/>
  <c r="AE29" i="4"/>
  <c r="AE27" i="4"/>
  <c r="AE26" i="4"/>
  <c r="AF20" i="4"/>
  <c r="AF18" i="4"/>
  <c r="AF17" i="4"/>
  <c r="AG17" i="4"/>
  <c r="J16" i="6"/>
  <c r="AE20" i="4"/>
  <c r="AE18" i="4"/>
  <c r="AD17" i="4"/>
  <c r="AF14" i="4"/>
  <c r="AC18" i="4"/>
  <c r="W33" i="4"/>
  <c r="X33" i="4"/>
  <c r="AF33" i="4"/>
  <c r="AE33" i="4"/>
  <c r="AD33" i="4"/>
  <c r="AF25" i="4"/>
  <c r="AE25" i="4"/>
  <c r="AD25" i="4"/>
  <c r="AF16" i="4"/>
  <c r="AE17" i="4"/>
  <c r="AE16" i="4"/>
  <c r="AC14" i="4"/>
  <c r="AE14" i="4"/>
  <c r="AF13" i="4"/>
  <c r="AE13" i="4"/>
  <c r="AD13" i="4"/>
  <c r="AF12" i="4"/>
  <c r="AE12" i="4"/>
  <c r="AD20" i="4"/>
  <c r="AE19" i="4"/>
  <c r="AD16" i="4"/>
  <c r="AG16" i="4"/>
  <c r="AE15" i="4"/>
  <c r="AD12" i="4"/>
  <c r="AF19" i="4"/>
  <c r="AF15" i="4"/>
  <c r="AD19" i="4"/>
  <c r="AD15" i="4"/>
  <c r="G27" i="3"/>
  <c r="J27" i="3"/>
  <c r="G28" i="3"/>
  <c r="J28" i="3"/>
  <c r="G29" i="3"/>
  <c r="J29" i="3"/>
  <c r="G30" i="3"/>
  <c r="J30" i="3"/>
  <c r="G31" i="3"/>
  <c r="K31" i="3"/>
  <c r="G32" i="3"/>
  <c r="K32" i="3"/>
  <c r="G33" i="3"/>
  <c r="K33" i="3"/>
  <c r="G34" i="3"/>
  <c r="H34" i="3"/>
  <c r="G35" i="3"/>
  <c r="J35" i="3"/>
  <c r="F27" i="3"/>
  <c r="F28" i="3"/>
  <c r="F29" i="3"/>
  <c r="F30" i="3"/>
  <c r="F31" i="3"/>
  <c r="F32" i="3"/>
  <c r="F33" i="3"/>
  <c r="F34" i="3"/>
  <c r="F35" i="3"/>
  <c r="F26" i="3"/>
  <c r="D27" i="3"/>
  <c r="D28" i="3"/>
  <c r="D29" i="3"/>
  <c r="D30" i="3"/>
  <c r="D31" i="3"/>
  <c r="D32" i="3"/>
  <c r="D33" i="3"/>
  <c r="D34" i="3"/>
  <c r="D35" i="3"/>
  <c r="G13" i="3"/>
  <c r="K13" i="3"/>
  <c r="G14" i="3"/>
  <c r="I14" i="3"/>
  <c r="G15" i="3"/>
  <c r="K15" i="3"/>
  <c r="G16" i="3"/>
  <c r="H16" i="3"/>
  <c r="F13" i="3"/>
  <c r="F14" i="3"/>
  <c r="F15" i="3"/>
  <c r="F16" i="3"/>
  <c r="D13" i="3"/>
  <c r="D14" i="3"/>
  <c r="D15" i="3"/>
  <c r="D16" i="3"/>
  <c r="D17" i="3"/>
  <c r="D18" i="3"/>
  <c r="D19" i="3"/>
  <c r="D20" i="3"/>
  <c r="D21" i="3"/>
  <c r="B13" i="3"/>
  <c r="B12" i="4"/>
  <c r="B11" i="6"/>
  <c r="B14" i="3"/>
  <c r="B13" i="4"/>
  <c r="B12" i="6"/>
  <c r="B15" i="3"/>
  <c r="B14" i="4"/>
  <c r="B13" i="6"/>
  <c r="B16" i="3"/>
  <c r="B15" i="4"/>
  <c r="B14" i="6"/>
  <c r="B17" i="3"/>
  <c r="B16" i="4"/>
  <c r="B15" i="6"/>
  <c r="B18" i="3"/>
  <c r="B17" i="4"/>
  <c r="B16" i="6"/>
  <c r="B19" i="3"/>
  <c r="B18" i="4"/>
  <c r="B17" i="6"/>
  <c r="B20" i="3"/>
  <c r="B19" i="4"/>
  <c r="B18" i="6"/>
  <c r="B21" i="3"/>
  <c r="B20" i="4"/>
  <c r="B19" i="6"/>
  <c r="B26" i="4"/>
  <c r="B25" i="6"/>
  <c r="B27" i="4"/>
  <c r="B26" i="6"/>
  <c r="B28" i="4"/>
  <c r="B27" i="6"/>
  <c r="B29" i="4"/>
  <c r="B28" i="6"/>
  <c r="B30" i="4"/>
  <c r="B29" i="6"/>
  <c r="B31" i="4"/>
  <c r="B30" i="6"/>
  <c r="B32" i="4"/>
  <c r="B31" i="6"/>
  <c r="B33" i="4"/>
  <c r="B32" i="6"/>
  <c r="A27" i="3"/>
  <c r="A25" i="4"/>
  <c r="A24" i="6"/>
  <c r="A28" i="3"/>
  <c r="A26" i="4"/>
  <c r="A25" i="6"/>
  <c r="A29" i="3"/>
  <c r="A27" i="4"/>
  <c r="A26" i="6"/>
  <c r="A30" i="3"/>
  <c r="A28" i="4"/>
  <c r="A27" i="6"/>
  <c r="A31" i="3"/>
  <c r="A29" i="4"/>
  <c r="A28" i="6"/>
  <c r="A32" i="3"/>
  <c r="A30" i="4"/>
  <c r="A29" i="6"/>
  <c r="A33" i="3"/>
  <c r="A31" i="4"/>
  <c r="A30" i="6"/>
  <c r="A34" i="3"/>
  <c r="A32" i="4"/>
  <c r="A31" i="6"/>
  <c r="A35" i="3"/>
  <c r="A33" i="4"/>
  <c r="A32" i="6"/>
  <c r="A13" i="3"/>
  <c r="A12" i="4"/>
  <c r="A11" i="6"/>
  <c r="A14" i="3"/>
  <c r="A13" i="4"/>
  <c r="A12" i="6"/>
  <c r="A15" i="3"/>
  <c r="A14" i="4"/>
  <c r="A13" i="6"/>
  <c r="A16" i="3"/>
  <c r="A15" i="4"/>
  <c r="A14" i="6"/>
  <c r="A17" i="3"/>
  <c r="A16" i="4"/>
  <c r="A15" i="6"/>
  <c r="A18" i="3"/>
  <c r="A17" i="4"/>
  <c r="A16" i="6"/>
  <c r="A19" i="3"/>
  <c r="A18" i="4"/>
  <c r="A17" i="6"/>
  <c r="A20" i="3"/>
  <c r="A19" i="4"/>
  <c r="A18" i="6"/>
  <c r="A21" i="3"/>
  <c r="A20" i="4"/>
  <c r="A19" i="6"/>
  <c r="I23" i="6"/>
  <c r="H23" i="6"/>
  <c r="G23" i="6"/>
  <c r="AB24" i="4"/>
  <c r="AF24" i="4"/>
  <c r="V24" i="4"/>
  <c r="U24" i="4"/>
  <c r="T24" i="4"/>
  <c r="S24" i="4"/>
  <c r="R24" i="4"/>
  <c r="Q24" i="4"/>
  <c r="T16" i="4"/>
  <c r="T17" i="4"/>
  <c r="T18" i="4"/>
  <c r="T19" i="4"/>
  <c r="T20" i="4"/>
  <c r="T11" i="4"/>
  <c r="S16" i="4"/>
  <c r="S17" i="4"/>
  <c r="S18" i="4"/>
  <c r="S19" i="4"/>
  <c r="S20" i="4"/>
  <c r="S11" i="4"/>
  <c r="R16" i="4"/>
  <c r="R17" i="4"/>
  <c r="R18" i="4"/>
  <c r="R19" i="4"/>
  <c r="R20" i="4"/>
  <c r="R11" i="4"/>
  <c r="P16" i="4"/>
  <c r="P17" i="4"/>
  <c r="P18" i="4"/>
  <c r="P19" i="4"/>
  <c r="P20" i="4"/>
  <c r="P11" i="4"/>
  <c r="Q16" i="4"/>
  <c r="Q17" i="4"/>
  <c r="Q18" i="4"/>
  <c r="Q19" i="4"/>
  <c r="Q20" i="4"/>
  <c r="Q11" i="4"/>
  <c r="P24" i="4"/>
  <c r="D24" i="4"/>
  <c r="D23" i="6"/>
  <c r="C24" i="4"/>
  <c r="C23" i="6"/>
  <c r="G26" i="3"/>
  <c r="K26" i="3"/>
  <c r="AG30" i="4"/>
  <c r="AH30" i="4"/>
  <c r="K29" i="6"/>
  <c r="AG25" i="4"/>
  <c r="AH25" i="4"/>
  <c r="K24" i="6"/>
  <c r="AG20" i="4"/>
  <c r="J19" i="6"/>
  <c r="AG19" i="4"/>
  <c r="J18" i="6"/>
  <c r="AG18" i="4"/>
  <c r="AI18" i="4"/>
  <c r="L17" i="6"/>
  <c r="AG28" i="4"/>
  <c r="AH28" i="4"/>
  <c r="K27" i="6"/>
  <c r="AG27" i="4"/>
  <c r="AH27" i="4"/>
  <c r="K26" i="6"/>
  <c r="AH17" i="4"/>
  <c r="K16" i="6"/>
  <c r="AG14" i="4"/>
  <c r="AH14" i="4"/>
  <c r="K13" i="6"/>
  <c r="I31" i="3"/>
  <c r="J34" i="3"/>
  <c r="H32" i="3"/>
  <c r="J32" i="3"/>
  <c r="I32" i="3"/>
  <c r="H31" i="3"/>
  <c r="AG33" i="4"/>
  <c r="J32" i="6"/>
  <c r="AG32" i="4"/>
  <c r="AG31" i="4"/>
  <c r="AG26" i="4"/>
  <c r="AG29" i="4"/>
  <c r="J15" i="6"/>
  <c r="AH16" i="4"/>
  <c r="K15" i="6"/>
  <c r="AI16" i="4"/>
  <c r="L15" i="6"/>
  <c r="AI17" i="4"/>
  <c r="L16" i="6"/>
  <c r="AH19" i="4"/>
  <c r="K18" i="6"/>
  <c r="J31" i="3"/>
  <c r="I33" i="3"/>
  <c r="H26" i="3"/>
  <c r="I26" i="3"/>
  <c r="H33" i="3"/>
  <c r="J26" i="3"/>
  <c r="J33" i="3"/>
  <c r="H14" i="3"/>
  <c r="J15" i="3"/>
  <c r="J13" i="3"/>
  <c r="I15" i="3"/>
  <c r="K14" i="3"/>
  <c r="I13" i="3"/>
  <c r="H15" i="3"/>
  <c r="J14" i="3"/>
  <c r="H13" i="3"/>
  <c r="K16" i="3"/>
  <c r="J16" i="3"/>
  <c r="I16" i="3"/>
  <c r="AG15" i="4"/>
  <c r="AG13" i="4"/>
  <c r="AG12" i="4"/>
  <c r="AI19" i="4"/>
  <c r="L18" i="6"/>
  <c r="K34" i="3"/>
  <c r="I34" i="3"/>
  <c r="K35" i="3"/>
  <c r="K30" i="3"/>
  <c r="I30" i="3"/>
  <c r="H30" i="3"/>
  <c r="I35" i="3"/>
  <c r="H35" i="3"/>
  <c r="I29" i="3"/>
  <c r="H29" i="3"/>
  <c r="K29" i="3"/>
  <c r="K28" i="3"/>
  <c r="I28" i="3"/>
  <c r="H28" i="3"/>
  <c r="I27" i="3"/>
  <c r="H27" i="3"/>
  <c r="K27" i="3"/>
  <c r="AE24" i="4"/>
  <c r="AC24" i="4"/>
  <c r="AD24" i="4"/>
  <c r="W24" i="4"/>
  <c r="X24" i="4"/>
  <c r="Y24" i="4"/>
  <c r="G12" i="3"/>
  <c r="F17" i="3"/>
  <c r="G17" i="3"/>
  <c r="I17" i="3"/>
  <c r="F18" i="3"/>
  <c r="G18" i="3"/>
  <c r="H18" i="3"/>
  <c r="F19" i="3"/>
  <c r="G19" i="3"/>
  <c r="H19" i="3"/>
  <c r="F20" i="3"/>
  <c r="G20" i="3"/>
  <c r="J20" i="3"/>
  <c r="F21" i="3"/>
  <c r="G21" i="3"/>
  <c r="I21" i="3"/>
  <c r="AI30" i="4"/>
  <c r="L29" i="6"/>
  <c r="J29" i="6"/>
  <c r="J27" i="6"/>
  <c r="AI28" i="4"/>
  <c r="L27" i="6"/>
  <c r="J24" i="6"/>
  <c r="AI25" i="4"/>
  <c r="L24" i="6"/>
  <c r="AI20" i="4"/>
  <c r="L19" i="6"/>
  <c r="AH20" i="4"/>
  <c r="K19" i="6"/>
  <c r="J13" i="6"/>
  <c r="AI14" i="4"/>
  <c r="L13" i="6"/>
  <c r="J17" i="6"/>
  <c r="AH18" i="4"/>
  <c r="K17" i="6"/>
  <c r="AH33" i="4"/>
  <c r="K32" i="6"/>
  <c r="AI33" i="4"/>
  <c r="L32" i="6"/>
  <c r="J26" i="6"/>
  <c r="AI27" i="4"/>
  <c r="L26" i="6"/>
  <c r="L32" i="3"/>
  <c r="L31" i="3"/>
  <c r="L16" i="3"/>
  <c r="M16" i="3"/>
  <c r="F15" i="4"/>
  <c r="F14" i="6"/>
  <c r="AH32" i="4"/>
  <c r="K31" i="6"/>
  <c r="J31" i="6"/>
  <c r="AI32" i="4"/>
  <c r="L31" i="6"/>
  <c r="AH26" i="4"/>
  <c r="K25" i="6"/>
  <c r="J25" i="6"/>
  <c r="AI26" i="4"/>
  <c r="L25" i="6"/>
  <c r="AG24" i="4"/>
  <c r="AH24" i="4"/>
  <c r="K23" i="6"/>
  <c r="AI29" i="4"/>
  <c r="L28" i="6"/>
  <c r="J28" i="6"/>
  <c r="AH29" i="4"/>
  <c r="K28" i="6"/>
  <c r="AI31" i="4"/>
  <c r="L30" i="6"/>
  <c r="J30" i="6"/>
  <c r="AH31" i="4"/>
  <c r="K30" i="6"/>
  <c r="AI13" i="4"/>
  <c r="L12" i="6"/>
  <c r="J12" i="6"/>
  <c r="AI15" i="4"/>
  <c r="L14" i="6"/>
  <c r="J14" i="6"/>
  <c r="AH13" i="4"/>
  <c r="K12" i="6"/>
  <c r="L34" i="3"/>
  <c r="L33" i="3"/>
  <c r="M33" i="3"/>
  <c r="L35" i="3"/>
  <c r="M35" i="3"/>
  <c r="L14" i="3"/>
  <c r="E13" i="4"/>
  <c r="E12" i="6"/>
  <c r="L15" i="3"/>
  <c r="M15" i="3"/>
  <c r="F14" i="4"/>
  <c r="F13" i="6"/>
  <c r="L13" i="3"/>
  <c r="AI12" i="4"/>
  <c r="L11" i="6"/>
  <c r="J11" i="6"/>
  <c r="AH15" i="4"/>
  <c r="K14" i="6"/>
  <c r="AH12" i="4"/>
  <c r="K11" i="6"/>
  <c r="L30" i="3"/>
  <c r="M30" i="3"/>
  <c r="L29" i="3"/>
  <c r="M29" i="3"/>
  <c r="L28" i="3"/>
  <c r="M28" i="3"/>
  <c r="L27" i="3"/>
  <c r="M27" i="3"/>
  <c r="H21" i="3"/>
  <c r="K20" i="3"/>
  <c r="J19" i="3"/>
  <c r="H17" i="3"/>
  <c r="K17" i="3"/>
  <c r="I20" i="3"/>
  <c r="H20" i="3"/>
  <c r="K19" i="3"/>
  <c r="I19" i="3"/>
  <c r="K18" i="3"/>
  <c r="K21" i="3"/>
  <c r="J21" i="3"/>
  <c r="I18" i="3"/>
  <c r="J17" i="3"/>
  <c r="J18" i="3"/>
  <c r="I10" i="6"/>
  <c r="H10" i="6"/>
  <c r="D26" i="3"/>
  <c r="M34" i="3"/>
  <c r="F32" i="4"/>
  <c r="F31" i="6"/>
  <c r="M32" i="3"/>
  <c r="F30" i="4"/>
  <c r="F29" i="6"/>
  <c r="E29" i="4"/>
  <c r="E28" i="6"/>
  <c r="M31" i="3"/>
  <c r="F29" i="4"/>
  <c r="F28" i="6"/>
  <c r="J23" i="6"/>
  <c r="AI24" i="4"/>
  <c r="L23" i="6"/>
  <c r="E30" i="4"/>
  <c r="E29" i="6"/>
  <c r="E15" i="4"/>
  <c r="E14" i="6"/>
  <c r="E14" i="4"/>
  <c r="E13" i="6"/>
  <c r="M14" i="3"/>
  <c r="F13" i="4"/>
  <c r="F12" i="6"/>
  <c r="E32" i="4"/>
  <c r="E31" i="6"/>
  <c r="F27" i="4"/>
  <c r="F26" i="6"/>
  <c r="E27" i="4"/>
  <c r="E26" i="6"/>
  <c r="F28" i="4"/>
  <c r="F27" i="6"/>
  <c r="E28" i="4"/>
  <c r="E27" i="6"/>
  <c r="F33" i="4"/>
  <c r="F32" i="6"/>
  <c r="E33" i="4"/>
  <c r="E32" i="6"/>
  <c r="F25" i="4"/>
  <c r="F24" i="6"/>
  <c r="E25" i="4"/>
  <c r="E24" i="6"/>
  <c r="F26" i="4"/>
  <c r="F25" i="6"/>
  <c r="E26" i="4"/>
  <c r="E25" i="6"/>
  <c r="F31" i="4"/>
  <c r="F30" i="6"/>
  <c r="E31" i="4"/>
  <c r="E30" i="6"/>
  <c r="E12" i="4"/>
  <c r="E11" i="6"/>
  <c r="M13" i="3"/>
  <c r="F12" i="4"/>
  <c r="F11" i="6"/>
  <c r="L19" i="3"/>
  <c r="L17" i="3"/>
  <c r="L21" i="3"/>
  <c r="L18" i="3"/>
  <c r="L20" i="3"/>
  <c r="D11" i="4"/>
  <c r="D10" i="6"/>
  <c r="C11" i="4"/>
  <c r="C10" i="6"/>
  <c r="D12" i="3"/>
  <c r="F12" i="3"/>
  <c r="M18" i="3"/>
  <c r="F17" i="4"/>
  <c r="F16" i="6"/>
  <c r="E17" i="4"/>
  <c r="E16" i="6"/>
  <c r="M21" i="3"/>
  <c r="F20" i="4"/>
  <c r="F19" i="6"/>
  <c r="E20" i="4"/>
  <c r="E19" i="6"/>
  <c r="M17" i="3"/>
  <c r="F16" i="4"/>
  <c r="F15" i="6"/>
  <c r="E16" i="4"/>
  <c r="E15" i="6"/>
  <c r="M20" i="3"/>
  <c r="F19" i="4"/>
  <c r="F18" i="6"/>
  <c r="E19" i="4"/>
  <c r="E18" i="6"/>
  <c r="M19" i="3"/>
  <c r="F18" i="4"/>
  <c r="F17" i="6"/>
  <c r="E18" i="4"/>
  <c r="E17" i="6"/>
  <c r="W11" i="4"/>
  <c r="X11" i="4"/>
  <c r="Y11" i="4"/>
  <c r="W19" i="4"/>
  <c r="X19" i="4"/>
  <c r="Y19" i="4"/>
  <c r="W17" i="4"/>
  <c r="X17" i="4"/>
  <c r="Y17" i="4"/>
  <c r="W16" i="4"/>
  <c r="X16" i="4"/>
  <c r="Y16" i="4"/>
  <c r="W20" i="4"/>
  <c r="X20" i="4"/>
  <c r="W18" i="4"/>
  <c r="X18" i="4"/>
  <c r="Y18" i="4"/>
  <c r="Y20" i="4"/>
  <c r="AB11" i="4"/>
  <c r="AC11" i="4"/>
  <c r="AE11" i="4"/>
  <c r="AD11" i="4"/>
  <c r="AF11" i="4"/>
  <c r="AG11" i="4"/>
  <c r="J10" i="6"/>
  <c r="A22" i="3"/>
  <c r="B12" i="3"/>
  <c r="B11" i="4" s="1"/>
  <c r="B10" i="6" s="1"/>
  <c r="B24" i="4"/>
  <c r="B23" i="6"/>
  <c r="A26" i="3"/>
  <c r="A24" i="4"/>
  <c r="A23" i="6"/>
  <c r="A12" i="3"/>
  <c r="A11" i="4"/>
  <c r="A10" i="6"/>
  <c r="C5" i="6"/>
  <c r="C7" i="3"/>
  <c r="C7" i="4" s="1"/>
  <c r="C6" i="6" s="1"/>
  <c r="C5" i="3"/>
  <c r="C5" i="4"/>
  <c r="A8" i="3"/>
  <c r="A7" i="2"/>
  <c r="A7" i="3"/>
  <c r="A7" i="4"/>
  <c r="AH11" i="4"/>
  <c r="K10" i="6"/>
  <c r="AI11" i="4"/>
  <c r="L10" i="6"/>
  <c r="K12" i="3"/>
  <c r="H12" i="3"/>
  <c r="J12" i="3"/>
  <c r="I12" i="3"/>
  <c r="L12" i="3"/>
  <c r="M12" i="3"/>
  <c r="L26" i="3"/>
  <c r="E24" i="4"/>
  <c r="E23" i="6"/>
  <c r="M26" i="3"/>
  <c r="E11" i="4"/>
  <c r="E10" i="6"/>
  <c r="F24" i="4"/>
  <c r="F23" i="6"/>
  <c r="F11" i="4"/>
  <c r="F10" i="6"/>
</calcChain>
</file>

<file path=xl/comments1.xml><?xml version="1.0" encoding="utf-8"?>
<comments xmlns="http://schemas.openxmlformats.org/spreadsheetml/2006/main">
  <authors>
    <author>LIBIA</author>
    <author>Usuario</author>
    <author>UT</author>
  </authors>
  <commentList>
    <comment ref="B7" authorId="0" shapeId="0">
      <text>
        <r>
          <rPr>
            <sz val="9"/>
            <color indexed="81"/>
            <rFont val="Tahoma"/>
            <family val="2"/>
          </rPr>
          <t>Internos
Se basa en un análisis de la situación actual de la entidad, basados  en la evaluación del ambiente de control, los procesos, la planeación, los sistemas de información, los recursos económicos, el talento humano entre otros.</t>
        </r>
      </text>
    </comment>
    <comment ref="C7" authorId="0" shapeId="0">
      <text>
        <r>
          <rPr>
            <sz val="9"/>
            <color indexed="81"/>
            <rFont val="Tahoma"/>
            <family val="2"/>
          </rPr>
          <t>Marque con una "X"</t>
        </r>
      </text>
    </comment>
    <comment ref="B8" authorId="1" shapeId="0">
      <text>
        <r>
          <rPr>
            <sz val="9"/>
            <color indexed="81"/>
            <rFont val="Tahoma"/>
            <family val="2"/>
          </rPr>
          <t xml:space="preserve">
Se asocia con la forma en que se administra la Institución, enfocado a asuntos globales relacionados con la misión y el cumplimiento de los objetivos estratégicos, la clara definición de políticas, diseño y conceptualización de la institución por parte de la alta dirección.</t>
        </r>
      </text>
    </comment>
    <comment ref="B9" authorId="1" shapeId="0">
      <text>
        <r>
          <rPr>
            <sz val="9"/>
            <color indexed="81"/>
            <rFont val="Tahoma"/>
            <family val="2"/>
          </rPr>
          <t xml:space="preserve">
Se asocian con la capacidad de la institución para cumplir con los requisitos legales, contractuales, de ética pública y en general con su compromiso ante la comunidad.</t>
        </r>
      </text>
    </comment>
    <comment ref="B10" authorId="1" shapeId="0">
      <text>
        <r>
          <rPr>
            <sz val="9"/>
            <color indexed="81"/>
            <rFont val="Tahoma"/>
            <family val="2"/>
          </rPr>
          <t xml:space="preserve">
Se relacionan con el manejo de los recursos de la entidad que incluye, la ejecución presupuestal, la elaboración de los estados financieros, los pagos, manejos de excedentes de tesorería y el manejo sobre los bienes de cada entidad. </t>
        </r>
      </text>
    </comment>
    <comment ref="B11" authorId="1" shapeId="0">
      <text>
        <r>
          <rPr>
            <sz val="9"/>
            <color indexed="81"/>
            <rFont val="Tahoma"/>
            <family val="2"/>
          </rPr>
          <t xml:space="preserve">Disponibilidad de activos, capacidad de los activos, acceso al capital
</t>
        </r>
      </text>
    </comment>
    <comment ref="B12" authorId="2" shapeId="0">
      <text>
        <r>
          <rPr>
            <sz val="9"/>
            <color indexed="81"/>
            <rFont val="Tahoma"/>
            <family val="2"/>
          </rPr>
          <t>Conjunto de personas que se desempeñan y prestan sus servicios  en una organización</t>
        </r>
        <r>
          <rPr>
            <b/>
            <sz val="9"/>
            <color indexed="81"/>
            <rFont val="Tahoma"/>
            <family val="2"/>
          </rPr>
          <t xml:space="preserve">
</t>
        </r>
      </text>
    </comment>
    <comment ref="B13" authorId="2" shapeId="0">
      <text>
        <r>
          <rPr>
            <sz val="9"/>
            <color indexed="81"/>
            <rFont val="Tahoma"/>
            <family val="2"/>
          </rPr>
          <t>Conjunto de actividades mutuamente relacionados o que interactúan para generar valor y las cuales transforman elementos de entrada en resultados</t>
        </r>
      </text>
    </comment>
    <comment ref="B14" authorId="2" shapeId="0">
      <text>
        <r>
          <rPr>
            <sz val="8"/>
            <color indexed="81"/>
            <rFont val="Arial"/>
            <family val="2"/>
          </rPr>
          <t xml:space="preserve">Es aquella que posibilita el procesamiento de información a través de medios </t>
        </r>
        <r>
          <rPr>
            <sz val="9"/>
            <color indexed="81"/>
            <rFont val="Tahoma"/>
            <family val="2"/>
          </rPr>
          <t xml:space="preserve">
</t>
        </r>
      </text>
    </comment>
    <comment ref="B15" authorId="0" shapeId="0">
      <text>
        <r>
          <rPr>
            <sz val="9"/>
            <color indexed="81"/>
            <rFont val="Tahoma"/>
            <family val="2"/>
          </rPr>
          <t>Externos
Relacionados con los aspectos sociales, económicos, culturales, de orden público, políticos, legales y/o cambios tecnológicos, estos se analizan con relación a la razón de ser de la entidad.</t>
        </r>
      </text>
    </comment>
    <comment ref="C15" authorId="0" shapeId="0">
      <text>
        <r>
          <rPr>
            <sz val="9"/>
            <color indexed="81"/>
            <rFont val="Tahoma"/>
            <family val="2"/>
          </rPr>
          <t>Marque con una "X"</t>
        </r>
      </text>
    </comment>
    <comment ref="B16" authorId="2" shapeId="0">
      <text>
        <r>
          <rPr>
            <sz val="9"/>
            <color indexed="81"/>
            <rFont val="Tahoma"/>
            <family val="2"/>
          </rPr>
          <t xml:space="preserve">Disponibilidad de capital, emisión de deuda o no pago de esta, liquidez, mercados financieros, desempleo, competencia.
</t>
        </r>
      </text>
    </comment>
    <comment ref="B17" authorId="2" shapeId="0">
      <text>
        <r>
          <rPr>
            <sz val="9"/>
            <color indexed="81"/>
            <rFont val="Tahoma"/>
            <family val="2"/>
          </rPr>
          <t xml:space="preserve">Cambios de gobierno, legislación, políticas públicas, regulación
</t>
        </r>
      </text>
    </comment>
    <comment ref="B18" authorId="2" shapeId="0">
      <text>
        <r>
          <rPr>
            <sz val="9"/>
            <color indexed="81"/>
            <rFont val="Tahoma"/>
            <family val="2"/>
          </rPr>
          <t xml:space="preserve">son aquellas cosas que afectan </t>
        </r>
        <r>
          <rPr>
            <b/>
            <sz val="9"/>
            <color indexed="81"/>
            <rFont val="Tahoma"/>
            <family val="2"/>
          </rPr>
          <t xml:space="preserve">
</t>
        </r>
        <r>
          <rPr>
            <sz val="9"/>
            <color indexed="81"/>
            <rFont val="Tahoma"/>
            <family val="2"/>
          </rPr>
          <t xml:space="preserve">a los seres humanos en su conjunto, 
sea en el lugar y en el espacio en el que se encuentren.
</t>
        </r>
      </text>
    </comment>
    <comment ref="B19" authorId="2" shapeId="0">
      <text>
        <r>
          <rPr>
            <b/>
            <sz val="9"/>
            <color indexed="81"/>
            <rFont val="Tahoma"/>
            <family val="2"/>
          </rPr>
          <t>Demanda:</t>
        </r>
        <r>
          <rPr>
            <sz val="9"/>
            <color indexed="81"/>
            <rFont val="Tahoma"/>
            <family val="2"/>
          </rPr>
          <t xml:space="preserve"> se refiere uno a la cantidad de bienes o servicios que se solicitan o se desean en un determinado mercado de una economía a un precio específico.
</t>
        </r>
        <r>
          <rPr>
            <b/>
            <sz val="9"/>
            <color indexed="81"/>
            <rFont val="Tahoma"/>
            <family val="2"/>
          </rPr>
          <t>Oferta:</t>
        </r>
        <r>
          <rPr>
            <sz val="9"/>
            <color indexed="81"/>
            <rFont val="Tahoma"/>
            <family val="2"/>
          </rPr>
          <t xml:space="preserve"> cantidad de bienes, productos o servicios que se ofrecen en un mercado bajo unas determinadas condiciones.
</t>
        </r>
      </text>
    </comment>
  </commentList>
</comments>
</file>

<file path=xl/comments2.xml><?xml version="1.0" encoding="utf-8"?>
<comments xmlns="http://schemas.openxmlformats.org/spreadsheetml/2006/main">
  <authors>
    <author>AsposeUser</author>
    <author>LIBIA</author>
  </authors>
  <commentList>
    <comment ref="C9" authorId="0" shapeId="0">
      <text>
        <r>
          <rPr>
            <sz val="10"/>
            <rFont val="Arial"/>
            <family val="2"/>
          </rPr>
          <t>Representa la posibilidad de ocurrencia de un evento que pueda entorpecer el normal desarrollo de las funciones de la entidad y afectar el
logro de sus objetivos.</t>
        </r>
      </text>
    </comment>
    <comment ref="D9" authorId="0" shapeId="0">
      <text>
        <r>
          <rPr>
            <sz val="10"/>
            <rFont val="Arial"/>
            <family val="2"/>
          </rPr>
          <t>Constituyen las consecuencias de la ocurrencia del riesgo sobre los objetivos de la entidad; generalmente se dan sobre las personas o los bienes materiales o inmateriales con incidencias importantes tales como daños físicos y fallecimiento, sanciones, pérdidas económicas, de información,
de bienes, de imagen, de credibilidad y de confianza, interrupción del servicio y daño ambiental.</t>
        </r>
      </text>
    </comment>
    <comment ref="E9" authorId="1" shapeId="0">
      <text>
        <r>
          <rPr>
            <sz val="9"/>
            <color indexed="81"/>
            <rFont val="Tahoma"/>
            <family val="2"/>
          </rPr>
          <t>Seleccione el tipo de impacto:
- Estratégico
- Operativo
- Financiero
- Cumplimiento
- Tecnología</t>
        </r>
      </text>
    </comment>
    <comment ref="C22" authorId="0" shapeId="0">
      <text>
        <r>
          <rPr>
            <sz val="10"/>
            <rFont val="Arial"/>
            <family val="2"/>
          </rPr>
          <t>Representa la posibilidad de ocurrencia de un evento que pueda entorpecer el normal desarrollo de las funciones de la entidad y afectar el
logro de sus objetivos.</t>
        </r>
      </text>
    </comment>
    <comment ref="D22" authorId="0" shapeId="0">
      <text>
        <r>
          <rPr>
            <sz val="10"/>
            <rFont val="Arial"/>
            <family val="2"/>
          </rPr>
          <t>Constituyen las consecuencias de la ocurrencia del riesgo sobre los objetivos de la entidad; generalmente se dan sobre las personas o los bienes materiales o inmateriales con incidencias importantes tales como daños físicos y fallecimiento, sanciones, pérdidas económicas, de información,
de bienes, de imagen, de credibilidad y de confianza, interrupción del servicio y daño ambiental.</t>
        </r>
      </text>
    </comment>
    <comment ref="E22" authorId="1" shapeId="0">
      <text>
        <r>
          <rPr>
            <sz val="9"/>
            <color indexed="81"/>
            <rFont val="Tahoma"/>
            <family val="2"/>
          </rPr>
          <t>Seleccione el tipo de impacto:
- Estratégico
- Operativo
- Financiero
- Cumplimiento
- Tecnología</t>
        </r>
      </text>
    </comment>
  </commentList>
</comments>
</file>

<file path=xl/comments3.xml><?xml version="1.0" encoding="utf-8"?>
<comments xmlns="http://schemas.openxmlformats.org/spreadsheetml/2006/main">
  <authors>
    <author>LIBIA</author>
    <author>AsposeUser</author>
    <author>Usuario</author>
  </authors>
  <commentList>
    <comment ref="C9" authorId="0" shapeId="0">
      <text>
        <r>
          <rPr>
            <sz val="9"/>
            <color indexed="81"/>
            <rFont val="Tahoma"/>
            <family val="2"/>
          </rPr>
          <t xml:space="preserve">Se logra a través de la estimación de la probabilidad
de ocurrencia y el impacto que puede causar la materialización
del riesgo
</t>
        </r>
      </text>
    </comment>
    <comment ref="L9" authorId="0" shapeId="0">
      <text>
        <r>
          <rPr>
            <sz val="9"/>
            <color indexed="81"/>
            <rFont val="Tahoma"/>
            <family val="2"/>
          </rPr>
          <t>Permite comparar los resultados de la calificación del riesgo con los criterios definidos para establecer el grado de exposición de la entidad frente al mismo: 
- Zona de Riesgo Baja
- Zona de Riesgo Moderada
- Zona de Riesgo Alta
- Zona de Riesgo Extrema</t>
        </r>
      </text>
    </comment>
    <comment ref="C10" authorId="1" shapeId="0">
      <text>
        <r>
          <rPr>
            <sz val="10"/>
            <rFont val="Arial"/>
            <family val="2"/>
          </rPr>
          <t>Representa el número de veces que el riesgo
se ha presentado en un determinado tiempo o puede presentarse</t>
        </r>
      </text>
    </comment>
    <comment ref="E10" authorId="1" shapeId="0">
      <text>
        <r>
          <rPr>
            <sz val="10"/>
            <rFont val="Arial"/>
            <family val="2"/>
          </rPr>
          <t>Se refiere a la magnitud de los efectos del riesgo cuando el mismo se materializa</t>
        </r>
      </text>
    </comment>
    <comment ref="C11" authorId="2" shapeId="0">
      <text>
        <r>
          <rPr>
            <b/>
            <sz val="9"/>
            <color indexed="81"/>
            <rFont val="Tahoma"/>
            <family val="2"/>
          </rPr>
          <t>Usuario:</t>
        </r>
        <r>
          <rPr>
            <sz val="9"/>
            <color indexed="81"/>
            <rFont val="Tahoma"/>
            <family val="2"/>
          </rPr>
          <t xml:space="preserve">
1
2
3
4
5
</t>
        </r>
      </text>
    </comment>
    <comment ref="D11" authorId="2" shapeId="0">
      <text>
        <r>
          <rPr>
            <b/>
            <sz val="9"/>
            <color indexed="81"/>
            <rFont val="Tahoma"/>
            <family val="2"/>
          </rPr>
          <t>Usuario:</t>
        </r>
        <r>
          <rPr>
            <sz val="9"/>
            <color indexed="81"/>
            <rFont val="Tahoma"/>
            <family val="2"/>
          </rPr>
          <t xml:space="preserve">
1=Raro
2=Improbable
3=Posible
4=Probable
5=Casi Seguro
</t>
        </r>
      </text>
    </comment>
    <comment ref="E11" authorId="2" shapeId="0">
      <text>
        <r>
          <rPr>
            <b/>
            <sz val="9"/>
            <color indexed="81"/>
            <rFont val="Tahoma"/>
            <family val="2"/>
          </rPr>
          <t>Usuario:</t>
        </r>
        <r>
          <rPr>
            <sz val="9"/>
            <color indexed="81"/>
            <rFont val="Tahoma"/>
            <family val="2"/>
          </rPr>
          <t xml:space="preserve">
1
2
3
4
5</t>
        </r>
      </text>
    </comment>
    <comment ref="F11" authorId="2" shapeId="0">
      <text>
        <r>
          <rPr>
            <b/>
            <sz val="9"/>
            <color indexed="81"/>
            <rFont val="Tahoma"/>
            <family val="2"/>
          </rPr>
          <t>Usuario:</t>
        </r>
        <r>
          <rPr>
            <sz val="9"/>
            <color indexed="81"/>
            <rFont val="Tahoma"/>
            <family val="2"/>
          </rPr>
          <t xml:space="preserve">
1=Insignificante
2=Menor
3= Moderado
4=Mayor
5=Catastrófico</t>
        </r>
      </text>
    </comment>
    <comment ref="C23" authorId="0" shapeId="0">
      <text>
        <r>
          <rPr>
            <sz val="9"/>
            <color indexed="81"/>
            <rFont val="Tahoma"/>
            <family val="2"/>
          </rPr>
          <t>Se logra a través de la estimación de la probabilidad
de ocurrencia y el impacto que puede causar la materialización
del riesgo</t>
        </r>
      </text>
    </comment>
    <comment ref="L23" authorId="0" shapeId="0">
      <text>
        <r>
          <rPr>
            <sz val="9"/>
            <color indexed="81"/>
            <rFont val="Tahoma"/>
            <family val="2"/>
          </rPr>
          <t>Permite comparar los resultados de la calificación del riesgo con los criterios definidos para establecer el grado de exposición de la entidad frente al mismo: 
- Zona de Riesgo Baja
- Zona de Riesgo Moderada
- Zona de Riesgo Alta
- Zona de Riesgo Extrema</t>
        </r>
      </text>
    </comment>
    <comment ref="C24" authorId="1" shapeId="0">
      <text>
        <r>
          <rPr>
            <sz val="10"/>
            <rFont val="Arial"/>
            <family val="2"/>
          </rPr>
          <t>Representa el número de veces que el riesgo
se ha presentado en un determinado tiempo o puede presentarse</t>
        </r>
      </text>
    </comment>
    <comment ref="E24" authorId="1" shapeId="0">
      <text>
        <r>
          <rPr>
            <sz val="10"/>
            <rFont val="Arial"/>
            <family val="2"/>
          </rPr>
          <t>1=Insignificante
2=Menor
3=Moderado
4=Mayor
5=Catastrófico</t>
        </r>
      </text>
    </comment>
    <comment ref="C25" authorId="2" shapeId="0">
      <text>
        <r>
          <rPr>
            <b/>
            <sz val="9"/>
            <color indexed="81"/>
            <rFont val="Tahoma"/>
            <family val="2"/>
          </rPr>
          <t>Usuario:</t>
        </r>
        <r>
          <rPr>
            <sz val="9"/>
            <color indexed="81"/>
            <rFont val="Tahoma"/>
            <family val="2"/>
          </rPr>
          <t xml:space="preserve">
1
2
3
4
5
</t>
        </r>
      </text>
    </comment>
    <comment ref="D25" authorId="2" shapeId="0">
      <text>
        <r>
          <rPr>
            <b/>
            <sz val="9"/>
            <color indexed="81"/>
            <rFont val="Tahoma"/>
            <family val="2"/>
          </rPr>
          <t>Usuario:</t>
        </r>
        <r>
          <rPr>
            <sz val="9"/>
            <color indexed="81"/>
            <rFont val="Tahoma"/>
            <family val="2"/>
          </rPr>
          <t xml:space="preserve">
Usuario:
1=Raro
2=Improbable
3=Posible
4=Probable
5=Casi Seguro</t>
        </r>
      </text>
    </comment>
    <comment ref="E25" authorId="2" shapeId="0">
      <text>
        <r>
          <rPr>
            <b/>
            <sz val="9"/>
            <color indexed="81"/>
            <rFont val="Tahoma"/>
            <family val="2"/>
          </rPr>
          <t>Usuario:</t>
        </r>
        <r>
          <rPr>
            <sz val="9"/>
            <color indexed="81"/>
            <rFont val="Tahoma"/>
            <family val="2"/>
          </rPr>
          <t xml:space="preserve">
3
4
5
</t>
        </r>
      </text>
    </comment>
    <comment ref="F25" authorId="2" shapeId="0">
      <text>
        <r>
          <rPr>
            <b/>
            <sz val="9"/>
            <color indexed="81"/>
            <rFont val="Tahoma"/>
            <family val="2"/>
          </rPr>
          <t>Usuario:</t>
        </r>
        <r>
          <rPr>
            <sz val="9"/>
            <color indexed="81"/>
            <rFont val="Tahoma"/>
            <family val="2"/>
          </rPr>
          <t xml:space="preserve">
3= Moderado
4=Mayor
5=Catastrófico</t>
        </r>
      </text>
    </comment>
  </commentList>
</comments>
</file>

<file path=xl/comments4.xml><?xml version="1.0" encoding="utf-8"?>
<comments xmlns="http://schemas.openxmlformats.org/spreadsheetml/2006/main">
  <authors>
    <author>LIBIA</author>
    <author>Usuario</author>
  </authors>
  <commentList>
    <comment ref="G9" authorId="0" shapeId="0">
      <text>
        <r>
          <rPr>
            <sz val="9"/>
            <color indexed="81"/>
            <rFont val="Tahoma"/>
            <family val="2"/>
          </rPr>
          <t>Descripción de los controles existentes para el manejo del riesgo, estableciendo sí los mismo son preventivos o correctivos</t>
        </r>
      </text>
    </comment>
    <comment ref="I9" authorId="1" shapeId="0">
      <text>
        <r>
          <rPr>
            <b/>
            <sz val="9"/>
            <color indexed="81"/>
            <rFont val="Tahoma"/>
            <family val="2"/>
          </rPr>
          <t>Usuario:</t>
        </r>
        <r>
          <rPr>
            <sz val="9"/>
            <color indexed="81"/>
            <rFont val="Tahoma"/>
            <family val="2"/>
          </rPr>
          <t xml:space="preserve">
Para la evaluación del control responsa SI o NO a cada una de las preguntas.
</t>
        </r>
      </text>
    </comment>
    <comment ref="G10" authorId="0" shapeId="0">
      <text>
        <r>
          <rPr>
            <sz val="9"/>
            <color indexed="81"/>
            <rFont val="Tahoma"/>
            <family val="2"/>
          </rPr>
          <t>Acción tendientes a  minimizar riesgos o disminuir sus efectos.</t>
        </r>
      </text>
    </comment>
    <comment ref="H10" authorId="1" shapeId="0">
      <text>
        <r>
          <rPr>
            <b/>
            <sz val="9"/>
            <color indexed="81"/>
            <rFont val="Tahoma"/>
            <family val="2"/>
          </rPr>
          <t>Usuario:</t>
        </r>
        <r>
          <rPr>
            <sz val="9"/>
            <color indexed="81"/>
            <rFont val="Tahoma"/>
            <family val="2"/>
          </rPr>
          <t xml:space="preserve">
P= Preventivo
C= Correctivo
PyC= Preventivo y Correctivo</t>
        </r>
      </text>
    </comment>
    <comment ref="I10" authorId="1" shapeId="0">
      <text>
        <r>
          <rPr>
            <b/>
            <sz val="9"/>
            <color indexed="81"/>
            <rFont val="Tahoma"/>
            <family val="2"/>
          </rPr>
          <t>Usuario:</t>
        </r>
        <r>
          <rPr>
            <sz val="9"/>
            <color indexed="81"/>
            <rFont val="Tahoma"/>
            <family val="2"/>
          </rPr>
          <t xml:space="preserve">
Existe un control manual o automático</t>
        </r>
      </text>
    </comment>
    <comment ref="K10" authorId="1" shapeId="0">
      <text>
        <r>
          <rPr>
            <b/>
            <sz val="9"/>
            <color indexed="81"/>
            <rFont val="Tahoma"/>
            <family val="2"/>
          </rPr>
          <t>Usuario:</t>
        </r>
        <r>
          <rPr>
            <sz val="9"/>
            <color indexed="81"/>
            <rFont val="Tahoma"/>
            <family val="2"/>
          </rPr>
          <t xml:space="preserve">
¿Los controles están documentados?</t>
        </r>
      </text>
    </comment>
    <comment ref="G22" authorId="0" shapeId="0">
      <text>
        <r>
          <rPr>
            <sz val="9"/>
            <color indexed="81"/>
            <rFont val="Tahoma"/>
            <family val="2"/>
          </rPr>
          <t>Descripción de los controles existentes para el manejo del riesgo, estableciendo sí los mismo son preventivos o correctivos</t>
        </r>
      </text>
    </comment>
    <comment ref="I22" authorId="1" shapeId="0">
      <text>
        <r>
          <rPr>
            <b/>
            <sz val="9"/>
            <color indexed="81"/>
            <rFont val="Tahoma"/>
            <family val="2"/>
          </rPr>
          <t>Usuario:</t>
        </r>
        <r>
          <rPr>
            <sz val="9"/>
            <color indexed="81"/>
            <rFont val="Tahoma"/>
            <family val="2"/>
          </rPr>
          <t xml:space="preserve">
Para la evaluación del control responsa SI o NO a cada una de las preguntas.
</t>
        </r>
      </text>
    </comment>
    <comment ref="G23" authorId="0" shapeId="0">
      <text>
        <r>
          <rPr>
            <sz val="9"/>
            <color indexed="81"/>
            <rFont val="Tahoma"/>
            <family val="2"/>
          </rPr>
          <t>Acción tendientes a  minimizar riesgos o disminuir sus efectos.</t>
        </r>
      </text>
    </comment>
    <comment ref="H23" authorId="1" shapeId="0">
      <text>
        <r>
          <rPr>
            <b/>
            <sz val="9"/>
            <color indexed="81"/>
            <rFont val="Tahoma"/>
            <family val="2"/>
          </rPr>
          <t>Usuario:</t>
        </r>
        <r>
          <rPr>
            <sz val="9"/>
            <color indexed="81"/>
            <rFont val="Tahoma"/>
            <family val="2"/>
          </rPr>
          <t xml:space="preserve">
P= Preventivo
C= Correctivo
PyC= Preventivo y Correctivo</t>
        </r>
      </text>
    </comment>
  </commentList>
</comments>
</file>

<file path=xl/comments5.xml><?xml version="1.0" encoding="utf-8"?>
<comments xmlns="http://schemas.openxmlformats.org/spreadsheetml/2006/main">
  <authors>
    <author>AsposeUser</author>
  </authors>
  <commentList>
    <comment ref="M9" authorId="0" shapeId="0">
      <text>
        <r>
          <rPr>
            <sz val="10"/>
            <rFont val="Arial"/>
            <family val="2"/>
          </rPr>
          <t xml:space="preserve">De acuerdo a las opciones de manejo defina el tratamiento que se le dará al riesgo de acuerdo a la zona donde se ubico despues de controles (Riesgo Residual) </t>
        </r>
      </text>
    </comment>
    <comment ref="N9" authorId="0" shapeId="0">
      <text>
        <r>
          <rPr>
            <sz val="10"/>
            <rFont val="Arial"/>
            <family val="2"/>
          </rPr>
          <t>Es la aplicación concreta de las opciones de manejo del riesgo que entrarán a prevenir o a reducir el riesgo y harán parte del plan de manejo del riesgo.</t>
        </r>
      </text>
    </comment>
    <comment ref="O9" authorId="0" shapeId="0">
      <text>
        <r>
          <rPr>
            <sz val="10"/>
            <rFont val="Arial"/>
            <family val="2"/>
          </rPr>
          <t>Son las dependencias o áreas encargadas de adelantar las acciones propuestas.</t>
        </r>
      </text>
    </comment>
    <comment ref="P9" authorId="0" shapeId="0">
      <text>
        <r>
          <rPr>
            <sz val="10"/>
            <rFont val="Arial"/>
            <family val="2"/>
          </rPr>
          <t>Se consignan las evidencias diseñada
para evaluar el desarrollo de las acciones implementadas.</t>
        </r>
      </text>
    </comment>
    <comment ref="M22" authorId="0" shapeId="0">
      <text>
        <r>
          <rPr>
            <sz val="10"/>
            <rFont val="Arial"/>
            <family val="2"/>
          </rPr>
          <t xml:space="preserve">De acuerdo a las opciones de manejo defina el tratamiento que se le dará al riesgo de acuerdo a la zona donde se ubico despues de controles (Riesgo Residual) </t>
        </r>
      </text>
    </comment>
    <comment ref="N22" authorId="0" shapeId="0">
      <text>
        <r>
          <rPr>
            <sz val="10"/>
            <rFont val="Arial"/>
            <family val="2"/>
          </rPr>
          <t>Es la aplicación concreta de las opciones de manejo del riesgo que entrarán a prevenir o a reducir el riesgo y harán parte del plan de manejo del riesgo.</t>
        </r>
      </text>
    </comment>
    <comment ref="O22" authorId="0" shapeId="0">
      <text>
        <r>
          <rPr>
            <sz val="10"/>
            <rFont val="Arial"/>
            <family val="2"/>
          </rPr>
          <t>Son las dependencias o áreas encargadas de adelantar las acciones propuestas.</t>
        </r>
      </text>
    </comment>
    <comment ref="P22" authorId="0" shapeId="0">
      <text>
        <r>
          <rPr>
            <sz val="10"/>
            <rFont val="Arial"/>
            <family val="2"/>
          </rPr>
          <t>Se consignan las evidencias diseñada
para evaluar el desarrollo de las acciones implementadas.</t>
        </r>
      </text>
    </comment>
  </commentList>
</comments>
</file>

<file path=xl/sharedStrings.xml><?xml version="1.0" encoding="utf-8"?>
<sst xmlns="http://schemas.openxmlformats.org/spreadsheetml/2006/main" count="371" uniqueCount="198">
  <si>
    <t>VR</t>
  </si>
  <si>
    <t>Moderado</t>
  </si>
  <si>
    <t>Raro</t>
  </si>
  <si>
    <t>Insignificante</t>
  </si>
  <si>
    <t>OPCIONES DE MANEJO</t>
  </si>
  <si>
    <t>IMPACTO</t>
  </si>
  <si>
    <t>Catastrófico</t>
  </si>
  <si>
    <t>No.</t>
  </si>
  <si>
    <t>Posible</t>
  </si>
  <si>
    <t>CONTROLES EXISTENTES</t>
  </si>
  <si>
    <t>E</t>
  </si>
  <si>
    <t>DESCRIPCIÓN DE LOS CONTROLES EXISTENTES</t>
  </si>
  <si>
    <t>A</t>
  </si>
  <si>
    <t>EVALUACIÓN RIESGO</t>
  </si>
  <si>
    <t>B</t>
  </si>
  <si>
    <t>C</t>
  </si>
  <si>
    <t>O5</t>
  </si>
  <si>
    <t>M</t>
  </si>
  <si>
    <t>O4</t>
  </si>
  <si>
    <t>O3</t>
  </si>
  <si>
    <t>O2</t>
  </si>
  <si>
    <t>O1</t>
  </si>
  <si>
    <t>NO</t>
  </si>
  <si>
    <t>RIESGO</t>
  </si>
  <si>
    <t>Probabilidad</t>
  </si>
  <si>
    <t>Menor</t>
  </si>
  <si>
    <t>Nivel</t>
  </si>
  <si>
    <t>ANÁLISIS DEL RIESGO</t>
  </si>
  <si>
    <t xml:space="preserve">Operativo </t>
  </si>
  <si>
    <t>Cumplimiento</t>
  </si>
  <si>
    <t>EFECTOS
(Consecuencias)</t>
  </si>
  <si>
    <t>VALORACIÓN RIESGO</t>
  </si>
  <si>
    <t>Probable</t>
  </si>
  <si>
    <t>PROBABILIDAD</t>
  </si>
  <si>
    <t>ACCIONES</t>
  </si>
  <si>
    <t>EVALUACIÓN DEL CONTROL</t>
  </si>
  <si>
    <t>VALOR</t>
  </si>
  <si>
    <t>Improbable</t>
  </si>
  <si>
    <t>Descripción</t>
  </si>
  <si>
    <t>Mayor</t>
  </si>
  <si>
    <t>Impacto</t>
  </si>
  <si>
    <t>SITUACIÓN DEL RIESGO</t>
  </si>
  <si>
    <t>CAUSAS
Factores Internos y Externos. Incluye Agente Generador</t>
  </si>
  <si>
    <t>RESPONSABLES</t>
  </si>
  <si>
    <t>Financiero</t>
  </si>
  <si>
    <t>Estratégico</t>
  </si>
  <si>
    <t>SI</t>
  </si>
  <si>
    <t>OPCIONES DE MANEJO DEL RIESGO</t>
  </si>
  <si>
    <t>CALIFICACIÓN DEL RIESGO</t>
  </si>
  <si>
    <t>Controles</t>
  </si>
  <si>
    <t>Tipo</t>
  </si>
  <si>
    <t>P</t>
  </si>
  <si>
    <t>P y C</t>
  </si>
  <si>
    <t>EVIDENCIA</t>
  </si>
  <si>
    <t>Código: MC-P08-F05</t>
  </si>
  <si>
    <t>RIESGOS DE GESTIÓN</t>
  </si>
  <si>
    <t>RIESGOS DE CORRUPCIÓN</t>
  </si>
  <si>
    <t>Casi Seguro</t>
  </si>
  <si>
    <t>PROCEDIMIENTO GESTIÓN DEL RIESGO</t>
  </si>
  <si>
    <t>Página 1 de 1</t>
  </si>
  <si>
    <t>Análisis del Riesgo</t>
  </si>
  <si>
    <t>EVALUACIÓN DEL RIESGO</t>
  </si>
  <si>
    <t>Valoración del Riesgo</t>
  </si>
  <si>
    <t>TRATAMIENTO</t>
  </si>
  <si>
    <t>MANEJO</t>
  </si>
  <si>
    <t>Fecha actualización</t>
  </si>
  <si>
    <t>Código: MC-P08-F01</t>
  </si>
  <si>
    <t>Versión: 03</t>
  </si>
  <si>
    <t>Fecha Aprobación: 30-01-2017</t>
  </si>
  <si>
    <t>Fecha de Actualización</t>
  </si>
  <si>
    <t>Personal</t>
  </si>
  <si>
    <t>Procesos</t>
  </si>
  <si>
    <t>Tecnología</t>
  </si>
  <si>
    <t>Económicos</t>
  </si>
  <si>
    <t>Políticos</t>
  </si>
  <si>
    <t>Sociales</t>
  </si>
  <si>
    <t>IDENTIFICACIÓN DEL RIESGO</t>
  </si>
  <si>
    <t>Código: MC-P08-F02</t>
  </si>
  <si>
    <t>Operativo</t>
  </si>
  <si>
    <t>De Cumplimiento</t>
  </si>
  <si>
    <t>Tecnológico</t>
  </si>
  <si>
    <t>Se asocia con la forma en que se administra la entidad. El manejo del riesgo estratégico se enfoca a asuntos globales relacionados con la misión y el cumplimiento de los objetivos estratégicos, la clara definición de políticas, diseño y conceptualización de la entidad por parte de la alta gerencia.</t>
  </si>
  <si>
    <t>Comprende los riesgos relacionados tanto con la parte operativa como con la técnica de la entidad, incluye riesgos provenientes de deficiencias en los sistemas de información, en la definición de los procesos, en la estructura de la entidad, la desarticulación entre dependencias, lo cual conduce a ineficiencias, oportunidades de corrupción e incumplimiento de los compromisos institucionales.</t>
  </si>
  <si>
    <t>Se relacionan con el manejo de los recursos de la entidad, que incluye la ejecución presupuestal, la elaboración de los estados financieros, los pagos, manejos de excedentes de tesorería y el manejo sobre los bienes de cada entidad. De la eficiencia y transparencia en el manejo de los recursos, así como de su interacción con las demás áreas, dependerá en gran parte el éxito o fracaso de toda entidad.</t>
  </si>
  <si>
    <t>Se asocian con la capacidad de la entidad para cumplir con los requisitos legales, contractuales, de ética pública y en general con su compromiso ante la comunidad.</t>
  </si>
  <si>
    <t>Se asocian con la capacidad de la entidad para que la tecnología disponible satisfaga sus necesidades actuales y futuras y soporte el cumplimiento de la misión.</t>
  </si>
  <si>
    <t>Código: MC-P08-F03</t>
  </si>
  <si>
    <t>INTERNOS
(Debilidades)</t>
  </si>
  <si>
    <t>NOMBRE DEL PROCESO</t>
  </si>
  <si>
    <t>OBJETIVO DEL PROCESO</t>
  </si>
  <si>
    <t>El evento podría ocurrir en algún momento. El evento se presentó una vez los últimos 2 años</t>
  </si>
  <si>
    <t>TABLA DE IMPACTO RIESGOS DE GESTIÓN</t>
  </si>
  <si>
    <t>Si el hecho llegara a presentarse, tendría consecuencias o efectos mínimos sobre la entidad. Afectaría el desarrollo de tareas, actividades y procedimientos</t>
  </si>
  <si>
    <t>Si el hecho llegara a presentarse, tendría bajo impacto o efecto sobre la entidad. Afectaría el desarrollo de otros procesos institucionales</t>
  </si>
  <si>
    <t>Si el hecho llegara a presentarse, tendría medianas consecuencias o efectos sobre la entidad. Generaría paro intermitente del proceso</t>
  </si>
  <si>
    <t>Si el hecho llegara a presentarse, tendría altas consecuencias o efectos sobre la entidad. Generaría el paro total del proceso</t>
  </si>
  <si>
    <t>Si el hecho llegara a presentarse, tendría desastrosas consecuencias o efectos sobre la entidad. Generaría el paro total de la entidad</t>
  </si>
  <si>
    <t>TABLA DE PROBABILIDAD RIESGOS DE GESTIÓN Y DE CORRUPCIÓN</t>
  </si>
  <si>
    <t>TABLA DE IMPACTO RIESGOS DE CORRUPCIÓN</t>
  </si>
  <si>
    <t>Genera medianas consecuencias para la Institución. Afectación parcial al proceso y a la dependencia</t>
  </si>
  <si>
    <t>Genera consecuencias desastrosas para la entidad. Consecuencias desastrosas para la entidad.</t>
  </si>
  <si>
    <t>Genera altas consecuencias  para la Institución. Impacto negativo de la entidad.</t>
  </si>
  <si>
    <t>Código: MC-P08-F04</t>
  </si>
  <si>
    <t>VALORACIÓN DEL RIESGO</t>
  </si>
  <si>
    <t>¿En el tiempo que lleva la herramienta ha demostrado ser efectiva?</t>
  </si>
  <si>
    <t>¿Estan definidos los responsables de la ejecución del control y del seguimiento?</t>
  </si>
  <si>
    <t>¿La frecuencia de la ejecución del control y seguimiento es adecuada?</t>
  </si>
  <si>
    <t>Valor</t>
  </si>
  <si>
    <t>NUEVA EVALUACIÓN DEL RIESGO</t>
  </si>
  <si>
    <t xml:space="preserve"> </t>
  </si>
  <si>
    <t>¿La herramienta de control es manual?</t>
  </si>
  <si>
    <t>¿La herramienta de control es automática?</t>
  </si>
  <si>
    <t>¿Existen Manuales, instructivos o procedimientos para el manejo de la herramienta de control?</t>
  </si>
  <si>
    <t>¿Se cuenta con evidencias de la ejecución y seguimiento del control?</t>
  </si>
  <si>
    <t>O6</t>
  </si>
  <si>
    <t>O7</t>
  </si>
  <si>
    <t>FACTORES</t>
  </si>
  <si>
    <t>¿Posee una herramienta de control?</t>
  </si>
  <si>
    <t>¿En el tiempo que lleva la herramienta de control, ha demostrado ser efectiva?</t>
  </si>
  <si>
    <t>DEFINICIÓN</t>
  </si>
  <si>
    <t>El contexto estratégico de la Institución hace referencia a la identificación de los factores externos (amenazas) e internos (debilidades) que permitan la gestión de los riesgos.</t>
  </si>
  <si>
    <t>Institucional</t>
  </si>
  <si>
    <t>Jurídico Legal</t>
  </si>
  <si>
    <t>Financieros</t>
  </si>
  <si>
    <t>Infraestructura</t>
  </si>
  <si>
    <t>1. Incipientes procesos de emprendimiento e innovación.
2. Baja apropiación de las unidades académicas-administrativas, en la ejecución de los procesos de planeación.
3. Desarticulación de los procesos y deficiencia del trabajo en equipo entre áreas misionales y de apoyo. 
4.  Inadecuado manejo de los procesos de autoevaluación para registro calificado y acreditación en alta calidad.
5. Inadecuado seguimiento y control a la producción intelectual de los profesores y estudiantes.
6. Actualmente no existe oferta de programas nuevos de pregrado.
7. Baja interacción de los programas académicos con la comunidad y el sector productivo.
8. Resultados deficientes y bajos promedios en las pruebas Saber Pro.
9. Decrecimiento de la demanda y de la cobertura estudiantil en el departamento.
10. Mínima participación de profesores y estudiantes en redes y comunidades científicas.</t>
  </si>
  <si>
    <t>1. Carencia de un Sistema de información: Datos desactualizados y desarticulados que no cumplen con las necesidades institucionales para su proceso de toma de decisiones y que permitan atender los requerimientos del MEN y demás entes de control.</t>
  </si>
  <si>
    <t>CONTEXTO ESTRATÉGICO INSTITUCIONAL</t>
  </si>
  <si>
    <t>Oferta y demanda</t>
  </si>
  <si>
    <t>El evento puede ocurrir solo en circunstancias excepcionales. El evento no se ha presentado en los últimos 5 años.</t>
  </si>
  <si>
    <t>El evento puede ocurrir en algún momento. El evento se presentó una vez en los últimos  5 años</t>
  </si>
  <si>
    <t>Es viable que el evento ocurra en la mayoría de los casos. El evento se presentó una vez en el último año</t>
  </si>
  <si>
    <t>Se espera que el evento ocurra en la mayoría de las circunstancias. Es muy seguro que se presente. El evento se presentó más de una vez al año.</t>
  </si>
  <si>
    <t>FORMACIÓN</t>
  </si>
  <si>
    <t xml:space="preserve">1. Estratégico
2. Operativo
3. Financiero
4. De cumplimiento </t>
  </si>
  <si>
    <t xml:space="preserve">Ofertar programas académicos que no tienen demanda. </t>
  </si>
  <si>
    <t>1. Daño de la imagen
 y reconocimiento institucional.
2. Disminución de los ingresos percibidos por matricula.
3. Ineficiencia en la utilización de los recursos que se apliquen para el ofrecimiento del programa.</t>
  </si>
  <si>
    <t>Estratégico
Operativo
Financiero</t>
  </si>
  <si>
    <t>1. Estratégico
2. Operativo
3. De Cumplimiento</t>
  </si>
  <si>
    <t>1. Estratégico.
2. Financiero.
3. De cumplimiento.</t>
  </si>
  <si>
    <t xml:space="preserve">1. Estratégico.
2. Financiero.
3. De cumplimiento.
4. Tecnológico.
</t>
  </si>
  <si>
    <t>1. Estratégico.
2. Financiero.
3. Tecnológico.</t>
  </si>
  <si>
    <t xml:space="preserve">1. Incremento del consumo sustancias psicoactivas al interior de la Universidad.
2. Bajo nivel de Bilingüismo de los estudiantes que acceden a la Universidad.
3. Dificultades en el acceso de la población más desfavorecida en el Departamento del Tolima a la educación superior.
4. Alto desempleo de profesionales universitarios. 
5.Bajos niveles en competencias de los estudiantes que ingresan a la educación superior.
</t>
  </si>
  <si>
    <t xml:space="preserve">
1. Aparición de nuevas ofertas de educación superior diferentes a los centros de educación superior tradicionales</t>
  </si>
  <si>
    <t>Diseñar y prestar los servicios a través de programas académicos de pregrado y postgrado que tienen  como propósito el desarrollo de capacidades humanas, para la formación integral de la persona, el ciudadano, el profesional, el académico que ingresa y se titula de un programa académico de las diferentes modalidades que ofrezca la Universidad del Tolima.</t>
  </si>
  <si>
    <r>
      <t xml:space="preserve">
</t>
    </r>
    <r>
      <rPr>
        <b/>
        <sz val="10"/>
        <color indexed="16"/>
        <rFont val="Arial"/>
        <family val="2"/>
      </rPr>
      <t xml:space="preserve">Institucional:
</t>
    </r>
    <r>
      <rPr>
        <sz val="10"/>
        <color indexed="16"/>
        <rFont val="Arial"/>
        <family val="2"/>
      </rPr>
      <t>1. Baja participación y articulación institucional en los diferentes Consejos de gobierno Local, Departamental y Regional, que rigen el direccionamiento de los Planes de Desarrollo Económico y Social de la Región, el Departamento y el Municipio.
2. No se toman acciones efectivas y oportunas frente a los informes de evaluación y seguimiento de los planes institucionales (Plan de Desarrollo, Plan de Acción y operativos, entre otros).</t>
    </r>
    <r>
      <rPr>
        <b/>
        <sz val="10"/>
        <color indexed="16"/>
        <rFont val="Arial"/>
        <family val="2"/>
      </rPr>
      <t xml:space="preserve">
Jurídico Legal:
</t>
    </r>
    <r>
      <rPr>
        <sz val="10"/>
        <color indexed="16"/>
        <rFont val="Arial"/>
        <family val="2"/>
      </rPr>
      <t>3. Desactualización de la normatividad existente</t>
    </r>
    <r>
      <rPr>
        <b/>
        <sz val="10"/>
        <color indexed="16"/>
        <rFont val="Arial"/>
        <family val="2"/>
      </rPr>
      <t xml:space="preserve">
Financieros:
</t>
    </r>
    <r>
      <rPr>
        <sz val="10"/>
        <color indexed="16"/>
        <rFont val="Arial"/>
        <family val="2"/>
      </rPr>
      <t>4.  Altos costos de funcionamiento representados principalmente en los gastos de personal y beneficios asociados.</t>
    </r>
    <r>
      <rPr>
        <b/>
        <sz val="10"/>
        <color indexed="16"/>
        <rFont val="Arial"/>
        <family val="2"/>
      </rPr>
      <t xml:space="preserve">
Procesos:
</t>
    </r>
    <r>
      <rPr>
        <sz val="10"/>
        <color indexed="16"/>
        <rFont val="Arial"/>
        <family val="2"/>
      </rPr>
      <t>5. Baja apropiación de las unidades académicas-administrativas, en la ejecución de los procesos de planeación.
6. Baja interacción de los programas académicos con la comunidad y el sector productivo.</t>
    </r>
    <r>
      <rPr>
        <b/>
        <sz val="10"/>
        <color indexed="16"/>
        <rFont val="Arial"/>
        <family val="2"/>
      </rPr>
      <t xml:space="preserve">
Económicos:
</t>
    </r>
    <r>
      <rPr>
        <sz val="10"/>
        <color indexed="16"/>
        <rFont val="Arial"/>
        <family val="2"/>
      </rPr>
      <t xml:space="preserve">7. Escaso apoyo de los sectores económicos y productivos de la región para el desarrollo de los proyectos que se adelantan en la educación superior. </t>
    </r>
    <r>
      <rPr>
        <b/>
        <sz val="10"/>
        <color indexed="16"/>
        <rFont val="Arial"/>
        <family val="2"/>
      </rPr>
      <t xml:space="preserve">
Políticos:
</t>
    </r>
    <r>
      <rPr>
        <sz val="10"/>
        <color indexed="16"/>
        <rFont val="Arial"/>
        <family val="2"/>
      </rPr>
      <t>8.  Política de desarrollo Departamental, presenta falta de unidad regional, local y no permite la participación proactiva en pro de la calidad de vida de la región.
9. Apoyo estatal a la educación técnica y tecnológica en que sustituye la formación profesional.</t>
    </r>
  </si>
  <si>
    <t>1. Cumplimiento del procedimiento de creación y oferta de programas académicos de pregrado y posgrado</t>
  </si>
  <si>
    <t>1. Vicerrectoría Académica,  Decanaturas y  Oficina de Gestión Tecnológica.
2. Directores de Programa.</t>
  </si>
  <si>
    <t>Reducir</t>
  </si>
  <si>
    <r>
      <rPr>
        <b/>
        <sz val="10"/>
        <color indexed="16"/>
        <rFont val="Arial"/>
        <family val="2"/>
      </rPr>
      <t xml:space="preserve">Institucional:
</t>
    </r>
    <r>
      <rPr>
        <sz val="10"/>
        <color indexed="16"/>
        <rFont val="Arial"/>
        <family val="2"/>
      </rPr>
      <t>Falta de apropiación de la cultura de autogestión y autorregulación.</t>
    </r>
    <r>
      <rPr>
        <b/>
        <sz val="10"/>
        <color indexed="16"/>
        <rFont val="Arial"/>
        <family val="2"/>
      </rPr>
      <t xml:space="preserve">
Jurídico Legal:
</t>
    </r>
    <r>
      <rPr>
        <sz val="10"/>
        <color indexed="16"/>
        <rFont val="Arial"/>
        <family val="2"/>
      </rPr>
      <t>Desactualización de la normatividad existente (Estatutos, Manuales y códigos), frente a las dinámicas institucionales y las demandas de los usuarios.</t>
    </r>
    <r>
      <rPr>
        <b/>
        <sz val="10"/>
        <color indexed="16"/>
        <rFont val="Arial"/>
        <family val="2"/>
      </rPr>
      <t xml:space="preserve">
Financieros:
</t>
    </r>
    <r>
      <rPr>
        <sz val="10"/>
        <color indexed="16"/>
        <rFont val="Arial"/>
        <family val="2"/>
      </rPr>
      <t xml:space="preserve">Crisis financiera que impacta en el normal funcionamiento de la universidad. </t>
    </r>
    <r>
      <rPr>
        <b/>
        <sz val="10"/>
        <color indexed="16"/>
        <rFont val="Arial"/>
        <family val="2"/>
      </rPr>
      <t xml:space="preserve">
Personal:</t>
    </r>
    <r>
      <rPr>
        <sz val="10"/>
        <color indexed="16"/>
        <rFont val="Arial"/>
        <family val="2"/>
      </rPr>
      <t xml:space="preserve">
Falta de apropiación de la cultura del autocontrol.
</t>
    </r>
    <r>
      <rPr>
        <b/>
        <sz val="10"/>
        <color indexed="16"/>
        <rFont val="Arial"/>
        <family val="2"/>
      </rPr>
      <t xml:space="preserve">Procesos:
</t>
    </r>
    <r>
      <rPr>
        <sz val="10"/>
        <color indexed="16"/>
        <rFont val="Arial"/>
        <family val="2"/>
      </rPr>
      <t>Desarticulación de los procesos y deficiencia del trabajo en equipo entre áreas misionales y de apoyo</t>
    </r>
    <r>
      <rPr>
        <b/>
        <sz val="10"/>
        <color indexed="16"/>
        <rFont val="Arial"/>
        <family val="2"/>
      </rPr>
      <t xml:space="preserve">
Tecnología:
</t>
    </r>
    <r>
      <rPr>
        <sz val="10"/>
        <color indexed="16"/>
        <rFont val="Arial"/>
        <family val="2"/>
      </rPr>
      <t>Carencia de un Sistema de información</t>
    </r>
    <r>
      <rPr>
        <b/>
        <sz val="10"/>
        <color indexed="16"/>
        <rFont val="Arial"/>
        <family val="2"/>
      </rPr>
      <t xml:space="preserve">
</t>
    </r>
  </si>
  <si>
    <r>
      <rPr>
        <b/>
        <sz val="10"/>
        <color indexed="16"/>
        <rFont val="Arial"/>
        <family val="2"/>
      </rPr>
      <t xml:space="preserve">Institucional:
</t>
    </r>
    <r>
      <rPr>
        <sz val="10"/>
        <color indexed="16"/>
        <rFont val="Arial"/>
        <family val="2"/>
      </rPr>
      <t>1</t>
    </r>
    <r>
      <rPr>
        <b/>
        <sz val="10"/>
        <color indexed="16"/>
        <rFont val="Arial"/>
        <family val="2"/>
      </rPr>
      <t xml:space="preserve">. </t>
    </r>
    <r>
      <rPr>
        <sz val="10"/>
        <color indexed="16"/>
        <rFont val="Arial"/>
        <family val="2"/>
      </rPr>
      <t>Conflictos internos entre los diferentes estamentos y grupos de interés informal que entorpecen los procesos de toma de decisiones por los órganos de gobierno y dirección.
2. Falta de apropiación de la cultura de autogestión y autorregulación.</t>
    </r>
    <r>
      <rPr>
        <b/>
        <sz val="10"/>
        <color indexed="16"/>
        <rFont val="Arial"/>
        <family val="2"/>
      </rPr>
      <t xml:space="preserve">
Jurídico Legal:
</t>
    </r>
    <r>
      <rPr>
        <sz val="10"/>
        <color indexed="16"/>
        <rFont val="Arial"/>
        <family val="2"/>
      </rPr>
      <t>Desactualización de la normatividad existente (Estatutos, Manuales y códigos), frente a las dinámicas institucionales y las demandas de los usuarios.</t>
    </r>
    <r>
      <rPr>
        <b/>
        <sz val="10"/>
        <color indexed="16"/>
        <rFont val="Arial"/>
        <family val="2"/>
      </rPr>
      <t xml:space="preserve">
Personal:</t>
    </r>
    <r>
      <rPr>
        <sz val="10"/>
        <color indexed="16"/>
        <rFont val="Arial"/>
        <family val="2"/>
      </rPr>
      <t xml:space="preserve">
Falta de apropiación de la cultura del autocontrol.</t>
    </r>
    <r>
      <rPr>
        <b/>
        <sz val="10"/>
        <color indexed="16"/>
        <rFont val="Arial"/>
        <family val="2"/>
      </rPr>
      <t/>
    </r>
  </si>
  <si>
    <t xml:space="preserve">Manual de responsabilidades competencias </t>
  </si>
  <si>
    <t>N.P.</t>
  </si>
  <si>
    <t>Niveles de seguridad de los sistemas de información existentes.</t>
  </si>
  <si>
    <t>MAPA DE RIESGOS FORMACIÓN</t>
  </si>
  <si>
    <t>Versión: 06</t>
  </si>
  <si>
    <t>Infringir el debido proceso en el accionar académico, administrativo y disciplinario de acuerdo a  lo establecido en los estatutos y normas que regulan la Universidad.</t>
  </si>
  <si>
    <t>Concentrar la autoridad, aprovechamiento del cargo y de sus funciones para la toma de decisiones en beneficio propio o de un tercero.</t>
  </si>
  <si>
    <t xml:space="preserve">1. Unificar los sistemas de información con que cuenta la Institución.
</t>
  </si>
  <si>
    <t>DESCRIPCIÓN DEL RIESGO</t>
  </si>
  <si>
    <t>CLASE DE RIESGO</t>
  </si>
  <si>
    <t>Uso inadecuado y adulteración de la información para beneficio propio o de un tercero.</t>
  </si>
  <si>
    <t>Directores  de Departamento y Directores de Programa.
Oficina de Autoevaluación y Acreditación.</t>
  </si>
  <si>
    <t>EXTERNOS
(Amenazas)</t>
  </si>
  <si>
    <t>1. Manejo inadecuado de los procesos disciplinarios..
2.Falencias en la acción decisoria en los órganos de dirección.
3.Reclamaciones y demandas de la comunidad académica frente a la vulneración de los derechos adquiridos.
4.Daños y perjuicios personales.</t>
  </si>
  <si>
    <t>1. Procedimiento de  cumplimiento de la planificación académico administrativa.</t>
  </si>
  <si>
    <t>1. Elaborar el estudio de mercados para la oferta de programas académicos.
2. Realizar mesas de trabajo con los entes gubernamentales y gremios, para definir la oferta académica.</t>
  </si>
  <si>
    <t xml:space="preserve">1.Modificar el calendario académico.
2. Retraso en la culminación del semestre académico.
3.Retrasos en los procesos  de registro académico de los estudiantes (ingreso, permanencia y graduación)
4. Pérdida de imagen institucional.
</t>
  </si>
  <si>
    <t>1. Estudio de mercados para la oferta de programas académicos. 
2. Actas de reuniones de las mesas de trabajo con los entes gubernamentales y gremios.</t>
  </si>
  <si>
    <t>1. Consejo Superior.
2. Consejo Académico.</t>
  </si>
  <si>
    <t>Sistemas de Información articulados.</t>
  </si>
  <si>
    <t>1. Nuevos acuerdos 
2. Procedimientos documentados.</t>
  </si>
  <si>
    <t>1. Actualizar la normatividad vigente para el año 2017, según el plan de transición.
2. Establecer los procedimientos para el accionar disciplinario.</t>
  </si>
  <si>
    <t>1. Socializar en el proceso de inducción las funciones y responsabilidades del cargo.
2. Entregar copia de las funciones a los funcionarios.</t>
  </si>
  <si>
    <t>División de Relaciones Laborales y Prestacionales.
Oficina de Control Interno y Disciplinario.</t>
  </si>
  <si>
    <t xml:space="preserve">1. Vicerrectorías
</t>
  </si>
  <si>
    <t>1. Altos costos de funcionamiento representados principalmente en los gastos de personal y beneficios asociados.
2.  Crisis financiera que impacta en el normal funcionamiento de la universidad. 
3. La asignación de recursos no obedece a una articulación con el Plan de Desarrollo, Plan de Acción y Planes Operativos.
4. Deficiente busqueda de fuentes de financiación.</t>
  </si>
  <si>
    <t>1. Deficiente manejo del campus en la sede central con limitaciones de espacio sin optimizar la capacidad instalada para el cumplimiento de las labores misionales.
2. Carencia de centros de tutorías propios de la modalidad a Distancia.</t>
  </si>
  <si>
    <t xml:space="preserve">1. Reducción de los aportes del orden Nacional, por cambio de políticas tributarias contempladas en la nueva reforma tributaria.
2. Escaso apoyo de los sectores económicos y productivos de la región para el desarrollo de los proyectos que se adelantan en la educación superior pública. 
3. Situación social y económica por la que atraviesa actualmente el país. </t>
  </si>
  <si>
    <t>Incumplir el calendario académico.</t>
  </si>
  <si>
    <t>1. El Plan de Capacitación Institucional no obedece a un análisis de necesidades de formación de acuerdo a los procesos de la institución y a los requerimientos de las competencias de cada uno de los cargos. 
2. Falta de apropiación del personal de la institución frente al Sistema  Integrado de Gestión.
3. Falta de apropiación de la cultura del autocontrol.
4. Falta de contratación oportuna del personal en los centros regionales.</t>
  </si>
  <si>
    <r>
      <rPr>
        <b/>
        <sz val="10"/>
        <color indexed="16"/>
        <rFont val="Arial"/>
        <family val="2"/>
      </rPr>
      <t xml:space="preserve">Institucional:
</t>
    </r>
    <r>
      <rPr>
        <sz val="10"/>
        <color indexed="16"/>
        <rFont val="Arial"/>
        <family val="2"/>
      </rPr>
      <t>Conflictos internos entre los diferentes estamentos y grupos de interés informal que entorpecen los procesos de toma de decisiones por los órganos de gobierno y dirección.</t>
    </r>
    <r>
      <rPr>
        <b/>
        <sz val="10"/>
        <color indexed="16"/>
        <rFont val="Arial"/>
        <family val="2"/>
      </rPr>
      <t xml:space="preserve">
Jurídico Legal:
</t>
    </r>
    <r>
      <rPr>
        <sz val="10"/>
        <color indexed="16"/>
        <rFont val="Arial"/>
        <family val="2"/>
      </rPr>
      <t>Desactualización y desarticulación de la normatividad existente (Estatutos, Manuales y códigos), frente a las dinámicas institucionales y las demandas de los usuarios</t>
    </r>
    <r>
      <rPr>
        <b/>
        <sz val="10"/>
        <color indexed="16"/>
        <rFont val="Arial"/>
        <family val="2"/>
      </rPr>
      <t xml:space="preserve">
Personal:</t>
    </r>
    <r>
      <rPr>
        <sz val="10"/>
        <color indexed="16"/>
        <rFont val="Arial"/>
        <family val="2"/>
      </rPr>
      <t xml:space="preserve">
El Plan de Capacitación Institucional no obedece a un análisis de necesidades de formación de acuerdo a los procesos de la institución y a los requerimientos de las competencias de cada uno de los cargos. 
 Falta de apropiación de la cultura del autocontrol.
</t>
    </r>
    <r>
      <rPr>
        <b/>
        <sz val="10"/>
        <color indexed="16"/>
        <rFont val="Arial"/>
        <family val="2"/>
      </rPr>
      <t xml:space="preserve">Procesos:
</t>
    </r>
    <r>
      <rPr>
        <sz val="10"/>
        <color indexed="16"/>
        <rFont val="Arial"/>
        <family val="2"/>
      </rPr>
      <t>Desarticulación de los procesos y deficiencia del trabajo en equipo entre áreas misionales y de apoyo.</t>
    </r>
    <r>
      <rPr>
        <b/>
        <sz val="10"/>
        <color indexed="16"/>
        <rFont val="Arial"/>
        <family val="2"/>
      </rPr>
      <t xml:space="preserve">
Tecnología:
</t>
    </r>
    <r>
      <rPr>
        <sz val="10"/>
        <color indexed="16"/>
        <rFont val="Arial"/>
        <family val="2"/>
      </rPr>
      <t>Carencia de un Sistema de información</t>
    </r>
    <r>
      <rPr>
        <b/>
        <sz val="10"/>
        <color indexed="16"/>
        <rFont val="Arial"/>
        <family val="2"/>
      </rPr>
      <t xml:space="preserve">
</t>
    </r>
  </si>
  <si>
    <t xml:space="preserve">1. Dilación de procesos y vencimiento de términos.
2. Fallos amañados para favorecimiento de particulares.
3. Perjuicios y daños a partes interesadas.
4. Manejo inadecuado de los procesos disciplinarios. .
5.Falencias en la acción decisoria en los órganos de dirección.
6. Reclamaciones y demandas de la comunidad académica frente a la vulneración de los derechos adquiridos.
</t>
  </si>
  <si>
    <t>1. Dilación de procesos y vencimiento de términos.
2.Fallos amañados para favorecimiento propio o de particulares.
3.Perjuicios y daños a partes interesadas.
4. Reclamaciones y demandas de la comunidad académica frente a la vulneración de los derechos adquiridos.</t>
  </si>
  <si>
    <t>1. Difusión y socialización  del calendario  académico para su cumplimiento.
2. Vinculación oportuna del personal académico y administrativo.</t>
  </si>
  <si>
    <t>1. Calendario Académico publicado y socializado a la comunidad Académica.
2. Resoluciones de vinculación del personal.</t>
  </si>
  <si>
    <t>1. Registro de asistencia a jornadas de  inducción y reinducción.
2. Registro de entrega de las funciones a los funcionarios.</t>
  </si>
  <si>
    <t>1. No oferta  y cierre del programa académico.
2. Reducción de la oferta académica.
3. Disminución de ingresos.
4. Deserción estudiantil para el programa.
5. Reducción del personal académico y administrativo.
6.Deterioro  de la imagen Institucional.
7. Impacto negativo en el sector productivo.</t>
  </si>
  <si>
    <r>
      <t>No renovar los registros calificados</t>
    </r>
    <r>
      <rPr>
        <sz val="10"/>
        <color rgb="FFFF0000"/>
        <rFont val="Arial"/>
        <family val="2"/>
      </rPr>
      <t xml:space="preserve"> </t>
    </r>
    <r>
      <rPr>
        <sz val="10"/>
        <color indexed="16"/>
        <rFont val="Arial"/>
        <family val="2"/>
      </rPr>
      <t xml:space="preserve">de los programas académicos. </t>
    </r>
  </si>
  <si>
    <t>1. Políticas estatales que impactan en el desfinanciamiento de la Educación Superior.
2. Desarticulación de la educación superior con los niveles de la educación media.
3. Política de desarrollo Departamental, presenta falta de unidad regional, local y no permite la participación proactiva en pro de la calidad de vida de la región.
4. Apoyo estatal a la educación técnica y tecnológica en que sustituye la formación profesional.
5.  Los estándares de la Universidad son deficientes según el MIDE del Ministerio de Educación Nacional que clasifica las universidades.  
6. Incumplimiento en los tiempos de respuesta del MEN.</t>
  </si>
  <si>
    <t xml:space="preserve">1.  Cumplimiento al Procedimiento de Autoevaluación de los programas.
2. Cumplimiento a los cronogramas de procesos de autoevaluación.
3. Seguimiento a los planes de mejoramiento.
4. Auditorías Internas.
5. Auditorías de la Oficina de Control de Gestión.
</t>
  </si>
  <si>
    <t xml:space="preserve">1. Sensibilización a través de talleres, seminarios, reuniones  y comunicaciones semestralmente.
2. Adoptar  el plan de acción de cada Unidad Académica  de cada vigencia y ejecutar el plan de mejoramiento de cada programa académico.
3. Socialización de los Procedimientos de: Renovar y Modificar el Registro Calificado Programas Académicos de Pregrado y Posgrado; Autoevaluación con Fines de Acreditación de Alta calidad Programas Académicos de Pregrado y Posgrado.
</t>
  </si>
  <si>
    <r>
      <t>1.  Vicerrectoría Académica - Oficina de Autoevaluación y Acreditación.
2- Unidades Académicas y Administrativas. 
Oficina de Desarrollo Institucional.
Of</t>
    </r>
    <r>
      <rPr>
        <b/>
        <sz val="10"/>
        <color theme="1"/>
        <rFont val="Arial"/>
        <family val="2"/>
      </rPr>
      <t xml:space="preserve">icina de Control </t>
    </r>
    <r>
      <rPr>
        <sz val="10"/>
        <color theme="1"/>
        <rFont val="Arial"/>
        <family val="2"/>
      </rPr>
      <t xml:space="preserve">deGestión.
3.  Vicerrectoría Académica - Oficina de Autoevaluación y Acreditación.
</t>
    </r>
  </si>
  <si>
    <r>
      <rPr>
        <sz val="10"/>
        <color theme="1"/>
        <rFont val="Arial"/>
        <family val="2"/>
      </rPr>
      <t>1. Actas de las reuniones de talleres, seminarios, reuniones  y firma de asistentes.
2. Planes de Acción y de mejoramiento  formulados y en ejecución</t>
    </r>
    <r>
      <rPr>
        <b/>
        <sz val="10"/>
        <color theme="1"/>
        <rFont val="Arial"/>
        <family val="2"/>
      </rPr>
      <t xml:space="preserve">.
</t>
    </r>
    <r>
      <rPr>
        <sz val="10"/>
        <color theme="1"/>
        <rFont val="Arial"/>
        <family val="2"/>
      </rPr>
      <t xml:space="preserve">3. Actas de las reuniones y firma de asistentes Socialización Procedimientos. 
 </t>
    </r>
  </si>
  <si>
    <r>
      <t xml:space="preserve">1. Baja participación y articulación institucional en los diferentes Consejos de gobierno Local, Departamental y Regional, que rigen el direccionamiento de los Planes de Desarrollo Económico y Social de la Región, el Departamento y el Municipio.
</t>
    </r>
    <r>
      <rPr>
        <sz val="11"/>
        <rFont val="Arial"/>
        <family val="2"/>
      </rPr>
      <t>2. Conflictos de interés que entorpecen los procesos de toma de decisiones por los órganos de gobierno y dirección.
3. Deficiente Seguimiento e interacción con los graduados y sus asociaciones.
4. No se toman acciones efectivas y oportunas frente a los informes de evaluación y seguimiento de los planes institucionales (Plan de Desarrollo, Plan de Acción y operativos, entre otros).
5. La alta dirección no asegura la disponibilidad de los recursos para el mantenimiento y mejora del sistema.
6. Modelo administrativo y organizacional anacrónico (Estructura, Planta de Cargos y Manual de funciones y competencias).
7. Falta de apropiación de la cultura de autogestión y autorregulación.
8. Falta de gobernabilidad. (gestión de recursos, direccionamiento, toma de decisiones).
9. Afectación de la imagén Institucional.</t>
    </r>
    <r>
      <rPr>
        <sz val="11"/>
        <color indexed="16"/>
        <rFont val="Arial"/>
        <family val="2"/>
      </rPr>
      <t xml:space="preserve">
10. Falta de un plan institucional de comunicación.
11. Incumplimiento de los requisitos y lineamientos exigidos por el MEN.
12 No realizar la solicitud de renovación de los registros calificados de los programas académicos en los tiempos establecidos.
</t>
    </r>
  </si>
  <si>
    <r>
      <t>1. Desactualización y</t>
    </r>
    <r>
      <rPr>
        <sz val="11"/>
        <color rgb="FFFF0000"/>
        <rFont val="Arial"/>
        <family val="2"/>
      </rPr>
      <t xml:space="preserve"> </t>
    </r>
    <r>
      <rPr>
        <sz val="11"/>
        <color theme="1"/>
        <rFont val="Arial"/>
        <family val="2"/>
      </rPr>
      <t>desarticulación</t>
    </r>
    <r>
      <rPr>
        <sz val="11"/>
        <color rgb="FFFF0000"/>
        <rFont val="Arial"/>
        <family val="2"/>
      </rPr>
      <t xml:space="preserve"> </t>
    </r>
    <r>
      <rPr>
        <sz val="11"/>
        <color indexed="16"/>
        <rFont val="Arial"/>
        <family val="2"/>
      </rPr>
      <t xml:space="preserve">de la normatividad existente (Estatutos, Manuales y códigos), frente a las dinámicas institucionales y las demandas de los usuarios.
</t>
    </r>
    <r>
      <rPr>
        <sz val="11"/>
        <rFont val="Arial"/>
        <family val="2"/>
      </rPr>
      <t>2. Desconocimiento de la Normatividad.</t>
    </r>
  </si>
  <si>
    <r>
      <t xml:space="preserve">
</t>
    </r>
    <r>
      <rPr>
        <b/>
        <sz val="10"/>
        <color indexed="16"/>
        <rFont val="Arial"/>
        <family val="2"/>
      </rPr>
      <t xml:space="preserve">Institucional:
</t>
    </r>
    <r>
      <rPr>
        <sz val="10"/>
        <color indexed="16"/>
        <rFont val="Arial"/>
        <family val="2"/>
      </rPr>
      <t xml:space="preserve">1. Conflictos internos entre los diferentes estamentos y grupos de interés informal que entorpecen los procesos de toma de decisiones por los órganos de gobierno y dirección.
2. Falta de gobernabilidad. (gestión de recursos, direccionamiento, toma de decisiones).
3. Pérdida de identidad Institucional.
</t>
    </r>
    <r>
      <rPr>
        <b/>
        <sz val="10"/>
        <color indexed="16"/>
        <rFont val="Arial"/>
        <family val="2"/>
      </rPr>
      <t xml:space="preserve">Jurídico Legal:
</t>
    </r>
    <r>
      <rPr>
        <sz val="10"/>
        <color indexed="16"/>
        <rFont val="Arial"/>
        <family val="2"/>
      </rPr>
      <t>4. Desactualización de la normatividad existente</t>
    </r>
    <r>
      <rPr>
        <b/>
        <sz val="10"/>
        <color indexed="16"/>
        <rFont val="Arial"/>
        <family val="2"/>
      </rPr>
      <t xml:space="preserve">
Financieros:
</t>
    </r>
    <r>
      <rPr>
        <sz val="10"/>
        <color indexed="16"/>
        <rFont val="Arial"/>
        <family val="2"/>
      </rPr>
      <t>5</t>
    </r>
    <r>
      <rPr>
        <b/>
        <sz val="10"/>
        <color indexed="16"/>
        <rFont val="Arial"/>
        <family val="2"/>
      </rPr>
      <t xml:space="preserve">. </t>
    </r>
    <r>
      <rPr>
        <sz val="10"/>
        <color indexed="16"/>
        <rFont val="Arial"/>
        <family val="2"/>
      </rPr>
      <t xml:space="preserve">Crisis financiera que impacta en el normal funcionamiento de la universidad. </t>
    </r>
    <r>
      <rPr>
        <b/>
        <sz val="10"/>
        <color indexed="16"/>
        <rFont val="Arial"/>
        <family val="2"/>
      </rPr>
      <t xml:space="preserve">
Infraestructura:
</t>
    </r>
    <r>
      <rPr>
        <sz val="10"/>
        <color indexed="16"/>
        <rFont val="Arial"/>
        <family val="2"/>
      </rPr>
      <t xml:space="preserve">6. Deficiente manejo del campus en la sede central con limitaciones de espacio sin optimizar la capacidad instalada para el cumplimiento de las labores misionales.
7. Deficientes condiciones físicas en los centros de tutorías de la modalidad a Distancia.
</t>
    </r>
    <r>
      <rPr>
        <b/>
        <sz val="10"/>
        <color theme="1"/>
        <rFont val="Arial"/>
        <family val="2"/>
      </rPr>
      <t>Personal</t>
    </r>
    <r>
      <rPr>
        <sz val="10"/>
        <color indexed="16"/>
        <rFont val="Arial"/>
        <family val="2"/>
      </rPr>
      <t xml:space="preserve">
8. Falta de contratación oportuna del personal en los centros regionales.</t>
    </r>
    <r>
      <rPr>
        <b/>
        <sz val="10"/>
        <color indexed="16"/>
        <rFont val="Arial"/>
        <family val="2"/>
      </rPr>
      <t xml:space="preserve">
Procesos:
</t>
    </r>
    <r>
      <rPr>
        <sz val="10"/>
        <color indexed="16"/>
        <rFont val="Arial"/>
        <family val="2"/>
      </rPr>
      <t xml:space="preserve">9. Desarticulación de los procesos y deficiencia del trabajo en equipo entre áreas misionales y de apoyo. </t>
    </r>
    <r>
      <rPr>
        <b/>
        <sz val="10"/>
        <color indexed="16"/>
        <rFont val="Arial"/>
        <family val="2"/>
      </rPr>
      <t xml:space="preserve">
Tecnología:
</t>
    </r>
    <r>
      <rPr>
        <sz val="10"/>
        <color indexed="16"/>
        <rFont val="Arial"/>
        <family val="2"/>
      </rPr>
      <t>10. Carencia de un Sistema de información</t>
    </r>
    <r>
      <rPr>
        <b/>
        <sz val="10"/>
        <color indexed="16"/>
        <rFont val="Arial"/>
        <family val="2"/>
      </rPr>
      <t xml:space="preserve">
Económicos:
</t>
    </r>
    <r>
      <rPr>
        <sz val="10"/>
        <color indexed="16"/>
        <rFont val="Arial"/>
        <family val="2"/>
      </rPr>
      <t>11. Reducción de los aportes del orden Nacional, por cambio de políticas tributarias contempladas en la nueva reforma tributaria.</t>
    </r>
    <r>
      <rPr>
        <b/>
        <sz val="10"/>
        <color indexed="16"/>
        <rFont val="Arial"/>
        <family val="2"/>
      </rPr>
      <t xml:space="preserve">
Políticos:
</t>
    </r>
    <r>
      <rPr>
        <sz val="10"/>
        <color indexed="16"/>
        <rFont val="Arial"/>
        <family val="2"/>
      </rPr>
      <t xml:space="preserve">12. Políticas estatales que impactan en el desfinanciamiento de la Educación Superior.
</t>
    </r>
    <r>
      <rPr>
        <b/>
        <sz val="10"/>
        <color indexed="16"/>
        <rFont val="Arial"/>
        <family val="2"/>
      </rPr>
      <t xml:space="preserve">Sociales:
</t>
    </r>
    <r>
      <rPr>
        <sz val="10"/>
        <color indexed="16"/>
        <rFont val="Arial"/>
        <family val="2"/>
      </rPr>
      <t>13. Incremento del consumo sustancias psicoactivas al interior de la Universidad.
Oferta y demanda:</t>
    </r>
  </si>
  <si>
    <r>
      <rPr>
        <b/>
        <sz val="10"/>
        <color indexed="16"/>
        <rFont val="Arial"/>
        <family val="2"/>
      </rPr>
      <t xml:space="preserve">Institucional:
</t>
    </r>
    <r>
      <rPr>
        <sz val="10"/>
        <color theme="1"/>
        <rFont val="Arial"/>
        <family val="2"/>
      </rPr>
      <t>1. No realizar la solicitud de renovación de los registros calificados de los programas académicos en los tiempos establecidos.</t>
    </r>
    <r>
      <rPr>
        <sz val="10"/>
        <color indexed="16"/>
        <rFont val="Arial"/>
        <family val="2"/>
      </rPr>
      <t xml:space="preserve">
2. Baja participación y articulación institucional en los diferentes Consejos de gobierno Local, Departamental y Regional, que rigen el direccionamiento de los Planes de Desarrollo Económico y Social de la Región, el Departamento y el Municipio.
3. Conflictos de interés que entorpecen los procesos de toma de decisiones por los órganos de gobierno y dirección.
4. Deficiente Seguimiento e interacción con los graduados y sus asociaciones.
5. No se toman acciones efectivas y oportunas frente a los informes de evaluación y seguimiento de los planes institucionales (Plan de Desarrollo, Plan de Acción y operativos, entre otros).
6. La alta dirección no asegura la disponibilidad de los recursos para el mantenimiento y mejora del sistema.
7. Modelo administrativo y organizacional anacrónico. (Estructura, Planta de Cargos y Manual de funciones y competencias).
8. Falta de apropiación de la cultura de autogestión y autorregulación.
9. Falta de gobernabilidad. (gestión de recursos, direccionamiento, toma de decisiones).
</t>
    </r>
    <r>
      <rPr>
        <b/>
        <sz val="10"/>
        <color indexed="16"/>
        <rFont val="Arial"/>
        <family val="2"/>
      </rPr>
      <t>Jurídico Legal:</t>
    </r>
    <r>
      <rPr>
        <sz val="10"/>
        <color indexed="16"/>
        <rFont val="Arial"/>
        <family val="2"/>
      </rPr>
      <t xml:space="preserve">
10. Desactualización de la normatividad existente (Estatutos, Manuales y códigos), frente a las dinámicas institucionales y las demandas de los usuarios.
</t>
    </r>
    <r>
      <rPr>
        <b/>
        <sz val="10"/>
        <color indexed="16"/>
        <rFont val="Arial"/>
        <family val="2"/>
      </rPr>
      <t>Financieros:</t>
    </r>
    <r>
      <rPr>
        <sz val="10"/>
        <color indexed="16"/>
        <rFont val="Arial"/>
        <family val="2"/>
      </rPr>
      <t xml:space="preserve">
11.  Crisis financiera que impacta en el normal funcionamiento de la universidad. 
12. La asignación de recursos no obedece a una articulación con el Plan de Desarrollo, Plan de Acción y Planes Operativos.
</t>
    </r>
    <r>
      <rPr>
        <b/>
        <sz val="10"/>
        <color indexed="16"/>
        <rFont val="Arial"/>
        <family val="2"/>
      </rPr>
      <t xml:space="preserve">Infraestructura:
</t>
    </r>
    <r>
      <rPr>
        <sz val="10"/>
        <color indexed="16"/>
        <rFont val="Arial"/>
        <family val="2"/>
      </rPr>
      <t xml:space="preserve">13. Deficiente manejo del campus en la sede central con limitaciones de espacio sin optimizar la capacidad instalada para el cumplimiento de las labores misionales.
14. Deficientes condiciones físicas en los centros de tutorías de la modalidad a Distancia.
</t>
    </r>
    <r>
      <rPr>
        <b/>
        <sz val="10"/>
        <color indexed="16"/>
        <rFont val="Arial"/>
        <family val="2"/>
      </rPr>
      <t xml:space="preserve">Personal:
</t>
    </r>
    <r>
      <rPr>
        <sz val="10"/>
        <color indexed="16"/>
        <rFont val="Arial"/>
        <family val="2"/>
      </rPr>
      <t>15</t>
    </r>
    <r>
      <rPr>
        <b/>
        <sz val="10"/>
        <color indexed="16"/>
        <rFont val="Arial"/>
        <family val="2"/>
      </rPr>
      <t xml:space="preserve">. </t>
    </r>
    <r>
      <rPr>
        <sz val="10"/>
        <color indexed="16"/>
        <rFont val="Arial"/>
        <family val="2"/>
      </rPr>
      <t xml:space="preserve">Falta de apropiación de la cultura del autocontrol.
</t>
    </r>
    <r>
      <rPr>
        <b/>
        <sz val="10"/>
        <color indexed="16"/>
        <rFont val="Arial"/>
        <family val="2"/>
      </rPr>
      <t>Procesos:</t>
    </r>
    <r>
      <rPr>
        <sz val="10"/>
        <color indexed="16"/>
        <rFont val="Arial"/>
        <family val="2"/>
      </rPr>
      <t xml:space="preserve">
16. Incipientes procesos de emprendimiento e innovación.
17. Baja apropiación de las unidades académicas-administrativas, en la ejecución de los procesos de planeación.
18. Desarticulación de los procesos y deficiencia del trabajo en equipo entre áreas misionales y de apoyo. 
19  Inadecuado manejo de los procesos de autoevaluación para registro calificado y acreditación en alta calidad.
20. Inadecuado seguimiento y control a la producción intelectual de los profesores y estudiantes.
21. Actualmente no existe oferta de programas nuevos de pregrado.
22. Baja interacción de los programas académicos con la comunidad y el sector productivo.
23. Resultados deficientes y bajos promedios en las pruebas Saber Pro.
24. Decrecimiento de la demanda y de la cobertura estudiantil en el departamento.
25. Mínima participación de profesores y estudiantes en redes y comunidades científicas.
</t>
    </r>
    <r>
      <rPr>
        <b/>
        <sz val="10"/>
        <color indexed="16"/>
        <rFont val="Arial"/>
        <family val="2"/>
      </rPr>
      <t xml:space="preserve">Tecnología:
</t>
    </r>
    <r>
      <rPr>
        <sz val="10"/>
        <color indexed="16"/>
        <rFont val="Arial"/>
        <family val="2"/>
      </rPr>
      <t xml:space="preserve">26. Carencia de un Sistema de información.
</t>
    </r>
    <r>
      <rPr>
        <b/>
        <sz val="10"/>
        <color indexed="16"/>
        <rFont val="Arial"/>
        <family val="2"/>
      </rPr>
      <t xml:space="preserve">Económicos:
</t>
    </r>
    <r>
      <rPr>
        <sz val="10"/>
        <color indexed="16"/>
        <rFont val="Arial"/>
        <family val="2"/>
      </rPr>
      <t xml:space="preserve">27. Reducción de los aportes del orden Nacional, por cambio de políticas tributarias contempladas en la nueva reforma tributaria.
28. Escaso apoyo de los sectores económicos y productivos de la región para el desarrollo de los proyectos que se adelantan en la educación superior. 
29. Situación social y económica por la que atraviesa actualmente el país. 
</t>
    </r>
    <r>
      <rPr>
        <b/>
        <sz val="10"/>
        <color indexed="16"/>
        <rFont val="Arial"/>
        <family val="2"/>
      </rPr>
      <t xml:space="preserve">Políticos:
30. </t>
    </r>
    <r>
      <rPr>
        <sz val="10"/>
        <color indexed="16"/>
        <rFont val="Arial"/>
        <family val="2"/>
      </rPr>
      <t>Incumplimiento en los tiempos de respuesta del MEN.</t>
    </r>
    <r>
      <rPr>
        <b/>
        <sz val="10"/>
        <color indexed="16"/>
        <rFont val="Arial"/>
        <family val="2"/>
      </rPr>
      <t xml:space="preserve">
</t>
    </r>
    <r>
      <rPr>
        <sz val="10"/>
        <color indexed="16"/>
        <rFont val="Arial"/>
        <family val="2"/>
      </rPr>
      <t xml:space="preserve">32. Políticas estatales que impactan en el desfinanciamiento de la Educación Superior.
33. Desarticulación de la educación superior con los niveles de la educación media.
34. Política de desarrollo Departamental, presenta falta de unidad regional, local y no permite la participación proactiva en pro de la calidad de vida de la región.
35. Apoyo estatal a la educación técnica y tecnológica en que sustituye la formación profesional.
36.  Los estándares de la Universidad son deficientes según el MIDE del Ministerio de Educación Nacional que clasifica las universidades.  
</t>
    </r>
    <r>
      <rPr>
        <b/>
        <sz val="10"/>
        <color indexed="16"/>
        <rFont val="Arial"/>
        <family val="2"/>
      </rPr>
      <t xml:space="preserve">Sociales:
</t>
    </r>
    <r>
      <rPr>
        <sz val="10"/>
        <color indexed="16"/>
        <rFont val="Arial"/>
        <family val="2"/>
      </rPr>
      <t xml:space="preserve">37. Bajo nivel de Bilingüismo de los estudiantes que acceden a la Universidad.
38. Dificultades en el acceso de la población más desfavorecida en el Departamento del Tolima a la educación superior.
39. Alto desempleo de profesionales universitarios.
40. Bajos niveles en competencias de los estudiantes que ingresan a la educación superior.
</t>
    </r>
    <r>
      <rPr>
        <b/>
        <sz val="10"/>
        <color indexed="16"/>
        <rFont val="Arial"/>
        <family val="2"/>
      </rPr>
      <t xml:space="preserve">Oferta y demanda
</t>
    </r>
    <r>
      <rPr>
        <sz val="10"/>
        <color indexed="16"/>
        <rFont val="Arial"/>
        <family val="2"/>
      </rPr>
      <t>41. Aparición de nuevas ofertas de educación superior diferentes a los centros de educación superior tradicionales</t>
    </r>
  </si>
</sst>
</file>

<file path=xl/styles.xml><?xml version="1.0" encoding="utf-8"?>
<styleSheet xmlns="http://schemas.openxmlformats.org/spreadsheetml/2006/main" xmlns:mc="http://schemas.openxmlformats.org/markup-compatibility/2006" xmlns:x14ac="http://schemas.microsoft.com/office/spreadsheetml/2009/9/ac" mc:Ignorable="x14ac">
  <fonts count="24" x14ac:knownFonts="1">
    <font>
      <sz val="10"/>
      <name val="Arial"/>
      <family val="2"/>
    </font>
    <font>
      <b/>
      <sz val="10"/>
      <color indexed="16"/>
      <name val="Arial"/>
      <family val="2"/>
    </font>
    <font>
      <sz val="10"/>
      <color indexed="16"/>
      <name val="Arial"/>
      <family val="2"/>
    </font>
    <font>
      <sz val="9"/>
      <color indexed="81"/>
      <name val="Tahoma"/>
      <family val="2"/>
    </font>
    <font>
      <b/>
      <sz val="10"/>
      <name val="Arial"/>
      <family val="2"/>
    </font>
    <font>
      <sz val="11"/>
      <color indexed="8"/>
      <name val="Calibri"/>
      <family val="2"/>
    </font>
    <font>
      <b/>
      <sz val="10"/>
      <color theme="1"/>
      <name val="Arial"/>
      <family val="2"/>
    </font>
    <font>
      <sz val="10"/>
      <color theme="1"/>
      <name val="Arial"/>
      <family val="2"/>
    </font>
    <font>
      <b/>
      <sz val="12"/>
      <color theme="1"/>
      <name val="Arial"/>
      <family val="2"/>
    </font>
    <font>
      <b/>
      <sz val="12"/>
      <color indexed="16"/>
      <name val="Arial"/>
      <family val="2"/>
    </font>
    <font>
      <b/>
      <sz val="14"/>
      <color rgb="FF006600"/>
      <name val="Arial"/>
      <family val="2"/>
    </font>
    <font>
      <b/>
      <sz val="12"/>
      <name val="Arial"/>
      <family val="2"/>
    </font>
    <font>
      <b/>
      <sz val="10"/>
      <color rgb="FFFF0000"/>
      <name val="Arial"/>
      <family val="2"/>
    </font>
    <font>
      <sz val="11"/>
      <color theme="1"/>
      <name val="Arial"/>
      <family val="2"/>
    </font>
    <font>
      <sz val="11"/>
      <name val="Arial"/>
      <family val="2"/>
    </font>
    <font>
      <sz val="10"/>
      <color rgb="FFFF0000"/>
      <name val="Arial"/>
      <family val="2"/>
    </font>
    <font>
      <b/>
      <sz val="14"/>
      <color rgb="FF008000"/>
      <name val="Arial"/>
      <family val="2"/>
    </font>
    <font>
      <b/>
      <sz val="12"/>
      <color rgb="FFFF0000"/>
      <name val="Arial"/>
      <family val="2"/>
    </font>
    <font>
      <b/>
      <sz val="11"/>
      <color theme="1"/>
      <name val="Calibri"/>
      <family val="2"/>
      <scheme val="minor"/>
    </font>
    <font>
      <sz val="8"/>
      <name val="Arial"/>
      <family val="2"/>
    </font>
    <font>
      <b/>
      <sz val="9"/>
      <color indexed="81"/>
      <name val="Tahoma"/>
      <family val="2"/>
    </font>
    <font>
      <sz val="11"/>
      <color indexed="16"/>
      <name val="Arial"/>
      <family val="2"/>
    </font>
    <font>
      <sz val="8"/>
      <color indexed="81"/>
      <name val="Arial"/>
      <family val="2"/>
    </font>
    <font>
      <sz val="11"/>
      <color rgb="FFFF0000"/>
      <name val="Arial"/>
      <family val="2"/>
    </font>
  </fonts>
  <fills count="9">
    <fill>
      <patternFill patternType="none"/>
    </fill>
    <fill>
      <patternFill patternType="gray125"/>
    </fill>
    <fill>
      <patternFill patternType="solid">
        <fgColor indexed="21"/>
        <bgColor indexed="64"/>
      </patternFill>
    </fill>
    <fill>
      <patternFill patternType="solid">
        <fgColor indexed="22"/>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3" tint="0.79998168889431442"/>
        <bgColor indexed="64"/>
      </patternFill>
    </fill>
    <fill>
      <patternFill patternType="solid">
        <fgColor theme="9" tint="0.79998168889431442"/>
        <bgColor indexed="64"/>
      </patternFill>
    </fill>
    <fill>
      <patternFill patternType="solid">
        <fgColor theme="0"/>
        <bgColor indexed="64"/>
      </patternFill>
    </fill>
  </fills>
  <borders count="70">
    <border>
      <left/>
      <right/>
      <top/>
      <bottom/>
      <diagonal/>
    </border>
    <border>
      <left/>
      <right/>
      <top/>
      <bottom style="thin">
        <color indexed="64"/>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thin">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thin">
        <color indexed="64"/>
      </right>
      <top/>
      <bottom/>
      <diagonal/>
    </border>
    <border>
      <left/>
      <right style="thin">
        <color indexed="64"/>
      </right>
      <top style="thin">
        <color indexed="64"/>
      </top>
      <bottom style="medium">
        <color indexed="64"/>
      </bottom>
      <diagonal/>
    </border>
    <border>
      <left/>
      <right/>
      <top style="medium">
        <color indexed="64"/>
      </top>
      <bottom style="thin">
        <color indexed="64"/>
      </bottom>
      <diagonal/>
    </border>
    <border>
      <left style="medium">
        <color indexed="64"/>
      </left>
      <right style="thin">
        <color indexed="64"/>
      </right>
      <top style="medium">
        <color indexed="64"/>
      </top>
      <bottom/>
      <diagonal/>
    </border>
    <border>
      <left style="medium">
        <color indexed="64"/>
      </left>
      <right/>
      <top style="thin">
        <color indexed="64"/>
      </top>
      <bottom style="thin">
        <color indexed="64"/>
      </bottom>
      <diagonal/>
    </border>
    <border>
      <left style="medium">
        <color indexed="64"/>
      </left>
      <right style="thin">
        <color indexed="64"/>
      </right>
      <top/>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thin">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diagonal/>
    </border>
  </borders>
  <cellStyleXfs count="2">
    <xf numFmtId="0" fontId="0" fillId="0" borderId="0">
      <alignment vertical="center"/>
    </xf>
    <xf numFmtId="0" fontId="5" fillId="0" borderId="0"/>
  </cellStyleXfs>
  <cellXfs count="403">
    <xf numFmtId="0" fontId="0" fillId="0" borderId="0" xfId="0">
      <alignment vertical="center"/>
    </xf>
    <xf numFmtId="0" fontId="0" fillId="0" borderId="1" xfId="0" applyNumberFormat="1" applyFont="1" applyFill="1" applyBorder="1" applyAlignment="1">
      <alignment wrapText="1"/>
    </xf>
    <xf numFmtId="0" fontId="2" fillId="0" borderId="2" xfId="0" applyNumberFormat="1" applyFont="1" applyFill="1" applyBorder="1" applyAlignment="1">
      <alignment vertical="center" wrapText="1"/>
    </xf>
    <xf numFmtId="0" fontId="2" fillId="0" borderId="2" xfId="0" applyNumberFormat="1" applyFont="1" applyFill="1" applyBorder="1" applyAlignment="1">
      <alignment wrapText="1"/>
    </xf>
    <xf numFmtId="0" fontId="2" fillId="0" borderId="7" xfId="0" applyNumberFormat="1" applyFont="1" applyFill="1" applyBorder="1" applyAlignment="1">
      <alignment wrapText="1"/>
    </xf>
    <xf numFmtId="0" fontId="0" fillId="0" borderId="0" xfId="0" applyAlignment="1">
      <alignment horizontal="center" vertical="center"/>
    </xf>
    <xf numFmtId="0" fontId="0" fillId="0" borderId="0" xfId="0" applyProtection="1">
      <alignment vertical="center"/>
    </xf>
    <xf numFmtId="0" fontId="2" fillId="0" borderId="3" xfId="0" applyNumberFormat="1" applyFont="1" applyFill="1" applyBorder="1" applyAlignment="1" applyProtection="1">
      <alignment vertical="center" wrapText="1"/>
      <protection locked="0"/>
    </xf>
    <xf numFmtId="0" fontId="2" fillId="0" borderId="3" xfId="0" applyNumberFormat="1" applyFont="1" applyFill="1" applyBorder="1" applyAlignment="1" applyProtection="1">
      <alignment horizontal="center" vertical="center" wrapText="1"/>
      <protection locked="0"/>
    </xf>
    <xf numFmtId="0" fontId="2" fillId="0" borderId="3" xfId="0" applyNumberFormat="1" applyFont="1" applyFill="1" applyBorder="1" applyAlignment="1" applyProtection="1">
      <alignment horizontal="left" vertical="center" wrapText="1"/>
      <protection locked="0"/>
    </xf>
    <xf numFmtId="0" fontId="0" fillId="0" borderId="0" xfId="0" applyAlignment="1"/>
    <xf numFmtId="0" fontId="2" fillId="0" borderId="0" xfId="0" applyNumberFormat="1" applyFont="1" applyFill="1" applyBorder="1" applyAlignment="1">
      <alignment wrapText="1"/>
    </xf>
    <xf numFmtId="0" fontId="0" fillId="0" borderId="0" xfId="0" applyProtection="1">
      <alignment vertical="center"/>
    </xf>
    <xf numFmtId="0" fontId="0" fillId="0" borderId="0" xfId="0">
      <alignment vertical="center"/>
    </xf>
    <xf numFmtId="0" fontId="7" fillId="0" borderId="0" xfId="1" applyNumberFormat="1" applyFont="1" applyBorder="1" applyAlignment="1">
      <alignment vertical="justify"/>
    </xf>
    <xf numFmtId="0" fontId="0" fillId="0" borderId="0" xfId="0" applyBorder="1" applyProtection="1">
      <alignment vertical="center"/>
    </xf>
    <xf numFmtId="0" fontId="7" fillId="0" borderId="0" xfId="1" applyFont="1" applyFill="1" applyBorder="1" applyAlignment="1">
      <alignment vertical="center"/>
    </xf>
    <xf numFmtId="0" fontId="2" fillId="0" borderId="0" xfId="0" applyNumberFormat="1" applyFont="1" applyFill="1" applyBorder="1" applyAlignment="1" applyProtection="1">
      <alignment vertical="center" wrapText="1"/>
    </xf>
    <xf numFmtId="0" fontId="2" fillId="0" borderId="26"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lignment wrapText="1"/>
    </xf>
    <xf numFmtId="0" fontId="2" fillId="0" borderId="0" xfId="0" applyNumberFormat="1" applyFont="1" applyFill="1" applyBorder="1" applyAlignment="1">
      <alignment vertical="center" wrapText="1"/>
    </xf>
    <xf numFmtId="0" fontId="1" fillId="0" borderId="0" xfId="0" applyNumberFormat="1" applyFont="1" applyFill="1" applyBorder="1" applyAlignment="1">
      <alignment horizontal="center" vertical="center" wrapText="1"/>
    </xf>
    <xf numFmtId="0" fontId="7" fillId="0" borderId="0" xfId="0" applyNumberFormat="1" applyFont="1" applyFill="1" applyAlignment="1">
      <alignment horizontal="center" vertical="center" wrapText="1"/>
    </xf>
    <xf numFmtId="0" fontId="0" fillId="0" borderId="0" xfId="0" applyProtection="1">
      <alignment vertical="center"/>
    </xf>
    <xf numFmtId="0" fontId="1" fillId="0" borderId="0" xfId="0" applyNumberFormat="1" applyFont="1" applyFill="1" applyBorder="1" applyAlignment="1">
      <alignment horizontal="center" vertical="center" wrapText="1"/>
    </xf>
    <xf numFmtId="0" fontId="0" fillId="0" borderId="0" xfId="0">
      <alignment vertical="center"/>
    </xf>
    <xf numFmtId="0" fontId="2" fillId="0" borderId="0" xfId="0" applyNumberFormat="1" applyFont="1" applyFill="1" applyBorder="1" applyAlignment="1">
      <alignment horizontal="center" wrapText="1"/>
    </xf>
    <xf numFmtId="0" fontId="2" fillId="0" borderId="0" xfId="0" applyNumberFormat="1" applyFont="1" applyFill="1" applyBorder="1" applyAlignment="1">
      <alignment horizontal="center" vertical="center" wrapText="1"/>
    </xf>
    <xf numFmtId="0" fontId="2" fillId="0" borderId="6" xfId="0" applyNumberFormat="1" applyFont="1" applyFill="1" applyBorder="1" applyAlignment="1">
      <alignment vertical="center" wrapText="1"/>
    </xf>
    <xf numFmtId="0" fontId="2" fillId="0" borderId="0" xfId="0" applyNumberFormat="1" applyFont="1" applyFill="1" applyBorder="1" applyAlignment="1" applyProtection="1">
      <alignment horizontal="center" vertical="center" wrapText="1"/>
    </xf>
    <xf numFmtId="0" fontId="2" fillId="0" borderId="30" xfId="0" applyNumberFormat="1" applyFont="1" applyFill="1" applyBorder="1" applyAlignment="1" applyProtection="1">
      <alignment horizontal="center" vertical="center" wrapText="1"/>
    </xf>
    <xf numFmtId="0" fontId="2" fillId="0" borderId="32" xfId="0" applyNumberFormat="1" applyFont="1" applyFill="1" applyBorder="1" applyAlignment="1" applyProtection="1">
      <alignment horizontal="center" vertical="center" wrapText="1"/>
    </xf>
    <xf numFmtId="0" fontId="2" fillId="0" borderId="33" xfId="0" applyNumberFormat="1" applyFont="1" applyFill="1" applyBorder="1" applyAlignment="1" applyProtection="1">
      <alignment vertical="center" wrapText="1"/>
      <protection locked="0"/>
    </xf>
    <xf numFmtId="0" fontId="2" fillId="0" borderId="33" xfId="0" applyNumberFormat="1" applyFont="1" applyFill="1" applyBorder="1" applyAlignment="1" applyProtection="1">
      <alignment horizontal="center" vertical="center" wrapText="1"/>
      <protection locked="0"/>
    </xf>
    <xf numFmtId="0" fontId="2" fillId="0" borderId="34" xfId="0" applyNumberFormat="1" applyFont="1" applyFill="1" applyBorder="1" applyAlignment="1" applyProtection="1">
      <alignment vertical="center" wrapText="1"/>
      <protection locked="0"/>
    </xf>
    <xf numFmtId="0" fontId="0" fillId="0" borderId="0" xfId="0" applyProtection="1">
      <alignment vertical="center"/>
    </xf>
    <xf numFmtId="0" fontId="0" fillId="0" borderId="0" xfId="0" applyProtection="1">
      <alignment vertical="center"/>
    </xf>
    <xf numFmtId="0" fontId="0" fillId="0" borderId="0" xfId="0" applyAlignment="1">
      <alignment horizontal="center" vertical="center"/>
    </xf>
    <xf numFmtId="0" fontId="0" fillId="0" borderId="0" xfId="0" applyAlignment="1">
      <alignment horizontal="center" vertical="center"/>
    </xf>
    <xf numFmtId="0" fontId="19" fillId="0" borderId="0" xfId="0" applyFont="1" applyProtection="1">
      <alignment vertical="center"/>
    </xf>
    <xf numFmtId="0" fontId="2" fillId="0" borderId="28" xfId="0" applyNumberFormat="1" applyFont="1" applyFill="1" applyBorder="1" applyAlignment="1" applyProtection="1">
      <alignment vertical="center" wrapText="1"/>
      <protection locked="0"/>
    </xf>
    <xf numFmtId="0" fontId="0" fillId="0" borderId="0" xfId="0" applyAlignment="1">
      <alignment horizontal="center" vertical="center"/>
    </xf>
    <xf numFmtId="0" fontId="0" fillId="0" borderId="0" xfId="0" applyAlignment="1">
      <alignment horizontal="center" vertical="center"/>
    </xf>
    <xf numFmtId="0" fontId="0" fillId="0" borderId="0" xfId="0" applyAlignment="1">
      <alignment vertical="center"/>
    </xf>
    <xf numFmtId="0" fontId="2" fillId="0" borderId="33" xfId="0" applyNumberFormat="1" applyFont="1" applyFill="1" applyBorder="1" applyAlignment="1" applyProtection="1">
      <alignment horizontal="left" vertical="center" wrapText="1"/>
      <protection locked="0"/>
    </xf>
    <xf numFmtId="0" fontId="0" fillId="0" borderId="0" xfId="0" applyProtection="1">
      <alignment vertical="center"/>
    </xf>
    <xf numFmtId="0" fontId="0" fillId="0" borderId="0" xfId="0" applyProtection="1">
      <alignment vertical="center"/>
    </xf>
    <xf numFmtId="0" fontId="10" fillId="0" borderId="10" xfId="0" applyNumberFormat="1" applyFont="1" applyFill="1" applyBorder="1" applyAlignment="1" applyProtection="1">
      <alignment horizontal="center" vertical="center" wrapText="1"/>
    </xf>
    <xf numFmtId="0" fontId="10" fillId="0" borderId="0" xfId="0" applyNumberFormat="1" applyFont="1" applyFill="1" applyBorder="1" applyAlignment="1" applyProtection="1">
      <alignment horizontal="center" vertical="center" wrapText="1"/>
    </xf>
    <xf numFmtId="0" fontId="1" fillId="7" borderId="28" xfId="0" applyNumberFormat="1" applyFont="1" applyFill="1" applyBorder="1" applyAlignment="1" applyProtection="1">
      <alignment horizontal="center" vertical="center" wrapText="1"/>
    </xf>
    <xf numFmtId="0" fontId="1" fillId="7" borderId="25" xfId="0" applyNumberFormat="1" applyFont="1" applyFill="1" applyBorder="1" applyAlignment="1" applyProtection="1">
      <alignment horizontal="center" vertical="center" wrapText="1"/>
    </xf>
    <xf numFmtId="0" fontId="17" fillId="0" borderId="0" xfId="0" applyNumberFormat="1" applyFont="1" applyFill="1" applyBorder="1" applyAlignment="1" applyProtection="1">
      <alignment horizontal="center" vertical="center" wrapText="1"/>
    </xf>
    <xf numFmtId="0" fontId="2" fillId="0" borderId="28" xfId="0" applyNumberFormat="1" applyFont="1" applyFill="1" applyBorder="1" applyAlignment="1" applyProtection="1">
      <alignment horizontal="center" vertical="center" wrapText="1"/>
      <protection locked="0"/>
    </xf>
    <xf numFmtId="0" fontId="1" fillId="7" borderId="56" xfId="0" applyNumberFormat="1" applyFont="1" applyFill="1" applyBorder="1" applyAlignment="1" applyProtection="1">
      <alignment horizontal="center" vertical="center" wrapText="1"/>
    </xf>
    <xf numFmtId="0" fontId="2" fillId="0" borderId="27" xfId="0" applyNumberFormat="1" applyFont="1" applyFill="1" applyBorder="1" applyAlignment="1" applyProtection="1">
      <alignment horizontal="center" vertical="center" wrapText="1"/>
    </xf>
    <xf numFmtId="0" fontId="13" fillId="0" borderId="22" xfId="0" applyFont="1" applyBorder="1" applyAlignment="1" applyProtection="1">
      <alignment horizontal="center"/>
    </xf>
    <xf numFmtId="0" fontId="14" fillId="0" borderId="23" xfId="0" applyFont="1" applyBorder="1" applyAlignment="1" applyProtection="1">
      <alignment horizontal="center" vertical="distributed" wrapText="1"/>
    </xf>
    <xf numFmtId="0" fontId="14" fillId="0" borderId="23" xfId="0" applyFont="1" applyBorder="1" applyAlignment="1" applyProtection="1">
      <alignment horizontal="center" vertical="distributed"/>
    </xf>
    <xf numFmtId="0" fontId="14" fillId="0" borderId="39" xfId="0" applyFont="1" applyBorder="1" applyAlignment="1" applyProtection="1">
      <alignment horizontal="center" vertical="distributed"/>
    </xf>
    <xf numFmtId="0" fontId="2" fillId="4" borderId="27" xfId="0" applyNumberFormat="1" applyFont="1" applyFill="1" applyBorder="1" applyAlignment="1" applyProtection="1">
      <alignment horizontal="center" vertical="center" wrapText="1"/>
    </xf>
    <xf numFmtId="0" fontId="2" fillId="4" borderId="28" xfId="0" applyNumberFormat="1" applyFont="1" applyFill="1" applyBorder="1" applyAlignment="1" applyProtection="1">
      <alignment vertical="center" wrapText="1"/>
    </xf>
    <xf numFmtId="0" fontId="2" fillId="4" borderId="30" xfId="0" applyNumberFormat="1" applyFont="1" applyFill="1" applyBorder="1" applyAlignment="1" applyProtection="1">
      <alignment horizontal="center" vertical="center" wrapText="1"/>
    </xf>
    <xf numFmtId="0" fontId="2" fillId="4" borderId="3" xfId="0" applyNumberFormat="1" applyFont="1" applyFill="1" applyBorder="1" applyAlignment="1" applyProtection="1">
      <alignment vertical="center" wrapText="1"/>
    </xf>
    <xf numFmtId="0" fontId="2" fillId="4" borderId="32" xfId="0" applyNumberFormat="1" applyFont="1" applyFill="1" applyBorder="1" applyAlignment="1" applyProtection="1">
      <alignment horizontal="center" vertical="center" wrapText="1"/>
    </xf>
    <xf numFmtId="0" fontId="2" fillId="4" borderId="33" xfId="0" applyNumberFormat="1" applyFont="1" applyFill="1" applyBorder="1" applyAlignment="1" applyProtection="1">
      <alignment vertical="center" wrapText="1"/>
    </xf>
    <xf numFmtId="0" fontId="4" fillId="0" borderId="0" xfId="0" applyFont="1" applyProtection="1">
      <alignment vertical="center"/>
    </xf>
    <xf numFmtId="0" fontId="0" fillId="0" borderId="3" xfId="0" applyBorder="1" applyProtection="1">
      <alignment vertical="center"/>
    </xf>
    <xf numFmtId="0" fontId="2" fillId="0" borderId="28" xfId="0" applyNumberFormat="1" applyFont="1" applyFill="1" applyBorder="1" applyAlignment="1" applyProtection="1">
      <alignment horizontal="center" vertical="center" wrapText="1"/>
    </xf>
    <xf numFmtId="0" fontId="2" fillId="0" borderId="3" xfId="0" applyNumberFormat="1" applyFont="1" applyFill="1" applyBorder="1" applyAlignment="1" applyProtection="1">
      <alignment horizontal="center" vertical="center" wrapText="1"/>
    </xf>
    <xf numFmtId="0" fontId="2" fillId="0" borderId="33" xfId="0" applyNumberFormat="1" applyFont="1" applyFill="1" applyBorder="1" applyAlignment="1" applyProtection="1">
      <alignment horizontal="center" vertical="center" wrapText="1"/>
    </xf>
    <xf numFmtId="0" fontId="2" fillId="0" borderId="0" xfId="0" applyNumberFormat="1" applyFont="1" applyFill="1" applyBorder="1" applyAlignment="1" applyProtection="1">
      <alignment wrapText="1"/>
    </xf>
    <xf numFmtId="0" fontId="13" fillId="0" borderId="22" xfId="0" applyFont="1" applyBorder="1" applyAlignment="1" applyProtection="1">
      <alignment horizontal="center" vertical="center"/>
    </xf>
    <xf numFmtId="0" fontId="14" fillId="0" borderId="23" xfId="0" applyFont="1" applyBorder="1" applyAlignment="1" applyProtection="1">
      <alignment horizontal="center" vertical="center" wrapText="1"/>
    </xf>
    <xf numFmtId="0" fontId="14" fillId="0" borderId="23" xfId="0" applyFont="1" applyBorder="1" applyAlignment="1" applyProtection="1">
      <alignment horizontal="center" vertical="center"/>
    </xf>
    <xf numFmtId="0" fontId="14" fillId="0" borderId="24" xfId="0" applyFont="1" applyBorder="1" applyAlignment="1" applyProtection="1">
      <alignment horizontal="center" vertical="center"/>
    </xf>
    <xf numFmtId="0" fontId="0" fillId="7" borderId="28" xfId="0" applyNumberFormat="1" applyFont="1" applyFill="1" applyBorder="1" applyAlignment="1" applyProtection="1">
      <alignment wrapText="1"/>
    </xf>
    <xf numFmtId="0" fontId="1" fillId="7" borderId="3" xfId="0" applyNumberFormat="1" applyFont="1" applyFill="1" applyBorder="1" applyAlignment="1" applyProtection="1">
      <alignment horizontal="center" vertical="center" wrapText="1"/>
    </xf>
    <xf numFmtId="0" fontId="2" fillId="7" borderId="33" xfId="0" applyNumberFormat="1" applyFont="1" applyFill="1" applyBorder="1" applyAlignment="1" applyProtection="1">
      <alignment horizontal="center" vertical="center" wrapText="1"/>
    </xf>
    <xf numFmtId="0" fontId="0" fillId="7" borderId="33" xfId="0" applyNumberFormat="1" applyFont="1" applyFill="1" applyBorder="1" applyAlignment="1" applyProtection="1">
      <alignment horizontal="center" wrapText="1"/>
    </xf>
    <xf numFmtId="0" fontId="1" fillId="7" borderId="33" xfId="0" applyNumberFormat="1" applyFont="1" applyFill="1" applyBorder="1" applyAlignment="1" applyProtection="1">
      <alignment horizontal="center" vertical="center" wrapText="1"/>
    </xf>
    <xf numFmtId="0" fontId="2" fillId="2" borderId="27" xfId="0" applyNumberFormat="1" applyFont="1" applyFill="1" applyBorder="1" applyAlignment="1" applyProtection="1">
      <alignment horizontal="center" vertical="center" wrapText="1"/>
    </xf>
    <xf numFmtId="0" fontId="2" fillId="2" borderId="28" xfId="0" applyNumberFormat="1" applyFont="1" applyFill="1" applyBorder="1" applyAlignment="1" applyProtection="1">
      <alignment vertical="center" wrapText="1"/>
    </xf>
    <xf numFmtId="0" fontId="2" fillId="2" borderId="28" xfId="0" applyNumberFormat="1" applyFont="1" applyFill="1" applyBorder="1" applyAlignment="1" applyProtection="1">
      <alignment horizontal="center" vertical="center" wrapText="1"/>
    </xf>
    <xf numFmtId="0" fontId="2" fillId="2" borderId="29" xfId="0" applyNumberFormat="1" applyFont="1" applyFill="1" applyBorder="1" applyAlignment="1" applyProtection="1">
      <alignment horizontal="center" vertical="center" wrapText="1"/>
    </xf>
    <xf numFmtId="0" fontId="2" fillId="2" borderId="37" xfId="0" applyNumberFormat="1" applyFont="1" applyFill="1" applyBorder="1" applyAlignment="1" applyProtection="1">
      <alignment horizontal="center" vertical="center" wrapText="1"/>
    </xf>
    <xf numFmtId="0" fontId="2" fillId="2" borderId="26" xfId="0" applyNumberFormat="1" applyFont="1" applyFill="1" applyBorder="1" applyAlignment="1" applyProtection="1">
      <alignment vertical="center" wrapText="1"/>
    </xf>
    <xf numFmtId="0" fontId="2" fillId="2" borderId="26" xfId="0" applyNumberFormat="1" applyFont="1" applyFill="1" applyBorder="1" applyAlignment="1" applyProtection="1">
      <alignment horizontal="center" vertical="center" wrapText="1"/>
    </xf>
    <xf numFmtId="0" fontId="2" fillId="2" borderId="42" xfId="0" applyNumberFormat="1" applyFont="1" applyFill="1" applyBorder="1" applyAlignment="1" applyProtection="1">
      <alignment horizontal="center" vertical="center" wrapText="1"/>
    </xf>
    <xf numFmtId="0" fontId="2" fillId="2" borderId="20" xfId="0" applyNumberFormat="1" applyFont="1" applyFill="1" applyBorder="1" applyAlignment="1" applyProtection="1">
      <alignment horizontal="center" vertical="center" wrapText="1"/>
    </xf>
    <xf numFmtId="0" fontId="2" fillId="2" borderId="21" xfId="0" applyNumberFormat="1" applyFont="1" applyFill="1" applyBorder="1" applyAlignment="1" applyProtection="1">
      <alignment vertical="center" wrapText="1"/>
    </xf>
    <xf numFmtId="0" fontId="2" fillId="2" borderId="21" xfId="0" applyNumberFormat="1" applyFont="1" applyFill="1" applyBorder="1" applyAlignment="1" applyProtection="1">
      <alignment horizontal="center" vertical="center" wrapText="1"/>
    </xf>
    <xf numFmtId="0" fontId="2" fillId="2" borderId="43" xfId="0" applyNumberFormat="1" applyFont="1" applyFill="1" applyBorder="1" applyAlignment="1" applyProtection="1">
      <alignment horizontal="center" vertical="center" wrapText="1"/>
    </xf>
    <xf numFmtId="0" fontId="2" fillId="7" borderId="25" xfId="0" applyNumberFormat="1" applyFont="1" applyFill="1" applyBorder="1" applyAlignment="1" applyProtection="1">
      <alignment horizontal="center" vertical="center" wrapText="1"/>
    </xf>
    <xf numFmtId="0" fontId="0" fillId="7" borderId="25" xfId="0" applyNumberFormat="1" applyFont="1" applyFill="1" applyBorder="1" applyAlignment="1" applyProtection="1">
      <alignment horizontal="center" wrapText="1"/>
    </xf>
    <xf numFmtId="0" fontId="7" fillId="2" borderId="28" xfId="0" applyNumberFormat="1" applyFont="1" applyFill="1" applyBorder="1" applyAlignment="1" applyProtection="1">
      <alignment horizontal="center" vertical="center" wrapText="1"/>
    </xf>
    <xf numFmtId="0" fontId="2" fillId="2" borderId="30" xfId="0" applyNumberFormat="1" applyFont="1" applyFill="1" applyBorder="1" applyAlignment="1" applyProtection="1">
      <alignment horizontal="center" vertical="center" wrapText="1"/>
    </xf>
    <xf numFmtId="0" fontId="2" fillId="2" borderId="3" xfId="0" applyNumberFormat="1" applyFont="1" applyFill="1" applyBorder="1" applyAlignment="1" applyProtection="1">
      <alignment vertical="center" wrapText="1"/>
    </xf>
    <xf numFmtId="0" fontId="2" fillId="2" borderId="3" xfId="0" applyNumberFormat="1" applyFont="1" applyFill="1" applyBorder="1" applyAlignment="1" applyProtection="1">
      <alignment horizontal="center" vertical="center" wrapText="1"/>
    </xf>
    <xf numFmtId="0" fontId="7" fillId="2" borderId="3" xfId="0" applyNumberFormat="1" applyFont="1" applyFill="1" applyBorder="1" applyAlignment="1" applyProtection="1">
      <alignment horizontal="center" vertical="center" wrapText="1"/>
    </xf>
    <xf numFmtId="0" fontId="2" fillId="2" borderId="31" xfId="0" applyNumberFormat="1" applyFont="1" applyFill="1" applyBorder="1" applyAlignment="1" applyProtection="1">
      <alignment horizontal="center" vertical="center" wrapText="1"/>
    </xf>
    <xf numFmtId="0" fontId="2" fillId="2" borderId="32" xfId="0" applyNumberFormat="1" applyFont="1" applyFill="1" applyBorder="1" applyAlignment="1" applyProtection="1">
      <alignment horizontal="center" vertical="center" wrapText="1"/>
    </xf>
    <xf numFmtId="0" fontId="2" fillId="2" borderId="33" xfId="0" applyNumberFormat="1" applyFont="1" applyFill="1" applyBorder="1" applyAlignment="1" applyProtection="1">
      <alignment vertical="center" wrapText="1"/>
    </xf>
    <xf numFmtId="0" fontId="2" fillId="2" borderId="33" xfId="0" applyNumberFormat="1" applyFont="1" applyFill="1" applyBorder="1" applyAlignment="1" applyProtection="1">
      <alignment horizontal="center" vertical="center" wrapText="1"/>
    </xf>
    <xf numFmtId="0" fontId="7" fillId="2" borderId="33" xfId="0" applyNumberFormat="1" applyFont="1" applyFill="1" applyBorder="1" applyAlignment="1" applyProtection="1">
      <alignment horizontal="center" vertical="center" wrapText="1"/>
    </xf>
    <xf numFmtId="0" fontId="2" fillId="0" borderId="0" xfId="0" applyNumberFormat="1" applyFont="1" applyFill="1" applyBorder="1" applyAlignment="1" applyProtection="1">
      <alignment horizontal="center" wrapText="1"/>
    </xf>
    <xf numFmtId="0" fontId="2" fillId="0" borderId="7" xfId="0" applyNumberFormat="1" applyFont="1" applyFill="1" applyBorder="1" applyAlignment="1" applyProtection="1">
      <alignment wrapText="1"/>
    </xf>
    <xf numFmtId="0" fontId="2" fillId="0" borderId="7" xfId="0" applyNumberFormat="1" applyFont="1" applyFill="1" applyBorder="1" applyAlignment="1" applyProtection="1">
      <alignment horizontal="center" wrapText="1"/>
    </xf>
    <xf numFmtId="0" fontId="4" fillId="7" borderId="25" xfId="0" applyFont="1" applyFill="1" applyBorder="1" applyAlignment="1" applyProtection="1">
      <alignment horizontal="center" vertical="center"/>
    </xf>
    <xf numFmtId="0" fontId="1" fillId="7" borderId="8" xfId="0" applyNumberFormat="1" applyFont="1" applyFill="1" applyBorder="1" applyAlignment="1" applyProtection="1">
      <alignment horizontal="center" vertical="center" wrapText="1"/>
    </xf>
    <xf numFmtId="0" fontId="1" fillId="7" borderId="48" xfId="0" applyNumberFormat="1" applyFont="1" applyFill="1" applyBorder="1" applyAlignment="1" applyProtection="1">
      <alignment horizontal="center" vertical="center" wrapText="1"/>
    </xf>
    <xf numFmtId="0" fontId="0" fillId="7" borderId="25" xfId="0" applyFill="1" applyBorder="1" applyAlignment="1" applyProtection="1">
      <alignment horizontal="center" vertical="center"/>
    </xf>
    <xf numFmtId="0" fontId="2" fillId="2" borderId="28" xfId="0" applyNumberFormat="1" applyFont="1" applyFill="1" applyBorder="1" applyAlignment="1" applyProtection="1">
      <alignment horizontal="left" vertical="center" wrapText="1"/>
    </xf>
    <xf numFmtId="0" fontId="2" fillId="4" borderId="28" xfId="0" applyNumberFormat="1" applyFont="1" applyFill="1" applyBorder="1" applyAlignment="1" applyProtection="1">
      <alignment horizontal="center" vertical="center" wrapText="1"/>
    </xf>
    <xf numFmtId="0" fontId="2" fillId="2" borderId="3" xfId="0" applyNumberFormat="1" applyFont="1" applyFill="1" applyBorder="1" applyAlignment="1" applyProtection="1">
      <alignment horizontal="left" vertical="center" wrapText="1"/>
    </xf>
    <xf numFmtId="0" fontId="2" fillId="4" borderId="3" xfId="0" applyNumberFormat="1" applyFont="1" applyFill="1" applyBorder="1" applyAlignment="1" applyProtection="1">
      <alignment horizontal="center" vertical="center" wrapText="1"/>
    </xf>
    <xf numFmtId="0" fontId="2" fillId="2" borderId="33" xfId="0" applyNumberFormat="1" applyFont="1" applyFill="1" applyBorder="1" applyAlignment="1" applyProtection="1">
      <alignment horizontal="left" vertical="center" wrapText="1"/>
    </xf>
    <xf numFmtId="0" fontId="2" fillId="4" borderId="33" xfId="0" applyNumberFormat="1" applyFont="1" applyFill="1" applyBorder="1" applyAlignment="1" applyProtection="1">
      <alignment horizontal="center" vertical="center" wrapText="1"/>
    </xf>
    <xf numFmtId="0" fontId="2" fillId="2" borderId="34" xfId="0" applyNumberFormat="1" applyFont="1" applyFill="1" applyBorder="1" applyAlignment="1" applyProtection="1">
      <alignment horizontal="center" vertical="center" wrapText="1"/>
    </xf>
    <xf numFmtId="0" fontId="0" fillId="0" borderId="0" xfId="0" applyAlignment="1" applyProtection="1">
      <alignment vertical="center" wrapText="1"/>
    </xf>
    <xf numFmtId="0" fontId="0" fillId="0" borderId="0" xfId="0" applyAlignment="1" applyProtection="1">
      <alignment horizontal="center" vertical="center"/>
    </xf>
    <xf numFmtId="0" fontId="2" fillId="0" borderId="0" xfId="0" applyNumberFormat="1" applyFont="1" applyFill="1" applyAlignment="1" applyProtection="1">
      <alignment horizontal="center" vertical="center" wrapText="1"/>
    </xf>
    <xf numFmtId="0" fontId="13" fillId="0" borderId="44" xfId="0" applyFont="1" applyBorder="1" applyAlignment="1" applyProtection="1">
      <alignment horizontal="center" vertical="center"/>
    </xf>
    <xf numFmtId="0" fontId="14" fillId="0" borderId="45" xfId="0" applyFont="1" applyBorder="1" applyAlignment="1" applyProtection="1">
      <alignment horizontal="center" vertical="center"/>
    </xf>
    <xf numFmtId="0" fontId="14" fillId="0" borderId="45" xfId="0" applyFont="1" applyBorder="1" applyAlignment="1" applyProtection="1">
      <alignment horizontal="center" vertical="center" wrapText="1"/>
    </xf>
    <xf numFmtId="0" fontId="14" fillId="0" borderId="52" xfId="0" applyFont="1" applyBorder="1" applyAlignment="1" applyProtection="1">
      <alignment horizontal="center" vertical="center"/>
    </xf>
    <xf numFmtId="0" fontId="6" fillId="7" borderId="35" xfId="0" applyNumberFormat="1" applyFont="1" applyFill="1" applyBorder="1" applyAlignment="1" applyProtection="1">
      <alignment horizontal="center" vertical="center" wrapText="1"/>
    </xf>
    <xf numFmtId="0" fontId="6" fillId="7" borderId="25" xfId="0" applyNumberFormat="1" applyFont="1" applyFill="1" applyBorder="1" applyAlignment="1" applyProtection="1">
      <alignment horizontal="center" vertical="center" wrapText="1"/>
    </xf>
    <xf numFmtId="0" fontId="6" fillId="7" borderId="36" xfId="0" applyNumberFormat="1" applyFont="1" applyFill="1" applyBorder="1" applyAlignment="1" applyProtection="1">
      <alignment horizontal="center" vertical="center" wrapText="1"/>
    </xf>
    <xf numFmtId="0" fontId="7" fillId="4" borderId="27" xfId="0" applyNumberFormat="1" applyFont="1" applyFill="1" applyBorder="1" applyAlignment="1" applyProtection="1">
      <alignment horizontal="center" vertical="center" wrapText="1"/>
    </xf>
    <xf numFmtId="0" fontId="7" fillId="4" borderId="28" xfId="0" applyNumberFormat="1" applyFont="1" applyFill="1" applyBorder="1" applyAlignment="1" applyProtection="1">
      <alignment horizontal="center" vertical="center" wrapText="1"/>
    </xf>
    <xf numFmtId="0" fontId="7" fillId="4" borderId="30" xfId="0" applyNumberFormat="1" applyFont="1" applyFill="1" applyBorder="1" applyAlignment="1" applyProtection="1">
      <alignment horizontal="center" vertical="center" wrapText="1"/>
    </xf>
    <xf numFmtId="0" fontId="7" fillId="4" borderId="3" xfId="0" applyNumberFormat="1" applyFont="1" applyFill="1" applyBorder="1" applyAlignment="1" applyProtection="1">
      <alignment horizontal="center" vertical="center" wrapText="1"/>
    </xf>
    <xf numFmtId="0" fontId="7" fillId="4" borderId="32" xfId="0" applyNumberFormat="1" applyFont="1" applyFill="1" applyBorder="1" applyAlignment="1" applyProtection="1">
      <alignment horizontal="center" vertical="center" wrapText="1"/>
    </xf>
    <xf numFmtId="0" fontId="7" fillId="4" borderId="33" xfId="0" applyNumberFormat="1" applyFont="1" applyFill="1" applyBorder="1" applyAlignment="1" applyProtection="1">
      <alignment horizontal="center" vertical="center" wrapText="1"/>
    </xf>
    <xf numFmtId="0" fontId="6" fillId="0" borderId="3" xfId="0" applyNumberFormat="1" applyFont="1" applyFill="1" applyBorder="1" applyAlignment="1" applyProtection="1">
      <alignment horizontal="center" vertical="center" wrapText="1"/>
      <protection locked="0"/>
    </xf>
    <xf numFmtId="0" fontId="6" fillId="0" borderId="31" xfId="0" applyNumberFormat="1" applyFont="1" applyFill="1" applyBorder="1" applyAlignment="1" applyProtection="1">
      <alignment horizontal="center" vertical="center" wrapText="1"/>
      <protection locked="0"/>
    </xf>
    <xf numFmtId="0" fontId="2" fillId="0" borderId="28" xfId="0" applyNumberFormat="1" applyFont="1" applyFill="1" applyBorder="1" applyAlignment="1" applyProtection="1">
      <alignment vertical="top" wrapText="1"/>
      <protection locked="0"/>
    </xf>
    <xf numFmtId="0" fontId="2" fillId="0" borderId="3" xfId="0" applyNumberFormat="1" applyFont="1" applyFill="1" applyBorder="1" applyAlignment="1" applyProtection="1">
      <alignment wrapText="1"/>
      <protection locked="0"/>
    </xf>
    <xf numFmtId="0" fontId="2" fillId="0" borderId="3" xfId="0" applyNumberFormat="1" applyFont="1" applyFill="1" applyBorder="1" applyAlignment="1" applyProtection="1">
      <alignment vertical="top" wrapText="1"/>
      <protection locked="0"/>
    </xf>
    <xf numFmtId="0" fontId="2" fillId="0" borderId="31" xfId="0" applyNumberFormat="1" applyFont="1" applyFill="1" applyBorder="1" applyAlignment="1" applyProtection="1">
      <alignment wrapText="1"/>
      <protection locked="0"/>
    </xf>
    <xf numFmtId="0" fontId="2" fillId="0" borderId="33" xfId="0" applyNumberFormat="1" applyFont="1" applyFill="1" applyBorder="1" applyAlignment="1" applyProtection="1">
      <alignment wrapText="1"/>
      <protection locked="0"/>
    </xf>
    <xf numFmtId="0" fontId="2" fillId="0" borderId="33" xfId="0" applyNumberFormat="1" applyFont="1" applyFill="1" applyBorder="1" applyAlignment="1" applyProtection="1">
      <alignment vertical="top" wrapText="1"/>
      <protection locked="0"/>
    </xf>
    <xf numFmtId="0" fontId="2" fillId="0" borderId="34" xfId="0" applyNumberFormat="1" applyFont="1" applyFill="1" applyBorder="1" applyAlignment="1" applyProtection="1">
      <alignment wrapText="1"/>
      <protection locked="0"/>
    </xf>
    <xf numFmtId="0" fontId="2" fillId="0" borderId="3" xfId="0" applyNumberFormat="1" applyFont="1" applyFill="1" applyBorder="1" applyAlignment="1" applyProtection="1">
      <alignment horizontal="center" vertical="center" wrapText="1"/>
      <protection locked="0"/>
    </xf>
    <xf numFmtId="0" fontId="2" fillId="0" borderId="33" xfId="0" applyNumberFormat="1" applyFont="1" applyFill="1" applyBorder="1" applyAlignment="1" applyProtection="1">
      <alignment horizontal="center" vertical="center" wrapText="1"/>
      <protection locked="0"/>
    </xf>
    <xf numFmtId="0" fontId="2" fillId="0" borderId="28" xfId="0" applyNumberFormat="1" applyFont="1" applyFill="1" applyBorder="1" applyAlignment="1" applyProtection="1">
      <alignment horizontal="center" vertical="center" wrapText="1"/>
      <protection locked="0"/>
    </xf>
    <xf numFmtId="0" fontId="14" fillId="0" borderId="39" xfId="0" applyFont="1" applyBorder="1" applyAlignment="1" applyProtection="1">
      <alignment horizontal="center" vertical="center"/>
    </xf>
    <xf numFmtId="0" fontId="0" fillId="0" borderId="0" xfId="0" applyProtection="1">
      <alignment vertical="center"/>
    </xf>
    <xf numFmtId="0" fontId="1" fillId="3" borderId="3" xfId="0" applyNumberFormat="1" applyFont="1" applyFill="1" applyBorder="1" applyAlignment="1" applyProtection="1">
      <alignment horizontal="center" vertical="center" wrapText="1"/>
    </xf>
    <xf numFmtId="0" fontId="2" fillId="0" borderId="3" xfId="0" applyNumberFormat="1" applyFont="1" applyFill="1" applyBorder="1" applyAlignment="1" applyProtection="1">
      <alignment vertical="center" wrapText="1"/>
    </xf>
    <xf numFmtId="0" fontId="1" fillId="3" borderId="26" xfId="0" applyNumberFormat="1" applyFont="1" applyFill="1" applyBorder="1" applyAlignment="1" applyProtection="1">
      <alignment horizontal="center" vertical="center" wrapText="1"/>
    </xf>
    <xf numFmtId="0" fontId="2" fillId="0" borderId="3" xfId="0" applyNumberFormat="1" applyFont="1" applyFill="1" applyBorder="1" applyAlignment="1" applyProtection="1">
      <alignment horizontal="center" vertical="center" wrapText="1"/>
      <protection locked="0"/>
    </xf>
    <xf numFmtId="0" fontId="2" fillId="0" borderId="33" xfId="0" applyNumberFormat="1" applyFont="1" applyFill="1" applyBorder="1" applyAlignment="1" applyProtection="1">
      <alignment horizontal="center" vertical="center" wrapText="1"/>
      <protection locked="0"/>
    </xf>
    <xf numFmtId="0" fontId="2" fillId="0" borderId="28" xfId="0" applyNumberFormat="1" applyFont="1" applyFill="1" applyBorder="1" applyAlignment="1" applyProtection="1">
      <alignment horizontal="center" vertical="center" wrapText="1"/>
      <protection locked="0"/>
    </xf>
    <xf numFmtId="0" fontId="1" fillId="7" borderId="58" xfId="0" applyNumberFormat="1" applyFont="1" applyFill="1" applyBorder="1" applyAlignment="1" applyProtection="1">
      <alignment horizontal="center" vertical="center" wrapText="1"/>
    </xf>
    <xf numFmtId="0" fontId="21" fillId="0" borderId="3" xfId="0" applyNumberFormat="1" applyFont="1" applyFill="1" applyBorder="1" applyAlignment="1" applyProtection="1">
      <alignment horizontal="center" vertical="center" wrapText="1"/>
    </xf>
    <xf numFmtId="0" fontId="14" fillId="0" borderId="3" xfId="0" applyFont="1" applyBorder="1" applyAlignment="1" applyProtection="1">
      <alignment horizontal="center" vertical="center"/>
    </xf>
    <xf numFmtId="0" fontId="21" fillId="0" borderId="28" xfId="0" applyNumberFormat="1" applyFont="1" applyFill="1" applyBorder="1" applyAlignment="1" applyProtection="1">
      <alignment horizontal="center" vertical="center" wrapText="1"/>
    </xf>
    <xf numFmtId="0" fontId="14" fillId="0" borderId="33" xfId="0" applyFont="1" applyBorder="1" applyAlignment="1" applyProtection="1">
      <alignment horizontal="center" vertical="center"/>
    </xf>
    <xf numFmtId="0" fontId="1" fillId="7" borderId="59" xfId="0" applyNumberFormat="1" applyFont="1" applyFill="1" applyBorder="1" applyAlignment="1" applyProtection="1">
      <alignment horizontal="center" vertical="center" wrapText="1"/>
    </xf>
    <xf numFmtId="0" fontId="1" fillId="7" borderId="60" xfId="0" applyNumberFormat="1" applyFont="1" applyFill="1" applyBorder="1" applyAlignment="1" applyProtection="1">
      <alignment horizontal="center" vertical="center" wrapText="1"/>
    </xf>
    <xf numFmtId="0" fontId="14" fillId="0" borderId="28" xfId="0" applyFont="1" applyBorder="1" applyAlignment="1" applyProtection="1">
      <alignment horizontal="center" vertical="center"/>
    </xf>
    <xf numFmtId="0" fontId="21" fillId="0" borderId="33" xfId="0" applyNumberFormat="1" applyFont="1" applyFill="1" applyBorder="1" applyAlignment="1" applyProtection="1">
      <alignment horizontal="center" vertical="center" wrapText="1"/>
      <protection locked="0"/>
    </xf>
    <xf numFmtId="0" fontId="7" fillId="0" borderId="28" xfId="0" applyNumberFormat="1" applyFont="1" applyFill="1" applyBorder="1" applyAlignment="1" applyProtection="1">
      <alignment horizontal="left" vertical="top" wrapText="1"/>
      <protection locked="0"/>
    </xf>
    <xf numFmtId="0" fontId="7" fillId="0" borderId="28" xfId="0" applyNumberFormat="1" applyFont="1" applyFill="1" applyBorder="1" applyAlignment="1" applyProtection="1">
      <alignment horizontal="center" vertical="center" wrapText="1"/>
      <protection locked="0"/>
    </xf>
    <xf numFmtId="0" fontId="7" fillId="4" borderId="28" xfId="0" applyNumberFormat="1" applyFont="1" applyFill="1" applyBorder="1" applyAlignment="1" applyProtection="1">
      <alignment horizontal="left" vertical="center" wrapText="1"/>
    </xf>
    <xf numFmtId="0" fontId="7" fillId="0" borderId="3" xfId="0" applyNumberFormat="1" applyFont="1" applyFill="1" applyBorder="1" applyAlignment="1" applyProtection="1">
      <alignment horizontal="left" vertical="center" wrapText="1"/>
      <protection locked="0"/>
    </xf>
    <xf numFmtId="0" fontId="7" fillId="0" borderId="31" xfId="0" applyNumberFormat="1" applyFont="1" applyFill="1" applyBorder="1" applyAlignment="1" applyProtection="1">
      <alignment horizontal="left" vertical="center" wrapText="1"/>
      <protection locked="0"/>
    </xf>
    <xf numFmtId="0" fontId="7" fillId="4" borderId="3" xfId="0" applyNumberFormat="1" applyFont="1" applyFill="1" applyBorder="1" applyAlignment="1" applyProtection="1">
      <alignment horizontal="left" vertical="center" wrapText="1"/>
    </xf>
    <xf numFmtId="0" fontId="17" fillId="0" borderId="0" xfId="0" applyNumberFormat="1" applyFont="1" applyFill="1" applyBorder="1" applyAlignment="1" applyProtection="1">
      <alignment horizontal="center" vertical="center" wrapText="1"/>
    </xf>
    <xf numFmtId="0" fontId="2" fillId="0" borderId="33" xfId="0" applyNumberFormat="1" applyFont="1" applyFill="1" applyBorder="1" applyAlignment="1" applyProtection="1">
      <alignment horizontal="center" vertical="center" wrapText="1"/>
      <protection locked="0"/>
    </xf>
    <xf numFmtId="0" fontId="2" fillId="0" borderId="28" xfId="0" applyNumberFormat="1" applyFont="1" applyFill="1" applyBorder="1" applyAlignment="1" applyProtection="1">
      <alignment horizontal="center" vertical="center" wrapText="1"/>
      <protection locked="0"/>
    </xf>
    <xf numFmtId="0" fontId="7" fillId="4" borderId="3" xfId="0" applyNumberFormat="1" applyFont="1" applyFill="1" applyBorder="1" applyAlignment="1" applyProtection="1">
      <alignment vertical="center" wrapText="1"/>
    </xf>
    <xf numFmtId="0" fontId="2" fillId="4" borderId="3" xfId="0" applyNumberFormat="1" applyFont="1" applyFill="1" applyBorder="1" applyAlignment="1" applyProtection="1">
      <alignment horizontal="left" vertical="center" wrapText="1"/>
    </xf>
    <xf numFmtId="0" fontId="2" fillId="0" borderId="3" xfId="0" applyNumberFormat="1" applyFont="1" applyFill="1" applyBorder="1" applyAlignment="1" applyProtection="1">
      <alignment horizontal="left" vertical="top" wrapText="1"/>
      <protection locked="0"/>
    </xf>
    <xf numFmtId="0" fontId="2" fillId="0" borderId="31" xfId="0" applyNumberFormat="1" applyFont="1" applyFill="1" applyBorder="1" applyAlignment="1" applyProtection="1">
      <alignment vertical="top" wrapText="1"/>
      <protection locked="0"/>
    </xf>
    <xf numFmtId="0" fontId="2" fillId="0" borderId="29" xfId="0" applyNumberFormat="1" applyFont="1" applyFill="1" applyBorder="1" applyAlignment="1" applyProtection="1">
      <alignment horizontal="left" vertical="top" wrapText="1"/>
      <protection locked="0"/>
    </xf>
    <xf numFmtId="0" fontId="2" fillId="0" borderId="28" xfId="0" applyNumberFormat="1" applyFont="1" applyFill="1" applyBorder="1" applyAlignment="1" applyProtection="1">
      <alignment horizontal="left" vertical="top" wrapText="1"/>
      <protection locked="0"/>
    </xf>
    <xf numFmtId="0" fontId="2" fillId="0" borderId="40" xfId="0" applyNumberFormat="1" applyFont="1" applyFill="1" applyBorder="1" applyAlignment="1" applyProtection="1">
      <alignment vertical="center" wrapText="1"/>
      <protection locked="0"/>
    </xf>
    <xf numFmtId="0" fontId="2" fillId="0" borderId="5" xfId="0" applyNumberFormat="1" applyFont="1" applyFill="1" applyBorder="1" applyAlignment="1" applyProtection="1">
      <alignment vertical="center" wrapText="1"/>
      <protection locked="0"/>
    </xf>
    <xf numFmtId="0" fontId="2" fillId="0" borderId="41" xfId="0" applyNumberFormat="1" applyFont="1" applyFill="1" applyBorder="1" applyAlignment="1" applyProtection="1">
      <alignment vertical="center" wrapText="1"/>
      <protection locked="0"/>
    </xf>
    <xf numFmtId="0" fontId="2" fillId="0" borderId="44" xfId="0" applyNumberFormat="1" applyFont="1" applyFill="1" applyBorder="1" applyAlignment="1" applyProtection="1">
      <alignment vertical="center" wrapText="1"/>
      <protection locked="0"/>
    </xf>
    <xf numFmtId="0" fontId="2" fillId="0" borderId="45" xfId="0" applyNumberFormat="1" applyFont="1" applyFill="1" applyBorder="1" applyAlignment="1" applyProtection="1">
      <alignment vertical="center" wrapText="1"/>
      <protection locked="0"/>
    </xf>
    <xf numFmtId="0" fontId="2" fillId="0" borderId="52" xfId="0" applyNumberFormat="1" applyFont="1" applyFill="1" applyBorder="1" applyAlignment="1" applyProtection="1">
      <alignment vertical="center" wrapText="1"/>
      <protection locked="0"/>
    </xf>
    <xf numFmtId="0" fontId="2" fillId="0" borderId="22" xfId="0" applyNumberFormat="1" applyFont="1" applyFill="1" applyBorder="1" applyAlignment="1" applyProtection="1">
      <alignment vertical="center" wrapText="1"/>
      <protection locked="0"/>
    </xf>
    <xf numFmtId="0" fontId="2" fillId="0" borderId="23" xfId="0" applyNumberFormat="1" applyFont="1" applyFill="1" applyBorder="1" applyAlignment="1" applyProtection="1">
      <alignment vertical="center" wrapText="1"/>
      <protection locked="0"/>
    </xf>
    <xf numFmtId="0" fontId="2" fillId="0" borderId="24" xfId="0" applyNumberFormat="1" applyFont="1" applyFill="1" applyBorder="1" applyAlignment="1" applyProtection="1">
      <alignment vertical="center" wrapText="1"/>
      <protection locked="0"/>
    </xf>
    <xf numFmtId="0" fontId="2" fillId="4" borderId="38" xfId="0" applyNumberFormat="1" applyFont="1" applyFill="1" applyBorder="1" applyAlignment="1" applyProtection="1">
      <alignment horizontal="center" vertical="center" wrapText="1"/>
    </xf>
    <xf numFmtId="0" fontId="2" fillId="4" borderId="57" xfId="0" applyNumberFormat="1" applyFont="1" applyFill="1" applyBorder="1" applyAlignment="1" applyProtection="1">
      <alignment horizontal="center" vertical="center" wrapText="1"/>
    </xf>
    <xf numFmtId="0" fontId="2" fillId="4" borderId="61" xfId="0" applyNumberFormat="1" applyFont="1" applyFill="1" applyBorder="1" applyAlignment="1" applyProtection="1">
      <alignment horizontal="center" vertical="center" wrapText="1"/>
    </xf>
    <xf numFmtId="0" fontId="2" fillId="0" borderId="55" xfId="0" applyNumberFormat="1" applyFont="1" applyFill="1" applyBorder="1" applyAlignment="1" applyProtection="1">
      <alignment vertical="center" wrapText="1"/>
      <protection locked="0"/>
    </xf>
    <xf numFmtId="0" fontId="2" fillId="0" borderId="6" xfId="0" applyNumberFormat="1" applyFont="1" applyFill="1" applyBorder="1" applyAlignment="1" applyProtection="1">
      <alignment vertical="center" wrapText="1"/>
      <protection locked="0"/>
    </xf>
    <xf numFmtId="0" fontId="2" fillId="0" borderId="62" xfId="0" applyNumberFormat="1" applyFont="1" applyFill="1" applyBorder="1" applyAlignment="1" applyProtection="1">
      <alignment vertical="center" wrapText="1"/>
      <protection locked="0"/>
    </xf>
    <xf numFmtId="0" fontId="2" fillId="4" borderId="23" xfId="0" applyNumberFormat="1" applyFont="1" applyFill="1" applyBorder="1" applyAlignment="1" applyProtection="1">
      <alignment vertical="center" wrapText="1"/>
    </xf>
    <xf numFmtId="0" fontId="2" fillId="4" borderId="24" xfId="0" applyNumberFormat="1" applyFont="1" applyFill="1" applyBorder="1" applyAlignment="1" applyProtection="1">
      <alignment vertical="center" wrapText="1"/>
    </xf>
    <xf numFmtId="0" fontId="2" fillId="0" borderId="28" xfId="0" applyNumberFormat="1" applyFont="1" applyFill="1" applyBorder="1" applyAlignment="1" applyProtection="1">
      <alignment horizontal="center" vertical="center" wrapText="1"/>
      <protection locked="0"/>
    </xf>
    <xf numFmtId="0" fontId="6" fillId="0" borderId="29" xfId="0" applyNumberFormat="1" applyFont="1" applyFill="1" applyBorder="1" applyAlignment="1" applyProtection="1">
      <alignment horizontal="left" vertical="top" wrapText="1"/>
      <protection locked="0"/>
    </xf>
    <xf numFmtId="0" fontId="21" fillId="0" borderId="3" xfId="0" applyNumberFormat="1" applyFont="1" applyFill="1" applyBorder="1" applyAlignment="1" applyProtection="1">
      <alignment horizontal="justify" vertical="top" wrapText="1"/>
      <protection locked="0"/>
    </xf>
    <xf numFmtId="0" fontId="21" fillId="0" borderId="31" xfId="0" applyNumberFormat="1" applyFont="1" applyFill="1" applyBorder="1" applyAlignment="1" applyProtection="1">
      <alignment horizontal="justify" vertical="top" wrapText="1"/>
      <protection locked="0"/>
    </xf>
    <xf numFmtId="0" fontId="21" fillId="0" borderId="33" xfId="0" applyNumberFormat="1" applyFont="1" applyFill="1" applyBorder="1" applyAlignment="1" applyProtection="1">
      <alignment horizontal="justify" vertical="top" wrapText="1"/>
      <protection locked="0"/>
    </xf>
    <xf numFmtId="0" fontId="21" fillId="0" borderId="34" xfId="0" applyNumberFormat="1" applyFont="1" applyFill="1" applyBorder="1" applyAlignment="1" applyProtection="1">
      <alignment horizontal="justify" vertical="top" wrapText="1"/>
      <protection locked="0"/>
    </xf>
    <xf numFmtId="0" fontId="1" fillId="7" borderId="49" xfId="0" applyNumberFormat="1" applyFont="1" applyFill="1" applyBorder="1" applyAlignment="1" applyProtection="1">
      <alignment horizontal="center" vertical="center" wrapText="1"/>
    </xf>
    <xf numFmtId="0" fontId="1" fillId="7" borderId="11" xfId="0" applyNumberFormat="1" applyFont="1" applyFill="1" applyBorder="1" applyAlignment="1" applyProtection="1">
      <alignment horizontal="center" vertical="center" wrapText="1"/>
    </xf>
    <xf numFmtId="0" fontId="21" fillId="0" borderId="28" xfId="0" applyNumberFormat="1" applyFont="1" applyFill="1" applyBorder="1" applyAlignment="1" applyProtection="1">
      <alignment horizontal="justify" vertical="center" wrapText="1"/>
      <protection locked="0"/>
    </xf>
    <xf numFmtId="0" fontId="21" fillId="0" borderId="29" xfId="0" applyNumberFormat="1" applyFont="1" applyFill="1" applyBorder="1" applyAlignment="1" applyProtection="1">
      <alignment horizontal="justify" vertical="center" wrapText="1"/>
      <protection locked="0"/>
    </xf>
    <xf numFmtId="0" fontId="21" fillId="0" borderId="3" xfId="0" applyNumberFormat="1" applyFont="1" applyFill="1" applyBorder="1" applyAlignment="1" applyProtection="1">
      <alignment horizontal="justify" vertical="center" wrapText="1"/>
      <protection locked="0"/>
    </xf>
    <xf numFmtId="0" fontId="21" fillId="0" borderId="31" xfId="0" applyNumberFormat="1" applyFont="1" applyFill="1" applyBorder="1" applyAlignment="1" applyProtection="1">
      <alignment horizontal="justify" vertical="center" wrapText="1"/>
      <protection locked="0"/>
    </xf>
    <xf numFmtId="0" fontId="21" fillId="0" borderId="3" xfId="0" applyNumberFormat="1" applyFont="1" applyFill="1" applyBorder="1" applyAlignment="1" applyProtection="1">
      <alignment horizontal="justify" vertical="top" wrapText="1"/>
    </xf>
    <xf numFmtId="0" fontId="21" fillId="0" borderId="31" xfId="0" applyNumberFormat="1" applyFont="1" applyFill="1" applyBorder="1" applyAlignment="1" applyProtection="1">
      <alignment horizontal="justify" vertical="top" wrapText="1"/>
    </xf>
    <xf numFmtId="0" fontId="21" fillId="0" borderId="28" xfId="0" applyNumberFormat="1" applyFont="1" applyFill="1" applyBorder="1" applyAlignment="1" applyProtection="1">
      <alignment horizontal="justify" vertical="top" wrapText="1"/>
    </xf>
    <xf numFmtId="0" fontId="21" fillId="0" borderId="29" xfId="0" applyNumberFormat="1" applyFont="1" applyFill="1" applyBorder="1" applyAlignment="1" applyProtection="1">
      <alignment horizontal="justify" vertical="top" wrapText="1"/>
    </xf>
    <xf numFmtId="0" fontId="0" fillId="0" borderId="9" xfId="0" applyBorder="1" applyAlignment="1" applyProtection="1">
      <alignment horizontal="center" vertical="center"/>
    </xf>
    <xf numFmtId="0" fontId="0" fillId="0" borderId="11" xfId="0" applyBorder="1" applyAlignment="1" applyProtection="1">
      <alignment horizontal="center" vertical="center"/>
    </xf>
    <xf numFmtId="0" fontId="0" fillId="0" borderId="15" xfId="0" applyBorder="1" applyAlignment="1" applyProtection="1">
      <alignment horizontal="center" vertical="center"/>
    </xf>
    <xf numFmtId="0" fontId="0" fillId="0" borderId="16" xfId="0" applyBorder="1" applyAlignment="1" applyProtection="1">
      <alignment horizontal="center" vertical="center"/>
    </xf>
    <xf numFmtId="0" fontId="10" fillId="0" borderId="9" xfId="0" applyNumberFormat="1" applyFont="1" applyFill="1" applyBorder="1" applyAlignment="1" applyProtection="1">
      <alignment horizontal="center" vertical="center" wrapText="1"/>
    </xf>
    <xf numFmtId="0" fontId="10" fillId="0" borderId="15" xfId="0" applyNumberFormat="1" applyFont="1" applyFill="1" applyBorder="1" applyAlignment="1" applyProtection="1">
      <alignment horizontal="center" vertical="center" wrapText="1"/>
    </xf>
    <xf numFmtId="0" fontId="17" fillId="0" borderId="15" xfId="0" applyNumberFormat="1" applyFont="1" applyFill="1" applyBorder="1" applyAlignment="1" applyProtection="1">
      <alignment horizontal="center" vertical="center" wrapText="1"/>
    </xf>
    <xf numFmtId="0" fontId="17" fillId="0" borderId="17" xfId="0" applyNumberFormat="1" applyFont="1" applyFill="1" applyBorder="1" applyAlignment="1" applyProtection="1">
      <alignment horizontal="center" vertical="center" wrapText="1"/>
    </xf>
    <xf numFmtId="0" fontId="18" fillId="4" borderId="57" xfId="0" applyFont="1" applyFill="1" applyBorder="1" applyAlignment="1" applyProtection="1">
      <alignment horizontal="left" vertical="center"/>
    </xf>
    <xf numFmtId="0" fontId="18" fillId="4" borderId="4" xfId="0" applyFont="1" applyFill="1" applyBorder="1" applyAlignment="1" applyProtection="1">
      <alignment horizontal="left" vertical="center"/>
    </xf>
    <xf numFmtId="0" fontId="18" fillId="4" borderId="32" xfId="0" applyFont="1" applyFill="1" applyBorder="1" applyAlignment="1" applyProtection="1">
      <alignment horizontal="left" vertical="top"/>
    </xf>
    <xf numFmtId="0" fontId="18" fillId="4" borderId="33" xfId="0" applyFont="1" applyFill="1" applyBorder="1" applyAlignment="1" applyProtection="1">
      <alignment horizontal="left" vertical="top"/>
    </xf>
    <xf numFmtId="0" fontId="7" fillId="0" borderId="13" xfId="1" applyNumberFormat="1" applyFont="1" applyBorder="1" applyAlignment="1" applyProtection="1">
      <alignment horizontal="justify" vertical="justify" wrapText="1"/>
      <protection locked="0"/>
    </xf>
    <xf numFmtId="0" fontId="7" fillId="0" borderId="14" xfId="1" applyNumberFormat="1" applyFont="1" applyBorder="1" applyAlignment="1" applyProtection="1">
      <alignment horizontal="justify" vertical="justify" wrapText="1"/>
      <protection locked="0"/>
    </xf>
    <xf numFmtId="14" fontId="7" fillId="0" borderId="33" xfId="1" applyNumberFormat="1" applyFont="1" applyBorder="1" applyAlignment="1" applyProtection="1">
      <alignment horizontal="left" vertical="justify" wrapText="1"/>
      <protection locked="0"/>
    </xf>
    <xf numFmtId="0" fontId="7" fillId="0" borderId="34" xfId="1" applyNumberFormat="1" applyFont="1" applyBorder="1" applyAlignment="1" applyProtection="1">
      <alignment horizontal="left" vertical="justify" wrapText="1"/>
      <protection locked="0"/>
    </xf>
    <xf numFmtId="0" fontId="1" fillId="7" borderId="38" xfId="0" applyNumberFormat="1" applyFont="1" applyFill="1" applyBorder="1" applyAlignment="1" applyProtection="1">
      <alignment horizontal="center" vertical="center" wrapText="1"/>
    </xf>
    <xf numFmtId="0" fontId="1" fillId="7" borderId="69" xfId="0" applyNumberFormat="1" applyFont="1" applyFill="1" applyBorder="1" applyAlignment="1" applyProtection="1">
      <alignment horizontal="center" vertical="center" wrapText="1"/>
    </xf>
    <xf numFmtId="0" fontId="1" fillId="7" borderId="22" xfId="0" applyNumberFormat="1" applyFont="1" applyFill="1" applyBorder="1" applyAlignment="1" applyProtection="1">
      <alignment horizontal="center" vertical="center" wrapText="1"/>
    </xf>
    <xf numFmtId="0" fontId="1" fillId="7" borderId="24" xfId="0" applyNumberFormat="1" applyFont="1" applyFill="1" applyBorder="1" applyAlignment="1" applyProtection="1">
      <alignment horizontal="center" vertical="center" wrapText="1"/>
    </xf>
    <xf numFmtId="0" fontId="0" fillId="0" borderId="3" xfId="0" applyBorder="1" applyAlignment="1" applyProtection="1">
      <alignment horizontal="justify" vertical="center" wrapText="1"/>
    </xf>
    <xf numFmtId="0" fontId="0" fillId="0" borderId="17" xfId="0" applyBorder="1" applyAlignment="1" applyProtection="1">
      <alignment horizontal="center" vertical="center"/>
    </xf>
    <xf numFmtId="0" fontId="0" fillId="0" borderId="19" xfId="0" applyBorder="1" applyAlignment="1" applyProtection="1">
      <alignment horizontal="center" vertical="center"/>
    </xf>
    <xf numFmtId="0" fontId="10" fillId="0" borderId="11" xfId="0" applyNumberFormat="1" applyFont="1" applyFill="1" applyBorder="1" applyAlignment="1" applyProtection="1">
      <alignment horizontal="center" vertical="center" wrapText="1"/>
    </xf>
    <xf numFmtId="0" fontId="10" fillId="0" borderId="16" xfId="0" applyNumberFormat="1" applyFont="1" applyFill="1" applyBorder="1" applyAlignment="1" applyProtection="1">
      <alignment horizontal="center" vertical="center" wrapText="1"/>
    </xf>
    <xf numFmtId="0" fontId="17" fillId="0" borderId="16" xfId="0" applyNumberFormat="1" applyFont="1" applyFill="1" applyBorder="1" applyAlignment="1" applyProtection="1">
      <alignment horizontal="center" vertical="center" wrapText="1"/>
    </xf>
    <xf numFmtId="0" fontId="1" fillId="7" borderId="44" xfId="0" applyNumberFormat="1" applyFont="1" applyFill="1" applyBorder="1" applyAlignment="1" applyProtection="1">
      <alignment horizontal="center" vertical="center" wrapText="1"/>
    </xf>
    <xf numFmtId="0" fontId="1" fillId="7" borderId="46" xfId="0" applyNumberFormat="1" applyFont="1" applyFill="1" applyBorder="1" applyAlignment="1" applyProtection="1">
      <alignment horizontal="center" vertical="center" wrapText="1"/>
    </xf>
    <xf numFmtId="0" fontId="1" fillId="7" borderId="55" xfId="0" applyNumberFormat="1" applyFont="1" applyFill="1" applyBorder="1" applyAlignment="1" applyProtection="1">
      <alignment horizontal="center" vertical="center" wrapText="1"/>
    </xf>
    <xf numFmtId="0" fontId="1" fillId="7" borderId="62" xfId="0" applyNumberFormat="1" applyFont="1" applyFill="1" applyBorder="1" applyAlignment="1" applyProtection="1">
      <alignment horizontal="center" vertical="center" wrapText="1"/>
    </xf>
    <xf numFmtId="14" fontId="2" fillId="0" borderId="20" xfId="0" applyNumberFormat="1" applyFont="1" applyFill="1" applyBorder="1" applyAlignment="1" applyProtection="1">
      <alignment horizontal="left" vertical="center" wrapText="1"/>
    </xf>
    <xf numFmtId="0" fontId="0" fillId="0" borderId="21" xfId="0" applyNumberFormat="1" applyFont="1" applyFill="1" applyBorder="1" applyAlignment="1" applyProtection="1">
      <alignment wrapText="1"/>
    </xf>
    <xf numFmtId="0" fontId="0" fillId="0" borderId="43" xfId="0" applyNumberFormat="1" applyFont="1" applyFill="1" applyBorder="1" applyAlignment="1" applyProtection="1">
      <alignment wrapText="1"/>
    </xf>
    <xf numFmtId="0" fontId="2" fillId="0" borderId="56" xfId="0" applyNumberFormat="1" applyFont="1" applyFill="1" applyBorder="1" applyAlignment="1" applyProtection="1">
      <alignment horizontal="left" vertical="center" wrapText="1"/>
    </xf>
    <xf numFmtId="0" fontId="0" fillId="0" borderId="51" xfId="0" applyNumberFormat="1" applyFont="1" applyFill="1" applyBorder="1" applyAlignment="1" applyProtection="1">
      <alignment wrapText="1"/>
    </xf>
    <xf numFmtId="0" fontId="0" fillId="0" borderId="64" xfId="0" applyNumberFormat="1" applyFont="1" applyFill="1" applyBorder="1" applyAlignment="1" applyProtection="1">
      <alignment wrapText="1"/>
    </xf>
    <xf numFmtId="0" fontId="18" fillId="6" borderId="9" xfId="0" applyFont="1" applyFill="1" applyBorder="1" applyAlignment="1" applyProtection="1">
      <alignment horizontal="left" vertical="top"/>
    </xf>
    <xf numFmtId="0" fontId="18" fillId="6" borderId="11" xfId="0" applyFont="1" applyFill="1" applyBorder="1" applyAlignment="1" applyProtection="1">
      <alignment horizontal="left" vertical="top"/>
    </xf>
    <xf numFmtId="0" fontId="18" fillId="4" borderId="66" xfId="0" applyFont="1" applyFill="1" applyBorder="1" applyAlignment="1" applyProtection="1">
      <alignment horizontal="left" vertical="top"/>
    </xf>
    <xf numFmtId="0" fontId="18" fillId="4" borderId="67" xfId="0" applyFont="1" applyFill="1" applyBorder="1" applyAlignment="1" applyProtection="1">
      <alignment horizontal="left" vertical="top"/>
    </xf>
    <xf numFmtId="0" fontId="2" fillId="0" borderId="66" xfId="0" applyNumberFormat="1" applyFont="1" applyFill="1" applyBorder="1" applyAlignment="1" applyProtection="1">
      <alignment horizontal="left" vertical="center" wrapText="1"/>
    </xf>
    <xf numFmtId="0" fontId="0" fillId="0" borderId="59" xfId="0" applyNumberFormat="1" applyFont="1" applyFill="1" applyBorder="1" applyAlignment="1" applyProtection="1">
      <alignment wrapText="1"/>
    </xf>
    <xf numFmtId="0" fontId="0" fillId="0" borderId="68" xfId="0" applyNumberFormat="1" applyFont="1" applyFill="1" applyBorder="1" applyAlignment="1" applyProtection="1">
      <alignment wrapText="1"/>
    </xf>
    <xf numFmtId="0" fontId="9" fillId="4" borderId="15" xfId="0" applyNumberFormat="1" applyFont="1" applyFill="1" applyBorder="1" applyAlignment="1" applyProtection="1">
      <alignment horizontal="center" vertical="center" wrapText="1"/>
    </xf>
    <xf numFmtId="0" fontId="9" fillId="4" borderId="0" xfId="0" applyNumberFormat="1" applyFont="1" applyFill="1" applyBorder="1" applyAlignment="1" applyProtection="1">
      <alignment horizontal="center" vertical="center" wrapText="1"/>
    </xf>
    <xf numFmtId="0" fontId="9" fillId="4" borderId="16" xfId="0" applyNumberFormat="1" applyFont="1" applyFill="1" applyBorder="1" applyAlignment="1" applyProtection="1">
      <alignment horizontal="center" vertical="center" wrapText="1"/>
    </xf>
    <xf numFmtId="0" fontId="1" fillId="7" borderId="61" xfId="0" applyNumberFormat="1" applyFont="1" applyFill="1" applyBorder="1" applyAlignment="1" applyProtection="1">
      <alignment horizontal="center" vertical="center" wrapText="1"/>
    </xf>
    <xf numFmtId="0" fontId="18" fillId="4" borderId="20" xfId="0" applyFont="1" applyFill="1" applyBorder="1" applyAlignment="1" applyProtection="1">
      <alignment horizontal="left" vertical="top"/>
    </xf>
    <xf numFmtId="0" fontId="18" fillId="4" borderId="65" xfId="0" applyFont="1" applyFill="1" applyBorder="1" applyAlignment="1" applyProtection="1">
      <alignment horizontal="left" vertical="top"/>
    </xf>
    <xf numFmtId="0" fontId="11" fillId="5" borderId="9" xfId="0" applyNumberFormat="1" applyFont="1" applyFill="1" applyBorder="1" applyAlignment="1" applyProtection="1">
      <alignment horizontal="center" vertical="center" wrapText="1"/>
    </xf>
    <xf numFmtId="0" fontId="11" fillId="5" borderId="10" xfId="0" applyNumberFormat="1" applyFont="1" applyFill="1" applyBorder="1" applyAlignment="1" applyProtection="1">
      <alignment horizontal="center" vertical="center" wrapText="1"/>
    </xf>
    <xf numFmtId="0" fontId="11" fillId="5" borderId="0" xfId="0" applyNumberFormat="1" applyFont="1" applyFill="1" applyBorder="1" applyAlignment="1" applyProtection="1">
      <alignment horizontal="center" vertical="center" wrapText="1"/>
    </xf>
    <xf numFmtId="0" fontId="11" fillId="5" borderId="16" xfId="0" applyNumberFormat="1" applyFont="1" applyFill="1" applyBorder="1" applyAlignment="1" applyProtection="1">
      <alignment horizontal="center" vertical="center" wrapText="1"/>
    </xf>
    <xf numFmtId="0" fontId="1" fillId="3" borderId="3" xfId="0" applyNumberFormat="1" applyFont="1" applyFill="1" applyBorder="1" applyAlignment="1" applyProtection="1">
      <alignment horizontal="center" vertical="center" wrapText="1"/>
    </xf>
    <xf numFmtId="0" fontId="0" fillId="0" borderId="6" xfId="0" applyNumberFormat="1" applyFont="1" applyFill="1" applyBorder="1" applyAlignment="1" applyProtection="1">
      <alignment vertical="center" wrapText="1"/>
    </xf>
    <xf numFmtId="0" fontId="0" fillId="0" borderId="4" xfId="0" applyNumberFormat="1" applyFont="1" applyFill="1" applyBorder="1" applyAlignment="1" applyProtection="1">
      <alignment vertical="center" wrapText="1"/>
    </xf>
    <xf numFmtId="0" fontId="2" fillId="0" borderId="3" xfId="0" applyNumberFormat="1" applyFont="1" applyFill="1" applyBorder="1" applyAlignment="1" applyProtection="1">
      <alignment vertical="center" wrapText="1"/>
    </xf>
    <xf numFmtId="0" fontId="1" fillId="7" borderId="27" xfId="0" applyNumberFormat="1" applyFont="1" applyFill="1" applyBorder="1" applyAlignment="1" applyProtection="1">
      <alignment horizontal="center" vertical="center" wrapText="1"/>
    </xf>
    <xf numFmtId="0" fontId="1" fillId="7" borderId="30" xfId="0" applyNumberFormat="1" applyFont="1" applyFill="1" applyBorder="1" applyAlignment="1" applyProtection="1">
      <alignment horizontal="center" vertical="center" wrapText="1"/>
    </xf>
    <xf numFmtId="0" fontId="1" fillId="7" borderId="35" xfId="0" applyNumberFormat="1" applyFont="1" applyFill="1" applyBorder="1" applyAlignment="1" applyProtection="1">
      <alignment horizontal="center" vertical="center" wrapText="1"/>
    </xf>
    <xf numFmtId="0" fontId="1" fillId="7" borderId="28" xfId="0" applyNumberFormat="1" applyFont="1" applyFill="1" applyBorder="1" applyAlignment="1" applyProtection="1">
      <alignment horizontal="center" vertical="center" wrapText="1"/>
    </xf>
    <xf numFmtId="0" fontId="1" fillId="7" borderId="3" xfId="0" applyNumberFormat="1" applyFont="1" applyFill="1" applyBorder="1" applyAlignment="1" applyProtection="1">
      <alignment horizontal="center" vertical="center" wrapText="1"/>
    </xf>
    <xf numFmtId="0" fontId="1" fillId="7" borderId="25" xfId="0" applyNumberFormat="1" applyFont="1" applyFill="1" applyBorder="1" applyAlignment="1" applyProtection="1">
      <alignment horizontal="center" vertical="center" wrapText="1"/>
    </xf>
    <xf numFmtId="0" fontId="1" fillId="7" borderId="29" xfId="0" applyNumberFormat="1" applyFont="1" applyFill="1" applyBorder="1" applyAlignment="1" applyProtection="1">
      <alignment horizontal="center" vertical="center" wrapText="1"/>
    </xf>
    <xf numFmtId="0" fontId="1" fillId="7" borderId="31" xfId="0" applyNumberFormat="1" applyFont="1" applyFill="1" applyBorder="1" applyAlignment="1" applyProtection="1">
      <alignment horizontal="center" vertical="center" wrapText="1"/>
    </xf>
    <xf numFmtId="0" fontId="1" fillId="7" borderId="36" xfId="0" applyNumberFormat="1" applyFont="1" applyFill="1" applyBorder="1" applyAlignment="1" applyProtection="1">
      <alignment horizontal="center" vertical="center" wrapText="1"/>
    </xf>
    <xf numFmtId="0" fontId="12" fillId="8" borderId="12" xfId="0" applyNumberFormat="1" applyFont="1" applyFill="1" applyBorder="1" applyAlignment="1" applyProtection="1">
      <alignment horizontal="center" wrapText="1"/>
    </xf>
    <xf numFmtId="0" fontId="15" fillId="8" borderId="13" xfId="0" applyNumberFormat="1" applyFont="1" applyFill="1" applyBorder="1" applyAlignment="1" applyProtection="1">
      <alignment wrapText="1"/>
    </xf>
    <xf numFmtId="0" fontId="15" fillId="8" borderId="14" xfId="0" applyNumberFormat="1" applyFont="1" applyFill="1" applyBorder="1" applyAlignment="1" applyProtection="1">
      <alignment wrapText="1"/>
    </xf>
    <xf numFmtId="0" fontId="0" fillId="0" borderId="3" xfId="0" applyNumberFormat="1" applyFont="1" applyFill="1" applyBorder="1" applyAlignment="1" applyProtection="1">
      <alignment vertical="center" wrapText="1"/>
    </xf>
    <xf numFmtId="0" fontId="1" fillId="3" borderId="26" xfId="0" applyNumberFormat="1" applyFont="1" applyFill="1" applyBorder="1" applyAlignment="1" applyProtection="1">
      <alignment horizontal="center" vertical="center" wrapText="1"/>
    </xf>
    <xf numFmtId="0" fontId="0" fillId="0" borderId="1" xfId="0" applyNumberFormat="1" applyFont="1" applyFill="1" applyBorder="1" applyAlignment="1" applyProtection="1">
      <alignment vertical="center" wrapText="1"/>
    </xf>
    <xf numFmtId="0" fontId="0" fillId="0" borderId="47" xfId="0" applyNumberFormat="1" applyFont="1" applyFill="1" applyBorder="1" applyAlignment="1" applyProtection="1">
      <alignment vertical="center" wrapText="1"/>
    </xf>
    <xf numFmtId="0" fontId="12" fillId="0" borderId="0" xfId="0" applyNumberFormat="1" applyFont="1" applyFill="1" applyBorder="1" applyAlignment="1" applyProtection="1">
      <alignment horizontal="center" wrapText="1"/>
    </xf>
    <xf numFmtId="0" fontId="0" fillId="7" borderId="3" xfId="0" applyNumberFormat="1" applyFont="1" applyFill="1" applyBorder="1" applyAlignment="1" applyProtection="1">
      <alignment wrapText="1"/>
    </xf>
    <xf numFmtId="0" fontId="2" fillId="0" borderId="27" xfId="0" applyNumberFormat="1" applyFont="1" applyFill="1" applyBorder="1" applyAlignment="1" applyProtection="1">
      <alignment horizontal="left" vertical="center" wrapText="1"/>
    </xf>
    <xf numFmtId="0" fontId="0" fillId="0" borderId="28" xfId="0" applyNumberFormat="1" applyFont="1" applyFill="1" applyBorder="1" applyAlignment="1" applyProtection="1">
      <alignment wrapText="1"/>
    </xf>
    <xf numFmtId="0" fontId="0" fillId="0" borderId="29" xfId="0" applyNumberFormat="1" applyFont="1" applyFill="1" applyBorder="1" applyAlignment="1" applyProtection="1">
      <alignment wrapText="1"/>
    </xf>
    <xf numFmtId="0" fontId="18" fillId="4" borderId="30" xfId="0" applyFont="1" applyFill="1" applyBorder="1" applyAlignment="1" applyProtection="1">
      <alignment horizontal="left" vertical="top"/>
    </xf>
    <xf numFmtId="0" fontId="18" fillId="4" borderId="5" xfId="0" applyFont="1" applyFill="1" applyBorder="1" applyAlignment="1" applyProtection="1">
      <alignment horizontal="left" vertical="top"/>
    </xf>
    <xf numFmtId="0" fontId="2" fillId="0" borderId="30" xfId="0" applyNumberFormat="1" applyFont="1" applyFill="1" applyBorder="1" applyAlignment="1" applyProtection="1">
      <alignment horizontal="left" vertical="center" wrapText="1"/>
    </xf>
    <xf numFmtId="0" fontId="0" fillId="0" borderId="3" xfId="0" applyNumberFormat="1" applyFont="1" applyFill="1" applyBorder="1" applyAlignment="1" applyProtection="1">
      <alignment wrapText="1"/>
    </xf>
    <xf numFmtId="0" fontId="0" fillId="0" borderId="31" xfId="0" applyNumberFormat="1" applyFont="1" applyFill="1" applyBorder="1" applyAlignment="1" applyProtection="1">
      <alignment wrapText="1"/>
    </xf>
    <xf numFmtId="0" fontId="18" fillId="4" borderId="41" xfId="0" applyFont="1" applyFill="1" applyBorder="1" applyAlignment="1" applyProtection="1">
      <alignment horizontal="left" vertical="top"/>
    </xf>
    <xf numFmtId="0" fontId="9" fillId="5" borderId="9" xfId="0" applyNumberFormat="1" applyFont="1" applyFill="1" applyBorder="1" applyAlignment="1" applyProtection="1">
      <alignment horizontal="center" vertical="center" wrapText="1"/>
    </xf>
    <xf numFmtId="0" fontId="9" fillId="5" borderId="10" xfId="0" applyNumberFormat="1" applyFont="1" applyFill="1" applyBorder="1" applyAlignment="1" applyProtection="1">
      <alignment horizontal="center" vertical="center" wrapText="1"/>
    </xf>
    <xf numFmtId="0" fontId="9" fillId="5" borderId="11" xfId="0" applyNumberFormat="1" applyFont="1" applyFill="1" applyBorder="1" applyAlignment="1" applyProtection="1">
      <alignment horizontal="center" vertical="center" wrapText="1"/>
    </xf>
    <xf numFmtId="14" fontId="2" fillId="0" borderId="61" xfId="0" applyNumberFormat="1" applyFont="1" applyFill="1" applyBorder="1" applyAlignment="1" applyProtection="1">
      <alignment horizontal="left" vertical="center" wrapText="1"/>
    </xf>
    <xf numFmtId="14" fontId="2" fillId="0" borderId="62" xfId="0" applyNumberFormat="1" applyFont="1" applyFill="1" applyBorder="1" applyAlignment="1" applyProtection="1">
      <alignment horizontal="left" vertical="center" wrapText="1"/>
    </xf>
    <xf numFmtId="14" fontId="2" fillId="0" borderId="52" xfId="0" applyNumberFormat="1" applyFont="1" applyFill="1" applyBorder="1" applyAlignment="1" applyProtection="1">
      <alignment horizontal="left" vertical="center" wrapText="1"/>
    </xf>
    <xf numFmtId="0" fontId="1" fillId="7" borderId="32" xfId="0" applyNumberFormat="1" applyFont="1" applyFill="1" applyBorder="1" applyAlignment="1" applyProtection="1">
      <alignment horizontal="center" vertical="center" wrapText="1"/>
    </xf>
    <xf numFmtId="0" fontId="1" fillId="7" borderId="33" xfId="0" applyNumberFormat="1" applyFont="1" applyFill="1" applyBorder="1" applyAlignment="1" applyProtection="1">
      <alignment horizontal="center" vertical="center" wrapText="1"/>
    </xf>
    <xf numFmtId="0" fontId="1" fillId="7" borderId="34" xfId="0" applyNumberFormat="1" applyFont="1" applyFill="1" applyBorder="1" applyAlignment="1" applyProtection="1">
      <alignment horizontal="center" vertical="center" wrapText="1"/>
    </xf>
    <xf numFmtId="0" fontId="1" fillId="7" borderId="21" xfId="0" applyNumberFormat="1" applyFont="1" applyFill="1" applyBorder="1" applyAlignment="1" applyProtection="1">
      <alignment horizontal="center" vertical="center" wrapText="1"/>
    </xf>
    <xf numFmtId="0" fontId="1" fillId="7" borderId="53" xfId="0" applyNumberFormat="1" applyFont="1" applyFill="1" applyBorder="1" applyAlignment="1" applyProtection="1">
      <alignment horizontal="center" vertical="center" wrapText="1"/>
    </xf>
    <xf numFmtId="0" fontId="0" fillId="0" borderId="10" xfId="0" applyBorder="1" applyAlignment="1" applyProtection="1">
      <alignment horizontal="center" vertical="center"/>
    </xf>
    <xf numFmtId="0" fontId="0" fillId="0" borderId="0" xfId="0" applyBorder="1" applyAlignment="1" applyProtection="1">
      <alignment horizontal="center" vertical="center"/>
    </xf>
    <xf numFmtId="0" fontId="0" fillId="0" borderId="18" xfId="0" applyBorder="1" applyAlignment="1" applyProtection="1">
      <alignment horizontal="center" vertical="center"/>
    </xf>
    <xf numFmtId="0" fontId="10" fillId="0" borderId="0" xfId="0" applyNumberFormat="1" applyFont="1" applyFill="1" applyBorder="1" applyAlignment="1" applyProtection="1">
      <alignment horizontal="center" vertical="center" wrapText="1"/>
    </xf>
    <xf numFmtId="0" fontId="17" fillId="0" borderId="0" xfId="0" applyNumberFormat="1" applyFont="1" applyFill="1" applyBorder="1" applyAlignment="1" applyProtection="1">
      <alignment horizontal="center" vertical="center" wrapText="1"/>
    </xf>
    <xf numFmtId="0" fontId="17" fillId="0" borderId="18" xfId="0" applyNumberFormat="1" applyFont="1" applyFill="1" applyBorder="1" applyAlignment="1" applyProtection="1">
      <alignment horizontal="center" vertical="center" wrapText="1"/>
    </xf>
    <xf numFmtId="0" fontId="17" fillId="0" borderId="19" xfId="0" applyNumberFormat="1" applyFont="1" applyFill="1" applyBorder="1" applyAlignment="1" applyProtection="1">
      <alignment horizontal="center" vertical="center" wrapText="1"/>
    </xf>
    <xf numFmtId="0" fontId="18" fillId="6" borderId="38" xfId="0" applyFont="1" applyFill="1" applyBorder="1" applyAlignment="1" applyProtection="1">
      <alignment horizontal="left" vertical="top"/>
    </xf>
    <xf numFmtId="0" fontId="18" fillId="6" borderId="44" xfId="0" applyFont="1" applyFill="1" applyBorder="1" applyAlignment="1" applyProtection="1">
      <alignment horizontal="left" vertical="top"/>
    </xf>
    <xf numFmtId="0" fontId="2" fillId="0" borderId="3" xfId="0" applyNumberFormat="1" applyFont="1" applyFill="1" applyBorder="1" applyAlignment="1" applyProtection="1">
      <alignment horizontal="center" vertical="center" wrapText="1"/>
      <protection locked="0"/>
    </xf>
    <xf numFmtId="0" fontId="2" fillId="0" borderId="28" xfId="0" applyNumberFormat="1" applyFont="1" applyFill="1" applyBorder="1" applyAlignment="1" applyProtection="1">
      <alignment horizontal="center" vertical="center" wrapText="1"/>
      <protection locked="0"/>
    </xf>
    <xf numFmtId="0" fontId="2" fillId="7" borderId="48" xfId="0" applyNumberFormat="1" applyFont="1" applyFill="1" applyBorder="1" applyAlignment="1" applyProtection="1">
      <alignment horizontal="center" vertical="center" wrapText="1"/>
    </xf>
    <xf numFmtId="0" fontId="2" fillId="7" borderId="8" xfId="0" applyNumberFormat="1" applyFont="1" applyFill="1" applyBorder="1" applyAlignment="1" applyProtection="1">
      <alignment horizontal="center" vertical="center" wrapText="1"/>
    </xf>
    <xf numFmtId="0" fontId="18" fillId="6" borderId="63" xfId="0" applyFont="1" applyFill="1" applyBorder="1" applyAlignment="1" applyProtection="1">
      <alignment horizontal="left" vertical="top"/>
    </xf>
    <xf numFmtId="0" fontId="11" fillId="2" borderId="17" xfId="0" applyNumberFormat="1" applyFont="1" applyFill="1" applyBorder="1" applyAlignment="1" applyProtection="1">
      <alignment horizontal="center" vertical="center" wrapText="1"/>
    </xf>
    <xf numFmtId="0" fontId="11" fillId="2" borderId="18" xfId="0" applyNumberFormat="1" applyFont="1" applyFill="1" applyBorder="1" applyAlignment="1" applyProtection="1">
      <alignment horizontal="center" vertical="center" wrapText="1"/>
    </xf>
    <xf numFmtId="0" fontId="11" fillId="2" borderId="19" xfId="0" applyNumberFormat="1" applyFont="1" applyFill="1" applyBorder="1" applyAlignment="1" applyProtection="1">
      <alignment horizontal="center" vertical="center" wrapText="1"/>
    </xf>
    <xf numFmtId="0" fontId="0" fillId="0" borderId="28" xfId="0" applyNumberFormat="1" applyFont="1" applyFill="1" applyBorder="1" applyAlignment="1" applyProtection="1">
      <alignment horizontal="left" wrapText="1"/>
    </xf>
    <xf numFmtId="0" fontId="0" fillId="0" borderId="29" xfId="0" applyNumberFormat="1" applyFont="1" applyFill="1" applyBorder="1" applyAlignment="1" applyProtection="1">
      <alignment horizontal="left" wrapText="1"/>
    </xf>
    <xf numFmtId="0" fontId="0" fillId="0" borderId="3" xfId="0" applyNumberFormat="1" applyFont="1" applyFill="1" applyBorder="1" applyAlignment="1" applyProtection="1">
      <alignment horizontal="left" wrapText="1"/>
    </xf>
    <xf numFmtId="0" fontId="0" fillId="0" borderId="31" xfId="0" applyNumberFormat="1" applyFont="1" applyFill="1" applyBorder="1" applyAlignment="1" applyProtection="1">
      <alignment horizontal="left" wrapText="1"/>
    </xf>
    <xf numFmtId="0" fontId="2" fillId="0" borderId="33" xfId="0" applyNumberFormat="1" applyFont="1" applyFill="1" applyBorder="1" applyAlignment="1" applyProtection="1">
      <alignment horizontal="center" vertical="center" wrapText="1"/>
      <protection locked="0"/>
    </xf>
    <xf numFmtId="0" fontId="0" fillId="7" borderId="35" xfId="0" applyNumberFormat="1" applyFont="1" applyFill="1" applyBorder="1" applyAlignment="1" applyProtection="1">
      <alignment wrapText="1"/>
    </xf>
    <xf numFmtId="0" fontId="0" fillId="7" borderId="25" xfId="0" applyNumberFormat="1" applyFont="1" applyFill="1" applyBorder="1" applyAlignment="1" applyProtection="1">
      <alignment wrapText="1"/>
    </xf>
    <xf numFmtId="0" fontId="0" fillId="7" borderId="28" xfId="0" applyNumberFormat="1" applyFont="1" applyFill="1" applyBorder="1" applyAlignment="1" applyProtection="1">
      <alignment wrapText="1"/>
    </xf>
    <xf numFmtId="0" fontId="1" fillId="7" borderId="50" xfId="0" applyNumberFormat="1" applyFont="1" applyFill="1" applyBorder="1" applyAlignment="1" applyProtection="1">
      <alignment horizontal="center" vertical="center" wrapText="1"/>
    </xf>
    <xf numFmtId="0" fontId="0" fillId="7" borderId="25" xfId="0" applyFill="1" applyBorder="1" applyProtection="1">
      <alignment vertical="center"/>
    </xf>
    <xf numFmtId="0" fontId="0" fillId="7" borderId="36" xfId="0" applyNumberFormat="1" applyFont="1" applyFill="1" applyBorder="1" applyAlignment="1" applyProtection="1">
      <alignment wrapText="1"/>
    </xf>
    <xf numFmtId="0" fontId="4" fillId="7" borderId="51" xfId="0" applyFont="1" applyFill="1" applyBorder="1" applyAlignment="1" applyProtection="1">
      <alignment horizontal="center" vertical="center"/>
    </xf>
    <xf numFmtId="0" fontId="4" fillId="7" borderId="53" xfId="0" applyFont="1" applyFill="1" applyBorder="1" applyAlignment="1" applyProtection="1">
      <alignment horizontal="center" vertical="center"/>
    </xf>
    <xf numFmtId="0" fontId="11" fillId="5" borderId="12" xfId="0" applyNumberFormat="1" applyFont="1" applyFill="1" applyBorder="1" applyAlignment="1" applyProtection="1">
      <alignment horizontal="center" wrapText="1"/>
    </xf>
    <xf numFmtId="0" fontId="11" fillId="5" borderId="13" xfId="0" applyNumberFormat="1" applyFont="1" applyFill="1" applyBorder="1" applyAlignment="1" applyProtection="1">
      <alignment horizontal="center" wrapText="1"/>
    </xf>
    <xf numFmtId="0" fontId="11" fillId="5" borderId="14" xfId="0" applyNumberFormat="1" applyFont="1" applyFill="1" applyBorder="1" applyAlignment="1" applyProtection="1">
      <alignment horizontal="center" wrapText="1"/>
    </xf>
    <xf numFmtId="0" fontId="18" fillId="4" borderId="3" xfId="0" applyFont="1" applyFill="1" applyBorder="1" applyAlignment="1" applyProtection="1">
      <alignment horizontal="left" vertical="top"/>
    </xf>
    <xf numFmtId="0" fontId="13" fillId="0" borderId="27" xfId="0" applyFont="1" applyBorder="1" applyAlignment="1" applyProtection="1">
      <alignment horizontal="center" vertical="center"/>
    </xf>
    <xf numFmtId="0" fontId="13" fillId="0" borderId="28" xfId="0" applyFont="1" applyBorder="1" applyAlignment="1" applyProtection="1">
      <alignment horizontal="center" vertical="center"/>
    </xf>
    <xf numFmtId="0" fontId="13" fillId="0" borderId="29" xfId="0" applyFont="1" applyBorder="1" applyAlignment="1" applyProtection="1">
      <alignment horizontal="center" vertical="center"/>
    </xf>
    <xf numFmtId="0" fontId="13" fillId="0" borderId="30" xfId="0" applyFont="1" applyBorder="1" applyAlignment="1" applyProtection="1">
      <alignment horizontal="center" vertical="center"/>
    </xf>
    <xf numFmtId="0" fontId="13" fillId="0" borderId="3" xfId="0" applyFont="1" applyBorder="1" applyAlignment="1" applyProtection="1">
      <alignment horizontal="center" vertical="center"/>
    </xf>
    <xf numFmtId="0" fontId="13" fillId="0" borderId="31" xfId="0" applyFont="1" applyBorder="1" applyAlignment="1" applyProtection="1">
      <alignment horizontal="center" vertical="center"/>
    </xf>
    <xf numFmtId="0" fontId="13" fillId="0" borderId="35" xfId="0" applyFont="1" applyBorder="1" applyAlignment="1" applyProtection="1">
      <alignment horizontal="center" vertical="center"/>
    </xf>
    <xf numFmtId="0" fontId="13" fillId="0" borderId="25" xfId="0" applyFont="1" applyBorder="1" applyAlignment="1" applyProtection="1">
      <alignment horizontal="center" vertical="center"/>
    </xf>
    <xf numFmtId="0" fontId="13" fillId="0" borderId="36" xfId="0" applyFont="1" applyBorder="1" applyAlignment="1" applyProtection="1">
      <alignment horizontal="center" vertical="center"/>
    </xf>
    <xf numFmtId="0" fontId="10" fillId="0" borderId="10" xfId="0" applyNumberFormat="1" applyFont="1" applyFill="1" applyBorder="1" applyAlignment="1" applyProtection="1">
      <alignment horizontal="center" vertical="center" wrapText="1"/>
    </xf>
    <xf numFmtId="0" fontId="2" fillId="0" borderId="0" xfId="0" applyNumberFormat="1" applyFont="1" applyFill="1" applyBorder="1" applyAlignment="1">
      <alignment horizontal="left" wrapText="1"/>
    </xf>
    <xf numFmtId="0" fontId="6" fillId="7" borderId="48" xfId="0" applyNumberFormat="1" applyFont="1" applyFill="1" applyBorder="1" applyAlignment="1" applyProtection="1">
      <alignment horizontal="center" vertical="center" wrapText="1"/>
    </xf>
    <xf numFmtId="0" fontId="6" fillId="7" borderId="7" xfId="0" applyNumberFormat="1" applyFont="1" applyFill="1" applyBorder="1" applyAlignment="1" applyProtection="1">
      <alignment horizontal="center" vertical="center" wrapText="1"/>
    </xf>
    <xf numFmtId="0" fontId="6" fillId="7" borderId="22" xfId="0" applyNumberFormat="1" applyFont="1" applyFill="1" applyBorder="1" applyAlignment="1" applyProtection="1">
      <alignment horizontal="center" vertical="center" wrapText="1"/>
    </xf>
    <xf numFmtId="0" fontId="6" fillId="7" borderId="39" xfId="0" applyNumberFormat="1" applyFont="1" applyFill="1" applyBorder="1" applyAlignment="1" applyProtection="1">
      <alignment horizontal="center" vertical="center" wrapText="1"/>
    </xf>
    <xf numFmtId="0" fontId="6" fillId="7" borderId="38" xfId="0" applyNumberFormat="1" applyFont="1" applyFill="1" applyBorder="1" applyAlignment="1" applyProtection="1">
      <alignment horizontal="center" vertical="center" wrapText="1"/>
    </xf>
    <xf numFmtId="0" fontId="6" fillId="7" borderId="55" xfId="0" applyNumberFormat="1" applyFont="1" applyFill="1" applyBorder="1" applyAlignment="1" applyProtection="1">
      <alignment horizontal="center" vertical="center" wrapText="1"/>
    </xf>
    <xf numFmtId="0" fontId="6" fillId="7" borderId="44" xfId="0" applyNumberFormat="1" applyFont="1" applyFill="1" applyBorder="1" applyAlignment="1" applyProtection="1">
      <alignment horizontal="center" vertical="center" wrapText="1"/>
    </xf>
    <xf numFmtId="0" fontId="6" fillId="7" borderId="11" xfId="0" applyNumberFormat="1" applyFont="1" applyFill="1" applyBorder="1" applyAlignment="1" applyProtection="1">
      <alignment horizontal="center" vertical="center" wrapText="1"/>
    </xf>
    <xf numFmtId="0" fontId="6" fillId="7" borderId="16" xfId="0" applyNumberFormat="1" applyFont="1" applyFill="1" applyBorder="1" applyAlignment="1" applyProtection="1">
      <alignment horizontal="center" vertical="center" wrapText="1"/>
    </xf>
    <xf numFmtId="0" fontId="6" fillId="7" borderId="46" xfId="0" applyNumberFormat="1" applyFont="1" applyFill="1" applyBorder="1" applyAlignment="1" applyProtection="1">
      <alignment horizontal="center" vertical="center" wrapText="1"/>
    </xf>
    <xf numFmtId="0" fontId="8" fillId="5" borderId="20" xfId="1" applyFont="1" applyFill="1" applyBorder="1" applyAlignment="1" applyProtection="1">
      <alignment horizontal="center" vertical="center" wrapText="1"/>
    </xf>
    <xf numFmtId="0" fontId="8" fillId="5" borderId="21" xfId="1" applyFont="1" applyFill="1" applyBorder="1" applyAlignment="1" applyProtection="1">
      <alignment horizontal="center" vertical="center" wrapText="1"/>
    </xf>
    <xf numFmtId="0" fontId="8" fillId="5" borderId="43" xfId="1" applyFont="1" applyFill="1" applyBorder="1" applyAlignment="1" applyProtection="1">
      <alignment horizontal="center" vertical="center" wrapText="1"/>
    </xf>
    <xf numFmtId="0" fontId="6" fillId="7" borderId="27" xfId="0" applyNumberFormat="1" applyFont="1" applyFill="1" applyBorder="1" applyAlignment="1" applyProtection="1">
      <alignment horizontal="center" vertical="center" wrapText="1"/>
    </xf>
    <xf numFmtId="0" fontId="6" fillId="7" borderId="35" xfId="0" applyNumberFormat="1" applyFont="1" applyFill="1" applyBorder="1" applyAlignment="1" applyProtection="1">
      <alignment horizontal="center" vertical="center" wrapText="1"/>
    </xf>
    <xf numFmtId="0" fontId="6" fillId="7" borderId="28" xfId="0" applyNumberFormat="1" applyFont="1" applyFill="1" applyBorder="1" applyAlignment="1" applyProtection="1">
      <alignment horizontal="center" vertical="center" wrapText="1"/>
    </xf>
    <xf numFmtId="0" fontId="6" fillId="7" borderId="25" xfId="0" applyNumberFormat="1" applyFont="1" applyFill="1" applyBorder="1" applyAlignment="1" applyProtection="1">
      <alignment horizontal="center" vertical="center" wrapText="1"/>
    </xf>
    <xf numFmtId="0" fontId="8" fillId="7" borderId="28" xfId="1" applyFont="1" applyFill="1" applyBorder="1" applyAlignment="1" applyProtection="1">
      <alignment horizontal="center" vertical="center" wrapText="1"/>
    </xf>
    <xf numFmtId="0" fontId="8" fillId="7" borderId="29" xfId="1" applyFont="1" applyFill="1" applyBorder="1" applyAlignment="1" applyProtection="1">
      <alignment horizontal="center" vertical="center" wrapText="1"/>
    </xf>
    <xf numFmtId="0" fontId="6" fillId="7" borderId="41" xfId="0" applyNumberFormat="1" applyFont="1" applyFill="1" applyBorder="1" applyAlignment="1" applyProtection="1">
      <alignment horizontal="center" vertical="center" wrapText="1"/>
    </xf>
    <xf numFmtId="0" fontId="6" fillId="7" borderId="54" xfId="0" applyNumberFormat="1" applyFont="1" applyFill="1" applyBorder="1" applyAlignment="1" applyProtection="1">
      <alignment horizontal="center" vertical="center" wrapText="1"/>
    </xf>
    <xf numFmtId="0" fontId="8" fillId="5" borderId="12" xfId="1" applyFont="1" applyFill="1" applyBorder="1" applyAlignment="1" applyProtection="1">
      <alignment horizontal="center" vertical="center" wrapText="1"/>
    </xf>
    <xf numFmtId="0" fontId="8" fillId="5" borderId="13" xfId="1" applyFont="1" applyFill="1" applyBorder="1" applyAlignment="1" applyProtection="1">
      <alignment horizontal="center" vertical="center" wrapText="1"/>
    </xf>
    <xf numFmtId="0" fontId="8" fillId="5" borderId="10" xfId="1" applyFont="1" applyFill="1" applyBorder="1" applyAlignment="1" applyProtection="1">
      <alignment horizontal="center" vertical="center" wrapText="1"/>
    </xf>
    <xf numFmtId="0" fontId="8" fillId="5" borderId="14" xfId="1" applyFont="1" applyFill="1" applyBorder="1" applyAlignment="1" applyProtection="1">
      <alignment horizontal="center" vertical="center" wrapText="1"/>
    </xf>
    <xf numFmtId="0" fontId="8" fillId="7" borderId="27" xfId="1" applyFont="1" applyFill="1" applyBorder="1" applyAlignment="1" applyProtection="1">
      <alignment horizontal="center" vertical="center" wrapText="1"/>
    </xf>
    <xf numFmtId="0" fontId="8" fillId="7" borderId="40" xfId="1" applyFont="1" applyFill="1" applyBorder="1" applyAlignment="1" applyProtection="1">
      <alignment horizontal="center" vertical="center" wrapText="1"/>
    </xf>
    <xf numFmtId="0" fontId="18" fillId="4" borderId="25" xfId="0" applyFont="1" applyFill="1" applyBorder="1" applyAlignment="1" applyProtection="1">
      <alignment horizontal="left" vertical="top"/>
    </xf>
    <xf numFmtId="14" fontId="2" fillId="0" borderId="12" xfId="0" applyNumberFormat="1" applyFont="1" applyFill="1" applyBorder="1" applyAlignment="1" applyProtection="1">
      <alignment horizontal="left" vertical="center" wrapText="1"/>
    </xf>
    <xf numFmtId="14" fontId="2" fillId="0" borderId="13" xfId="0" applyNumberFormat="1" applyFont="1" applyFill="1" applyBorder="1" applyAlignment="1" applyProtection="1">
      <alignment horizontal="left" vertical="center" wrapText="1"/>
    </xf>
    <xf numFmtId="14" fontId="2" fillId="0" borderId="14" xfId="0" applyNumberFormat="1" applyFont="1" applyFill="1" applyBorder="1" applyAlignment="1" applyProtection="1">
      <alignment horizontal="left" vertical="center" wrapText="1"/>
    </xf>
    <xf numFmtId="0" fontId="0" fillId="0" borderId="9" xfId="0" applyBorder="1" applyAlignment="1" applyProtection="1">
      <alignment horizontal="center"/>
    </xf>
    <xf numFmtId="0" fontId="0" fillId="0" borderId="10" xfId="0" applyBorder="1" applyAlignment="1" applyProtection="1">
      <alignment horizontal="center"/>
    </xf>
    <xf numFmtId="0" fontId="0" fillId="0" borderId="15" xfId="0" applyBorder="1" applyAlignment="1" applyProtection="1">
      <alignment horizontal="center"/>
    </xf>
    <xf numFmtId="0" fontId="0" fillId="0" borderId="0" xfId="0" applyBorder="1" applyAlignment="1" applyProtection="1">
      <alignment horizontal="center"/>
    </xf>
    <xf numFmtId="0" fontId="0" fillId="0" borderId="17" xfId="0" applyBorder="1" applyAlignment="1" applyProtection="1">
      <alignment horizontal="center"/>
    </xf>
    <xf numFmtId="0" fontId="0" fillId="0" borderId="18" xfId="0" applyBorder="1" applyAlignment="1" applyProtection="1">
      <alignment horizontal="center"/>
    </xf>
    <xf numFmtId="0" fontId="16" fillId="0" borderId="9" xfId="0" applyFont="1" applyFill="1" applyBorder="1" applyAlignment="1" applyProtection="1">
      <alignment horizontal="center" vertical="center" wrapText="1"/>
    </xf>
    <xf numFmtId="0" fontId="16" fillId="0" borderId="10" xfId="0" applyFont="1" applyFill="1" applyBorder="1" applyAlignment="1" applyProtection="1">
      <alignment horizontal="center" vertical="center" wrapText="1"/>
    </xf>
    <xf numFmtId="0" fontId="16" fillId="0" borderId="11" xfId="0" applyFont="1" applyFill="1" applyBorder="1" applyAlignment="1" applyProtection="1">
      <alignment horizontal="center" vertical="center" wrapText="1"/>
    </xf>
    <xf numFmtId="0" fontId="16" fillId="0" borderId="15" xfId="0" applyFont="1" applyFill="1" applyBorder="1" applyAlignment="1" applyProtection="1">
      <alignment horizontal="center" vertical="center" wrapText="1"/>
    </xf>
    <xf numFmtId="0" fontId="16" fillId="0" borderId="0" xfId="0" applyFont="1" applyFill="1" applyBorder="1" applyAlignment="1" applyProtection="1">
      <alignment horizontal="center" vertical="center" wrapText="1"/>
    </xf>
    <xf numFmtId="0" fontId="16" fillId="0" borderId="16" xfId="0" applyFont="1" applyFill="1" applyBorder="1" applyAlignment="1" applyProtection="1">
      <alignment horizontal="center" vertical="center" wrapText="1"/>
    </xf>
    <xf numFmtId="0" fontId="17" fillId="0" borderId="15" xfId="0" applyFont="1" applyFill="1" applyBorder="1" applyAlignment="1" applyProtection="1">
      <alignment horizontal="center" vertical="center" wrapText="1"/>
    </xf>
    <xf numFmtId="0" fontId="17" fillId="0" borderId="0" xfId="0" applyFont="1" applyFill="1" applyBorder="1" applyAlignment="1" applyProtection="1">
      <alignment horizontal="center" vertical="center" wrapText="1"/>
    </xf>
    <xf numFmtId="0" fontId="17" fillId="0" borderId="16" xfId="0" applyFont="1" applyFill="1" applyBorder="1" applyAlignment="1" applyProtection="1">
      <alignment horizontal="center" vertical="center" wrapText="1"/>
    </xf>
    <xf numFmtId="0" fontId="17" fillId="0" borderId="17" xfId="0" applyFont="1" applyFill="1" applyBorder="1" applyAlignment="1" applyProtection="1">
      <alignment horizontal="center" vertical="center" wrapText="1"/>
    </xf>
    <xf numFmtId="0" fontId="17" fillId="0" borderId="18" xfId="0" applyFont="1" applyFill="1" applyBorder="1" applyAlignment="1" applyProtection="1">
      <alignment horizontal="center" vertical="center" wrapText="1"/>
    </xf>
    <xf numFmtId="0" fontId="17" fillId="0" borderId="19" xfId="0" applyFont="1" applyFill="1" applyBorder="1" applyAlignment="1" applyProtection="1">
      <alignment horizontal="center" vertical="center" wrapText="1"/>
    </xf>
    <xf numFmtId="0" fontId="7" fillId="0" borderId="12" xfId="0" applyFont="1" applyBorder="1" applyAlignment="1" applyProtection="1">
      <alignment horizontal="left" vertical="center" wrapText="1"/>
    </xf>
    <xf numFmtId="0" fontId="7" fillId="0" borderId="13" xfId="0" applyFont="1" applyBorder="1" applyAlignment="1" applyProtection="1">
      <alignment horizontal="left" vertical="center" wrapText="1"/>
    </xf>
    <xf numFmtId="0" fontId="7" fillId="0" borderId="14" xfId="0" applyFont="1" applyBorder="1" applyAlignment="1" applyProtection="1">
      <alignment horizontal="left" vertical="center" wrapText="1"/>
    </xf>
  </cellXfs>
  <cellStyles count="2">
    <cellStyle name="Normal" xfId="0" builtinId="0"/>
    <cellStyle name="Normal 2" xfId="1"/>
  </cellStyles>
  <dxfs count="122">
    <dxf>
      <fill>
        <patternFill>
          <bgColor rgb="FFFF0000"/>
        </patternFill>
      </fill>
    </dxf>
    <dxf>
      <font>
        <color indexed="16"/>
      </font>
      <fill>
        <patternFill patternType="solid">
          <bgColor indexed="52"/>
        </patternFill>
      </fill>
    </dxf>
    <dxf>
      <font>
        <color indexed="16"/>
      </font>
      <fill>
        <patternFill patternType="solid">
          <bgColor indexed="34"/>
        </patternFill>
      </fill>
    </dxf>
    <dxf>
      <font>
        <color indexed="16"/>
      </font>
      <fill>
        <patternFill patternType="solid">
          <bgColor indexed="17"/>
        </patternFill>
      </fill>
    </dxf>
    <dxf>
      <fill>
        <patternFill>
          <bgColor rgb="FFFF0000"/>
        </patternFill>
      </fill>
    </dxf>
    <dxf>
      <font>
        <color indexed="16"/>
      </font>
      <fill>
        <patternFill patternType="solid">
          <bgColor indexed="52"/>
        </patternFill>
      </fill>
    </dxf>
    <dxf>
      <font>
        <color indexed="16"/>
      </font>
      <fill>
        <patternFill patternType="solid">
          <bgColor indexed="34"/>
        </patternFill>
      </fill>
    </dxf>
    <dxf>
      <font>
        <color indexed="16"/>
      </font>
      <fill>
        <patternFill patternType="solid">
          <bgColor indexed="17"/>
        </patternFill>
      </fill>
    </dxf>
    <dxf>
      <fill>
        <patternFill>
          <bgColor rgb="FFFF0000"/>
        </patternFill>
      </fill>
    </dxf>
    <dxf>
      <fill>
        <patternFill>
          <bgColor rgb="FFFF0000"/>
        </patternFill>
      </fill>
    </dxf>
    <dxf>
      <font>
        <color indexed="16"/>
      </font>
      <fill>
        <patternFill patternType="solid">
          <bgColor indexed="34"/>
        </patternFill>
      </fill>
    </dxf>
    <dxf>
      <font>
        <color indexed="16"/>
      </font>
      <fill>
        <patternFill patternType="solid">
          <bgColor indexed="17"/>
        </patternFill>
      </fill>
    </dxf>
    <dxf>
      <font>
        <color indexed="16"/>
      </font>
      <fill>
        <patternFill patternType="solid">
          <bgColor indexed="52"/>
        </patternFill>
      </fill>
    </dxf>
    <dxf>
      <font>
        <color indexed="16"/>
      </font>
      <fill>
        <patternFill patternType="solid">
          <bgColor indexed="52"/>
        </patternFill>
      </fill>
    </dxf>
    <dxf>
      <font>
        <color indexed="16"/>
      </font>
      <fill>
        <patternFill patternType="solid">
          <bgColor indexed="34"/>
        </patternFill>
      </fill>
    </dxf>
    <dxf>
      <font>
        <color indexed="16"/>
      </font>
      <fill>
        <patternFill patternType="solid">
          <bgColor indexed="17"/>
        </patternFill>
      </fill>
    </dxf>
    <dxf>
      <fill>
        <patternFill>
          <bgColor rgb="FFFF0000"/>
        </patternFill>
      </fill>
    </dxf>
    <dxf>
      <font>
        <color indexed="16"/>
      </font>
      <fill>
        <patternFill patternType="solid">
          <bgColor indexed="52"/>
        </patternFill>
      </fill>
    </dxf>
    <dxf>
      <font>
        <color indexed="16"/>
      </font>
      <fill>
        <patternFill patternType="solid">
          <bgColor indexed="34"/>
        </patternFill>
      </fill>
    </dxf>
    <dxf>
      <font>
        <color indexed="16"/>
      </font>
      <fill>
        <patternFill patternType="solid">
          <bgColor indexed="17"/>
        </patternFill>
      </fill>
    </dxf>
    <dxf>
      <fill>
        <patternFill>
          <bgColor rgb="FFFF0000"/>
        </patternFill>
      </fill>
    </dxf>
    <dxf>
      <font>
        <color indexed="16"/>
      </font>
      <fill>
        <patternFill patternType="solid">
          <bgColor indexed="52"/>
        </patternFill>
      </fill>
    </dxf>
    <dxf>
      <font>
        <color indexed="16"/>
      </font>
      <fill>
        <patternFill patternType="solid">
          <bgColor indexed="34"/>
        </patternFill>
      </fill>
    </dxf>
    <dxf>
      <font>
        <color indexed="16"/>
      </font>
      <fill>
        <patternFill patternType="solid">
          <bgColor indexed="17"/>
        </patternFill>
      </fill>
    </dxf>
    <dxf>
      <fill>
        <patternFill>
          <bgColor rgb="FFFF0000"/>
        </patternFill>
      </fill>
    </dxf>
    <dxf>
      <font>
        <color indexed="16"/>
      </font>
      <fill>
        <patternFill patternType="solid">
          <bgColor indexed="52"/>
        </patternFill>
      </fill>
    </dxf>
    <dxf>
      <font>
        <color indexed="16"/>
      </font>
      <fill>
        <patternFill patternType="solid">
          <bgColor indexed="34"/>
        </patternFill>
      </fill>
    </dxf>
    <dxf>
      <font>
        <color indexed="16"/>
      </font>
      <fill>
        <patternFill patternType="solid">
          <bgColor indexed="17"/>
        </patternFill>
      </fill>
    </dxf>
    <dxf>
      <fill>
        <patternFill>
          <bgColor rgb="FFFF0000"/>
        </patternFill>
      </fill>
    </dxf>
    <dxf>
      <fill>
        <patternFill>
          <bgColor rgb="FFFF0000"/>
        </patternFill>
      </fill>
    </dxf>
    <dxf>
      <font>
        <color indexed="16"/>
      </font>
      <fill>
        <patternFill patternType="solid">
          <bgColor indexed="52"/>
        </patternFill>
      </fill>
    </dxf>
    <dxf>
      <font>
        <color indexed="16"/>
      </font>
      <fill>
        <patternFill patternType="solid">
          <bgColor indexed="34"/>
        </patternFill>
      </fill>
    </dxf>
    <dxf>
      <font>
        <color indexed="16"/>
      </font>
      <fill>
        <patternFill patternType="solid">
          <bgColor indexed="17"/>
        </patternFill>
      </fill>
    </dxf>
    <dxf>
      <font>
        <color indexed="16"/>
      </font>
      <fill>
        <patternFill patternType="solid">
          <bgColor indexed="52"/>
        </patternFill>
      </fill>
    </dxf>
    <dxf>
      <font>
        <color indexed="16"/>
      </font>
      <fill>
        <patternFill patternType="solid">
          <bgColor indexed="34"/>
        </patternFill>
      </fill>
    </dxf>
    <dxf>
      <font>
        <color indexed="16"/>
      </font>
      <fill>
        <patternFill patternType="solid">
          <bgColor indexed="17"/>
        </patternFill>
      </fill>
    </dxf>
    <dxf>
      <fill>
        <patternFill>
          <bgColor rgb="FF008000"/>
        </patternFill>
      </fill>
    </dxf>
    <dxf>
      <fill>
        <patternFill>
          <bgColor rgb="FFFFFF00"/>
        </patternFill>
      </fill>
    </dxf>
    <dxf>
      <fill>
        <patternFill>
          <bgColor rgb="FF008000"/>
        </patternFill>
      </fill>
    </dxf>
    <dxf>
      <fill>
        <patternFill>
          <bgColor rgb="FFFFFF00"/>
        </patternFill>
      </fill>
    </dxf>
    <dxf>
      <fill>
        <patternFill>
          <bgColor rgb="FF008000"/>
        </patternFill>
      </fill>
    </dxf>
    <dxf>
      <fill>
        <patternFill>
          <bgColor rgb="FFFFFF00"/>
        </patternFill>
      </fill>
    </dxf>
    <dxf>
      <fill>
        <patternFill>
          <bgColor rgb="FF008000"/>
        </patternFill>
      </fill>
    </dxf>
    <dxf>
      <fill>
        <patternFill>
          <bgColor rgb="FFFFFF00"/>
        </patternFill>
      </fill>
    </dxf>
    <dxf>
      <fill>
        <patternFill>
          <bgColor rgb="FF008000"/>
        </patternFill>
      </fill>
    </dxf>
    <dxf>
      <fill>
        <patternFill>
          <bgColor rgb="FFFFFF00"/>
        </patternFill>
      </fill>
    </dxf>
    <dxf>
      <fill>
        <patternFill>
          <bgColor rgb="FF008000"/>
        </patternFill>
      </fill>
    </dxf>
    <dxf>
      <fill>
        <patternFill>
          <bgColor rgb="FFFFFF00"/>
        </patternFill>
      </fill>
    </dxf>
    <dxf>
      <fill>
        <patternFill>
          <bgColor rgb="FF008000"/>
        </patternFill>
      </fill>
    </dxf>
    <dxf>
      <fill>
        <patternFill>
          <bgColor rgb="FFFFFF00"/>
        </patternFill>
      </fill>
    </dxf>
    <dxf>
      <fill>
        <patternFill>
          <bgColor rgb="FF008000"/>
        </patternFill>
      </fill>
    </dxf>
    <dxf>
      <fill>
        <patternFill>
          <bgColor rgb="FFFFFF00"/>
        </patternFill>
      </fill>
    </dxf>
    <dxf>
      <fill>
        <patternFill>
          <bgColor rgb="FF008000"/>
        </patternFill>
      </fill>
    </dxf>
    <dxf>
      <fill>
        <patternFill>
          <bgColor rgb="FFFFFF00"/>
        </patternFill>
      </fill>
    </dxf>
    <dxf>
      <fill>
        <patternFill>
          <bgColor rgb="FF008000"/>
        </patternFill>
      </fill>
    </dxf>
    <dxf>
      <fill>
        <patternFill>
          <bgColor rgb="FFFFFF00"/>
        </patternFill>
      </fill>
    </dxf>
    <dxf>
      <fill>
        <patternFill>
          <bgColor rgb="FF008000"/>
        </patternFill>
      </fill>
    </dxf>
    <dxf>
      <fill>
        <patternFill>
          <bgColor rgb="FFFFFF00"/>
        </patternFill>
      </fill>
    </dxf>
    <dxf>
      <fill>
        <patternFill>
          <bgColor rgb="FFFF9900"/>
        </patternFill>
      </fill>
    </dxf>
    <dxf>
      <fill>
        <patternFill>
          <bgColor rgb="FFFF0000"/>
        </patternFill>
      </fill>
    </dxf>
    <dxf>
      <fill>
        <patternFill>
          <bgColor rgb="FF008000"/>
        </patternFill>
      </fill>
    </dxf>
    <dxf>
      <fill>
        <patternFill>
          <bgColor rgb="FFFFFF00"/>
        </patternFill>
      </fill>
    </dxf>
    <dxf>
      <fill>
        <patternFill>
          <bgColor rgb="FFFF9900"/>
        </patternFill>
      </fill>
    </dxf>
    <dxf>
      <fill>
        <patternFill>
          <bgColor rgb="FFFF0000"/>
        </patternFill>
      </fill>
    </dxf>
    <dxf>
      <fill>
        <patternFill>
          <bgColor rgb="FF00FF00"/>
        </patternFill>
      </fill>
    </dxf>
    <dxf>
      <fill>
        <patternFill>
          <bgColor rgb="FFFFFF00"/>
        </patternFill>
      </fill>
    </dxf>
    <dxf>
      <fill>
        <patternFill>
          <bgColor rgb="FFFF9900"/>
        </patternFill>
      </fill>
    </dxf>
    <dxf>
      <fill>
        <patternFill>
          <bgColor rgb="FFFF0000"/>
        </patternFill>
      </fill>
    </dxf>
    <dxf>
      <fill>
        <patternFill>
          <bgColor rgb="FF00FF00"/>
        </patternFill>
      </fill>
    </dxf>
    <dxf>
      <fill>
        <patternFill>
          <bgColor rgb="FFFFFF00"/>
        </patternFill>
      </fill>
    </dxf>
    <dxf>
      <fill>
        <patternFill>
          <bgColor rgb="FFFF9900"/>
        </patternFill>
      </fill>
    </dxf>
    <dxf>
      <fill>
        <patternFill>
          <bgColor rgb="FFFF0000"/>
        </patternFill>
      </fill>
    </dxf>
    <dxf>
      <fill>
        <patternFill>
          <bgColor rgb="FF008000"/>
        </patternFill>
      </fill>
    </dxf>
    <dxf>
      <fill>
        <patternFill>
          <bgColor rgb="FFFFFF00"/>
        </patternFill>
      </fill>
    </dxf>
    <dxf>
      <fill>
        <patternFill>
          <bgColor rgb="FFFF0000"/>
        </patternFill>
      </fill>
    </dxf>
    <dxf>
      <font>
        <color indexed="16"/>
      </font>
      <fill>
        <patternFill patternType="solid">
          <bgColor indexed="17"/>
        </patternFill>
      </fill>
    </dxf>
    <dxf>
      <fill>
        <patternFill>
          <bgColor rgb="FFFF0000"/>
        </patternFill>
      </fill>
    </dxf>
    <dxf>
      <font>
        <color indexed="16"/>
      </font>
      <fill>
        <patternFill patternType="solid">
          <bgColor indexed="52"/>
        </patternFill>
      </fill>
    </dxf>
    <dxf>
      <font>
        <color indexed="16"/>
      </font>
      <fill>
        <patternFill patternType="solid">
          <bgColor indexed="34"/>
        </patternFill>
      </fill>
    </dxf>
    <dxf>
      <font>
        <color indexed="16"/>
      </font>
      <fill>
        <patternFill patternType="solid">
          <bgColor indexed="17"/>
        </patternFill>
      </fill>
    </dxf>
    <dxf>
      <fill>
        <patternFill>
          <bgColor rgb="FFFF0000"/>
        </patternFill>
      </fill>
    </dxf>
    <dxf>
      <font>
        <color indexed="16"/>
      </font>
      <fill>
        <patternFill patternType="solid">
          <bgColor indexed="52"/>
        </patternFill>
      </fill>
    </dxf>
    <dxf>
      <font>
        <color indexed="16"/>
      </font>
      <fill>
        <patternFill patternType="solid">
          <bgColor indexed="34"/>
        </patternFill>
      </fill>
    </dxf>
    <dxf>
      <font>
        <color indexed="16"/>
      </font>
      <fill>
        <patternFill patternType="solid">
          <bgColor indexed="17"/>
        </patternFill>
      </fill>
    </dxf>
    <dxf>
      <fill>
        <patternFill>
          <bgColor rgb="FFFF0000"/>
        </patternFill>
      </fill>
    </dxf>
    <dxf>
      <font>
        <color indexed="16"/>
      </font>
      <fill>
        <patternFill patternType="solid">
          <bgColor indexed="52"/>
        </patternFill>
      </fill>
    </dxf>
    <dxf>
      <font>
        <color indexed="16"/>
      </font>
      <fill>
        <patternFill patternType="solid">
          <bgColor indexed="34"/>
        </patternFill>
      </fill>
    </dxf>
    <dxf>
      <font>
        <color indexed="16"/>
      </font>
      <fill>
        <patternFill patternType="solid">
          <bgColor indexed="17"/>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indexed="16"/>
      </font>
      <fill>
        <patternFill patternType="solid">
          <bgColor indexed="52"/>
        </patternFill>
      </fill>
    </dxf>
    <dxf>
      <font>
        <color indexed="16"/>
      </font>
      <fill>
        <patternFill patternType="solid">
          <bgColor indexed="34"/>
        </patternFill>
      </fill>
    </dxf>
    <dxf>
      <font>
        <color indexed="16"/>
      </font>
      <fill>
        <patternFill patternType="solid">
          <bgColor indexed="17"/>
        </patternFill>
      </fill>
    </dxf>
    <dxf>
      <font>
        <color indexed="16"/>
      </font>
      <fill>
        <patternFill patternType="solid">
          <bgColor indexed="52"/>
        </patternFill>
      </fill>
    </dxf>
    <dxf>
      <font>
        <color indexed="16"/>
      </font>
      <fill>
        <patternFill patternType="solid">
          <bgColor indexed="34"/>
        </patternFill>
      </fill>
    </dxf>
    <dxf>
      <font>
        <color indexed="16"/>
      </font>
      <fill>
        <patternFill patternType="solid">
          <bgColor indexed="17"/>
        </patternFill>
      </fill>
    </dxf>
    <dxf>
      <font>
        <color indexed="16"/>
      </font>
      <fill>
        <patternFill patternType="solid">
          <bgColor indexed="52"/>
        </patternFill>
      </fill>
    </dxf>
    <dxf>
      <font>
        <color indexed="16"/>
      </font>
      <fill>
        <patternFill patternType="solid">
          <bgColor indexed="34"/>
        </patternFill>
      </fill>
    </dxf>
    <dxf>
      <font>
        <color indexed="16"/>
      </font>
      <fill>
        <patternFill patternType="solid">
          <bgColor indexed="17"/>
        </patternFill>
      </fill>
    </dxf>
    <dxf>
      <font>
        <color indexed="16"/>
      </font>
      <fill>
        <patternFill patternType="solid">
          <bgColor indexed="52"/>
        </patternFill>
      </fill>
    </dxf>
    <dxf>
      <font>
        <color indexed="16"/>
      </font>
      <fill>
        <patternFill patternType="solid">
          <bgColor indexed="34"/>
        </patternFill>
      </fill>
    </dxf>
    <dxf>
      <font>
        <color indexed="16"/>
      </font>
      <fill>
        <patternFill patternType="solid">
          <bgColor indexed="17"/>
        </patternFill>
      </fill>
    </dxf>
    <dxf>
      <fill>
        <patternFill>
          <bgColor rgb="FFFF0000"/>
        </patternFill>
      </fill>
    </dxf>
    <dxf>
      <font>
        <color indexed="16"/>
      </font>
      <fill>
        <patternFill patternType="solid">
          <bgColor indexed="17"/>
        </patternFill>
      </fill>
    </dxf>
    <dxf>
      <fill>
        <patternFill>
          <bgColor rgb="FFFF0000"/>
        </patternFill>
      </fill>
    </dxf>
    <dxf>
      <font>
        <color indexed="16"/>
      </font>
      <fill>
        <patternFill patternType="solid">
          <bgColor indexed="52"/>
        </patternFill>
      </fill>
    </dxf>
    <dxf>
      <font>
        <color indexed="16"/>
      </font>
      <fill>
        <patternFill patternType="solid">
          <bgColor indexed="34"/>
        </patternFill>
      </fill>
    </dxf>
    <dxf>
      <font>
        <color indexed="16"/>
      </font>
      <fill>
        <patternFill patternType="solid">
          <bgColor indexed="17"/>
        </patternFill>
      </fill>
    </dxf>
    <dxf>
      <fill>
        <patternFill>
          <bgColor rgb="FFFF0000"/>
        </patternFill>
      </fill>
    </dxf>
    <dxf>
      <font>
        <color indexed="16"/>
      </font>
      <fill>
        <patternFill patternType="solid">
          <bgColor indexed="52"/>
        </patternFill>
      </fill>
    </dxf>
    <dxf>
      <font>
        <color indexed="16"/>
      </font>
      <fill>
        <patternFill patternType="solid">
          <bgColor indexed="34"/>
        </patternFill>
      </fill>
    </dxf>
    <dxf>
      <font>
        <color indexed="16"/>
      </font>
      <fill>
        <patternFill patternType="solid">
          <bgColor indexed="17"/>
        </patternFill>
      </fill>
    </dxf>
    <dxf>
      <fill>
        <patternFill>
          <bgColor rgb="FFFF0000"/>
        </patternFill>
      </fill>
    </dxf>
    <dxf>
      <fill>
        <patternFill>
          <bgColor rgb="FFFF0000"/>
        </patternFill>
      </fill>
    </dxf>
    <dxf>
      <font>
        <color indexed="16"/>
      </font>
      <fill>
        <patternFill patternType="solid">
          <bgColor indexed="52"/>
        </patternFill>
      </fill>
    </dxf>
    <dxf>
      <font>
        <color indexed="16"/>
      </font>
      <fill>
        <patternFill patternType="solid">
          <bgColor indexed="34"/>
        </patternFill>
      </fill>
    </dxf>
    <dxf>
      <font>
        <color indexed="16"/>
      </font>
      <fill>
        <patternFill patternType="solid">
          <bgColor indexed="17"/>
        </patternFill>
      </fill>
    </dxf>
    <dxf>
      <font>
        <color indexed="16"/>
      </font>
      <fill>
        <patternFill patternType="solid">
          <bgColor indexed="52"/>
        </patternFill>
      </fill>
    </dxf>
    <dxf>
      <font>
        <color indexed="16"/>
      </font>
      <fill>
        <patternFill patternType="solid">
          <bgColor indexed="34"/>
        </patternFill>
      </fill>
    </dxf>
    <dxf>
      <font>
        <color indexed="16"/>
      </font>
      <fill>
        <patternFill patternType="solid">
          <bgColor indexed="17"/>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B7B7B7"/>
      <rgbColor rgb="00FF9900"/>
      <rgbColor rgb="00FFF2CC"/>
      <rgbColor rgb="00F3F3F3"/>
      <rgbColor rgb="00FFE599"/>
      <rgbColor rgb="00B6D7A8"/>
      <rgbColor rgb="00FFFF00"/>
      <rgbColor rgb="00FF0000"/>
      <rgbColor rgb="00000000"/>
      <rgbColor rgb="0000FF00"/>
      <rgbColor rgb="00C9DAF8"/>
      <rgbColor rgb="00D5A6BD"/>
      <rgbColor rgb="009FC5E8"/>
      <rgbColor rgb="00D9D9D9"/>
      <rgbColor rgb="00D0E0E3"/>
      <rgbColor rgb="00A4C2F4"/>
      <rgbColor rgb="00EFEFEF"/>
      <rgbColor rgb="00DD7E6B"/>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CC00"/>
      <color rgb="FFFF9900"/>
      <color rgb="FF00FF00"/>
      <color rgb="FF008000"/>
      <color rgb="FFFFFF00"/>
      <color rgb="FF33CC33"/>
      <color rgb="FF00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170089</xdr:colOff>
      <xdr:row>0</xdr:row>
      <xdr:rowOff>42522</xdr:rowOff>
    </xdr:from>
    <xdr:to>
      <xdr:col>1</xdr:col>
      <xdr:colOff>854089</xdr:colOff>
      <xdr:row>3</xdr:row>
      <xdr:rowOff>152176</xdr:rowOff>
    </xdr:to>
    <xdr:pic>
      <xdr:nvPicPr>
        <xdr:cNvPr id="4" name="Imagen 3" descr="D:\Mis documentos\Downloads\ut2_low.png">
          <a:extLst>
            <a:ext uri="{FF2B5EF4-FFF2-40B4-BE49-F238E27FC236}">
              <a16:creationId xmlns:a16="http://schemas.microsoft.com/office/drawing/2014/main" xmlns="" id="{00000000-0008-0000-00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59241" y="42522"/>
          <a:ext cx="684000" cy="6284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712411</xdr:colOff>
      <xdr:row>0</xdr:row>
      <xdr:rowOff>113829</xdr:rowOff>
    </xdr:from>
    <xdr:to>
      <xdr:col>1</xdr:col>
      <xdr:colOff>1811450</xdr:colOff>
      <xdr:row>3</xdr:row>
      <xdr:rowOff>141710</xdr:rowOff>
    </xdr:to>
    <xdr:pic>
      <xdr:nvPicPr>
        <xdr:cNvPr id="3" name="Imagen 2" descr="D:\Mis documentos\Downloads\ut2_low.png">
          <a:extLst>
            <a:ext uri="{FF2B5EF4-FFF2-40B4-BE49-F238E27FC236}">
              <a16:creationId xmlns:a16="http://schemas.microsoft.com/office/drawing/2014/main" xmlns="" id="{00000000-0008-0000-00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67545" y="113829"/>
          <a:ext cx="1099039" cy="8443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504825</xdr:colOff>
      <xdr:row>0</xdr:row>
      <xdr:rowOff>66676</xdr:rowOff>
    </xdr:from>
    <xdr:to>
      <xdr:col>1</xdr:col>
      <xdr:colOff>1238250</xdr:colOff>
      <xdr:row>3</xdr:row>
      <xdr:rowOff>114301</xdr:rowOff>
    </xdr:to>
    <xdr:pic>
      <xdr:nvPicPr>
        <xdr:cNvPr id="3" name="Imagen 2" descr="D:\Mis documentos\Downloads\ut2_low.png">
          <a:extLst>
            <a:ext uri="{FF2B5EF4-FFF2-40B4-BE49-F238E27FC236}">
              <a16:creationId xmlns:a16="http://schemas.microsoft.com/office/drawing/2014/main" xmlns="" id="{00000000-0008-0000-00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66775" y="66676"/>
          <a:ext cx="733425"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352425</xdr:colOff>
      <xdr:row>0</xdr:row>
      <xdr:rowOff>66674</xdr:rowOff>
    </xdr:from>
    <xdr:to>
      <xdr:col>1</xdr:col>
      <xdr:colOff>1428750</xdr:colOff>
      <xdr:row>3</xdr:row>
      <xdr:rowOff>169470</xdr:rowOff>
    </xdr:to>
    <xdr:pic>
      <xdr:nvPicPr>
        <xdr:cNvPr id="4" name="Imagen 3" descr="D:\Mis documentos\Downloads\ut2_low.png">
          <a:extLst>
            <a:ext uri="{FF2B5EF4-FFF2-40B4-BE49-F238E27FC236}">
              <a16:creationId xmlns:a16="http://schemas.microsoft.com/office/drawing/2014/main" xmlns="" id="{00000000-0008-0000-00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9600" y="66674"/>
          <a:ext cx="1076325" cy="9505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137122</xdr:colOff>
      <xdr:row>0</xdr:row>
      <xdr:rowOff>154901</xdr:rowOff>
    </xdr:from>
    <xdr:to>
      <xdr:col>1</xdr:col>
      <xdr:colOff>1045393</xdr:colOff>
      <xdr:row>3</xdr:row>
      <xdr:rowOff>171236</xdr:rowOff>
    </xdr:to>
    <xdr:pic>
      <xdr:nvPicPr>
        <xdr:cNvPr id="2" name="Imagen 1" descr="D:\Mis documentos\Downloads\ut2_low.png">
          <a:extLst>
            <a:ext uri="{FF2B5EF4-FFF2-40B4-BE49-F238E27FC236}">
              <a16:creationId xmlns:a16="http://schemas.microsoft.com/office/drawing/2014/main" xmlns="" id="{00000000-0008-0000-00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11701" y="154901"/>
          <a:ext cx="908271" cy="829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24"/>
  <sheetViews>
    <sheetView zoomScale="95" zoomScaleNormal="95" workbookViewId="0">
      <selection activeCell="C9" sqref="C9:D9"/>
    </sheetView>
  </sheetViews>
  <sheetFormatPr baseColWidth="10" defaultColWidth="17.140625" defaultRowHeight="12.75" customHeight="1" x14ac:dyDescent="0.2"/>
  <cols>
    <col min="1" max="1" width="4.28515625" style="6" customWidth="1"/>
    <col min="2" max="2" width="21.7109375" style="6" customWidth="1"/>
    <col min="3" max="3" width="63.5703125" style="6" customWidth="1"/>
    <col min="4" max="4" width="37.7109375" style="6" customWidth="1"/>
    <col min="5" max="16384" width="17.140625" style="6"/>
  </cols>
  <sheetData>
    <row r="1" spans="1:7" s="23" customFormat="1" ht="12.75" customHeight="1" x14ac:dyDescent="0.2">
      <c r="A1" s="211"/>
      <c r="B1" s="212"/>
      <c r="C1" s="215" t="s">
        <v>58</v>
      </c>
      <c r="D1" s="55" t="s">
        <v>59</v>
      </c>
    </row>
    <row r="2" spans="1:7" s="12" customFormat="1" ht="14.25" customHeight="1" x14ac:dyDescent="0.2">
      <c r="A2" s="213"/>
      <c r="B2" s="214"/>
      <c r="C2" s="216"/>
      <c r="D2" s="56" t="s">
        <v>66</v>
      </c>
    </row>
    <row r="3" spans="1:7" s="35" customFormat="1" ht="14.25" customHeight="1" x14ac:dyDescent="0.2">
      <c r="A3" s="213"/>
      <c r="B3" s="214"/>
      <c r="C3" s="217" t="s">
        <v>127</v>
      </c>
      <c r="D3" s="57" t="s">
        <v>155</v>
      </c>
    </row>
    <row r="4" spans="1:7" ht="15" customHeight="1" thickBot="1" x14ac:dyDescent="0.25">
      <c r="A4" s="213"/>
      <c r="B4" s="214"/>
      <c r="C4" s="218"/>
      <c r="D4" s="58" t="s">
        <v>68</v>
      </c>
    </row>
    <row r="5" spans="1:7" s="15" customFormat="1" ht="30.75" customHeight="1" thickBot="1" x14ac:dyDescent="0.25">
      <c r="A5" s="219" t="s">
        <v>119</v>
      </c>
      <c r="B5" s="220"/>
      <c r="C5" s="223" t="s">
        <v>120</v>
      </c>
      <c r="D5" s="224"/>
      <c r="E5" s="14"/>
      <c r="F5" s="14"/>
      <c r="G5" s="14"/>
    </row>
    <row r="6" spans="1:7" s="15" customFormat="1" ht="15.75" thickBot="1" x14ac:dyDescent="0.25">
      <c r="A6" s="221" t="s">
        <v>69</v>
      </c>
      <c r="B6" s="222"/>
      <c r="C6" s="225">
        <v>42818</v>
      </c>
      <c r="D6" s="226"/>
      <c r="E6" s="16"/>
      <c r="F6" s="16"/>
      <c r="G6" s="16"/>
    </row>
    <row r="7" spans="1:7" ht="35.25" customHeight="1" thickBot="1" x14ac:dyDescent="0.25">
      <c r="A7" s="53" t="s">
        <v>7</v>
      </c>
      <c r="B7" s="159" t="s">
        <v>116</v>
      </c>
      <c r="C7" s="201" t="s">
        <v>87</v>
      </c>
      <c r="D7" s="202"/>
    </row>
    <row r="8" spans="1:7" ht="277.5" customHeight="1" x14ac:dyDescent="0.2">
      <c r="A8" s="54">
        <v>1</v>
      </c>
      <c r="B8" s="157" t="s">
        <v>121</v>
      </c>
      <c r="C8" s="209" t="s">
        <v>194</v>
      </c>
      <c r="D8" s="210"/>
    </row>
    <row r="9" spans="1:7" ht="48" customHeight="1" x14ac:dyDescent="0.2">
      <c r="A9" s="30">
        <v>2</v>
      </c>
      <c r="B9" s="155" t="s">
        <v>122</v>
      </c>
      <c r="C9" s="207" t="s">
        <v>195</v>
      </c>
      <c r="D9" s="208"/>
    </row>
    <row r="10" spans="1:7" s="45" customFormat="1" ht="102" customHeight="1" x14ac:dyDescent="0.2">
      <c r="A10" s="30">
        <v>3</v>
      </c>
      <c r="B10" s="155" t="s">
        <v>123</v>
      </c>
      <c r="C10" s="207" t="s">
        <v>176</v>
      </c>
      <c r="D10" s="208"/>
    </row>
    <row r="11" spans="1:7" s="45" customFormat="1" ht="48.75" customHeight="1" x14ac:dyDescent="0.2">
      <c r="A11" s="30">
        <v>4</v>
      </c>
      <c r="B11" s="156" t="s">
        <v>124</v>
      </c>
      <c r="C11" s="197" t="s">
        <v>177</v>
      </c>
      <c r="D11" s="198"/>
    </row>
    <row r="12" spans="1:7" s="45" customFormat="1" ht="87.75" customHeight="1" x14ac:dyDescent="0.2">
      <c r="A12" s="30">
        <v>5</v>
      </c>
      <c r="B12" s="156" t="s">
        <v>70</v>
      </c>
      <c r="C12" s="197" t="s">
        <v>180</v>
      </c>
      <c r="D12" s="198"/>
    </row>
    <row r="13" spans="1:7" s="36" customFormat="1" ht="177" customHeight="1" x14ac:dyDescent="0.2">
      <c r="A13" s="30">
        <v>6</v>
      </c>
      <c r="B13" s="156" t="s">
        <v>71</v>
      </c>
      <c r="C13" s="197" t="s">
        <v>125</v>
      </c>
      <c r="D13" s="198"/>
    </row>
    <row r="14" spans="1:7" s="36" customFormat="1" ht="52.5" customHeight="1" thickBot="1" x14ac:dyDescent="0.25">
      <c r="A14" s="31">
        <v>7</v>
      </c>
      <c r="B14" s="158" t="s">
        <v>72</v>
      </c>
      <c r="C14" s="199" t="s">
        <v>126</v>
      </c>
      <c r="D14" s="200"/>
    </row>
    <row r="15" spans="1:7" ht="30.75" customHeight="1" thickBot="1" x14ac:dyDescent="0.25">
      <c r="A15" s="154" t="s">
        <v>7</v>
      </c>
      <c r="B15" s="160" t="s">
        <v>116</v>
      </c>
      <c r="C15" s="201" t="s">
        <v>163</v>
      </c>
      <c r="D15" s="202"/>
    </row>
    <row r="16" spans="1:7" ht="81" customHeight="1" x14ac:dyDescent="0.2">
      <c r="A16" s="54">
        <v>1</v>
      </c>
      <c r="B16" s="161" t="s">
        <v>73</v>
      </c>
      <c r="C16" s="203" t="s">
        <v>178</v>
      </c>
      <c r="D16" s="204"/>
    </row>
    <row r="17" spans="1:4" s="45" customFormat="1" ht="152.25" customHeight="1" x14ac:dyDescent="0.2">
      <c r="A17" s="30">
        <v>2</v>
      </c>
      <c r="B17" s="156" t="s">
        <v>74</v>
      </c>
      <c r="C17" s="205" t="s">
        <v>189</v>
      </c>
      <c r="D17" s="206"/>
    </row>
    <row r="18" spans="1:4" s="45" customFormat="1" ht="87" customHeight="1" x14ac:dyDescent="0.2">
      <c r="A18" s="30">
        <v>3</v>
      </c>
      <c r="B18" s="156" t="s">
        <v>75</v>
      </c>
      <c r="C18" s="197" t="s">
        <v>142</v>
      </c>
      <c r="D18" s="198"/>
    </row>
    <row r="19" spans="1:4" s="45" customFormat="1" ht="43.5" customHeight="1" thickBot="1" x14ac:dyDescent="0.25">
      <c r="A19" s="31">
        <v>4</v>
      </c>
      <c r="B19" s="162" t="s">
        <v>128</v>
      </c>
      <c r="C19" s="199" t="s">
        <v>143</v>
      </c>
      <c r="D19" s="200"/>
    </row>
    <row r="20" spans="1:4" x14ac:dyDescent="0.2">
      <c r="A20" s="29"/>
      <c r="B20" s="17"/>
      <c r="C20" s="29"/>
      <c r="D20" s="46"/>
    </row>
    <row r="21" spans="1:4" ht="12.75" customHeight="1" x14ac:dyDescent="0.2">
      <c r="A21" s="46"/>
      <c r="B21" s="46"/>
      <c r="C21" s="46"/>
      <c r="D21" s="46"/>
    </row>
    <row r="24" spans="1:4" ht="12.75" customHeight="1" x14ac:dyDescent="0.2">
      <c r="B24" s="39"/>
    </row>
  </sheetData>
  <sheetProtection formatCells="0" formatColumns="0" formatRows="0" insertColumns="0" insertRows="0" insertHyperlinks="0" deleteColumns="0" deleteRows="0" sort="0" autoFilter="0" pivotTables="0"/>
  <mergeCells count="20">
    <mergeCell ref="C7:D7"/>
    <mergeCell ref="C8:D8"/>
    <mergeCell ref="C9:D9"/>
    <mergeCell ref="A1:B4"/>
    <mergeCell ref="C1:C2"/>
    <mergeCell ref="C3:C4"/>
    <mergeCell ref="A5:B5"/>
    <mergeCell ref="A6:B6"/>
    <mergeCell ref="C5:D5"/>
    <mergeCell ref="C6:D6"/>
    <mergeCell ref="C10:D10"/>
    <mergeCell ref="C11:D11"/>
    <mergeCell ref="C12:D12"/>
    <mergeCell ref="C13:D13"/>
    <mergeCell ref="C14:D14"/>
    <mergeCell ref="C18:D18"/>
    <mergeCell ref="C19:D19"/>
    <mergeCell ref="C15:D15"/>
    <mergeCell ref="C16:D16"/>
    <mergeCell ref="C17:D17"/>
  </mergeCells>
  <dataValidations count="1">
    <dataValidation type="list" allowBlank="1" showInputMessage="1" promptTitle="Factores" prompt="Escoja los factores internos y externos que pueden originar el riesgo" sqref="B19">
      <formula1>$A$20:$A$30</formula1>
    </dataValidation>
  </dataValidations>
  <pageMargins left="0.74803149606299213" right="0.74803149606299213" top="0.98425196850393704" bottom="0.98425196850393704" header="0.51181102362204722" footer="0.51181102362204722"/>
  <pageSetup scale="96" orientation="landscape" horizontalDpi="300" verticalDpi="300" r:id="rId1"/>
  <headerFooter differentOddEven="1" alignWithMargins="0">
    <oddFooter>Página &amp;P</oddFooter>
  </headerFooter>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41"/>
  <sheetViews>
    <sheetView topLeftCell="B1" zoomScale="98" zoomScaleNormal="98" workbookViewId="0">
      <selection activeCell="B11" sqref="B11"/>
    </sheetView>
  </sheetViews>
  <sheetFormatPr baseColWidth="10" defaultColWidth="17.140625" defaultRowHeight="12.75" customHeight="1" x14ac:dyDescent="0.2"/>
  <cols>
    <col min="1" max="1" width="3.85546875" customWidth="1"/>
    <col min="2" max="2" width="64" customWidth="1"/>
    <col min="3" max="3" width="26" customWidth="1"/>
    <col min="4" max="4" width="30" customWidth="1"/>
    <col min="5" max="5" width="35.85546875" customWidth="1"/>
    <col min="6" max="6" width="6.85546875" customWidth="1"/>
    <col min="8" max="8" width="0" hidden="1" customWidth="1"/>
  </cols>
  <sheetData>
    <row r="1" spans="1:8" s="25" customFormat="1" ht="22.5" customHeight="1" x14ac:dyDescent="0.2">
      <c r="A1" s="211"/>
      <c r="B1" s="212"/>
      <c r="C1" s="215" t="s">
        <v>58</v>
      </c>
      <c r="D1" s="234"/>
      <c r="E1" s="71" t="s">
        <v>59</v>
      </c>
    </row>
    <row r="2" spans="1:8" s="25" customFormat="1" ht="21" customHeight="1" x14ac:dyDescent="0.2">
      <c r="A2" s="213"/>
      <c r="B2" s="214"/>
      <c r="C2" s="216"/>
      <c r="D2" s="235"/>
      <c r="E2" s="72" t="s">
        <v>77</v>
      </c>
    </row>
    <row r="3" spans="1:8" ht="21" customHeight="1" x14ac:dyDescent="0.2">
      <c r="A3" s="213"/>
      <c r="B3" s="214"/>
      <c r="C3" s="217" t="s">
        <v>76</v>
      </c>
      <c r="D3" s="236"/>
      <c r="E3" s="73" t="s">
        <v>155</v>
      </c>
    </row>
    <row r="4" spans="1:8" ht="23.25" customHeight="1" thickBot="1" x14ac:dyDescent="0.25">
      <c r="A4" s="232"/>
      <c r="B4" s="233"/>
      <c r="C4" s="217"/>
      <c r="D4" s="236"/>
      <c r="E4" s="146" t="s">
        <v>68</v>
      </c>
      <c r="F4" s="19"/>
    </row>
    <row r="5" spans="1:8" ht="15.75" thickBot="1" x14ac:dyDescent="0.25">
      <c r="A5" s="247" t="s">
        <v>88</v>
      </c>
      <c r="B5" s="248"/>
      <c r="C5" s="244" t="s">
        <v>133</v>
      </c>
      <c r="D5" s="245"/>
      <c r="E5" s="246"/>
      <c r="F5" s="20"/>
    </row>
    <row r="6" spans="1:8" ht="56.25" customHeight="1" thickBot="1" x14ac:dyDescent="0.25">
      <c r="A6" s="249" t="s">
        <v>89</v>
      </c>
      <c r="B6" s="250"/>
      <c r="C6" s="251" t="s">
        <v>144</v>
      </c>
      <c r="D6" s="252"/>
      <c r="E6" s="253"/>
      <c r="F6" s="11"/>
    </row>
    <row r="7" spans="1:8" s="13" customFormat="1" ht="15.75" thickBot="1" x14ac:dyDescent="0.25">
      <c r="A7" s="258" t="str">
        <f>+'Contexto Estratégico'!A6:B6</f>
        <v>Fecha de Actualización</v>
      </c>
      <c r="B7" s="259"/>
      <c r="C7" s="241">
        <v>42818</v>
      </c>
      <c r="D7" s="242"/>
      <c r="E7" s="243"/>
      <c r="F7" s="11"/>
    </row>
    <row r="8" spans="1:8" s="13" customFormat="1" ht="22.5" customHeight="1" thickBot="1" x14ac:dyDescent="0.25">
      <c r="A8" s="260" t="s">
        <v>55</v>
      </c>
      <c r="B8" s="261"/>
      <c r="C8" s="262"/>
      <c r="D8" s="262"/>
      <c r="E8" s="263"/>
      <c r="F8" s="11"/>
    </row>
    <row r="9" spans="1:8" ht="39" customHeight="1" x14ac:dyDescent="0.2">
      <c r="A9" s="229" t="s">
        <v>7</v>
      </c>
      <c r="B9" s="229" t="s">
        <v>42</v>
      </c>
      <c r="C9" s="227" t="s">
        <v>159</v>
      </c>
      <c r="D9" s="229" t="s">
        <v>30</v>
      </c>
      <c r="E9" s="237" t="s">
        <v>160</v>
      </c>
      <c r="F9" s="21"/>
    </row>
    <row r="10" spans="1:8" s="13" customFormat="1" ht="13.5" thickBot="1" x14ac:dyDescent="0.25">
      <c r="A10" s="230"/>
      <c r="B10" s="230"/>
      <c r="C10" s="257"/>
      <c r="D10" s="230"/>
      <c r="E10" s="238"/>
      <c r="F10" s="21"/>
    </row>
    <row r="11" spans="1:8" ht="409.5" x14ac:dyDescent="0.2">
      <c r="A11" s="59">
        <v>1</v>
      </c>
      <c r="B11" s="60" t="s">
        <v>197</v>
      </c>
      <c r="C11" s="178" t="s">
        <v>188</v>
      </c>
      <c r="D11" s="184" t="s">
        <v>187</v>
      </c>
      <c r="E11" s="181" t="s">
        <v>134</v>
      </c>
      <c r="F11" s="20"/>
      <c r="H11" t="s">
        <v>45</v>
      </c>
    </row>
    <row r="12" spans="1:8" s="25" customFormat="1" ht="369.75" x14ac:dyDescent="0.2">
      <c r="A12" s="61">
        <v>2</v>
      </c>
      <c r="B12" s="62" t="s">
        <v>145</v>
      </c>
      <c r="C12" s="179" t="s">
        <v>135</v>
      </c>
      <c r="D12" s="185" t="s">
        <v>136</v>
      </c>
      <c r="E12" s="182" t="s">
        <v>137</v>
      </c>
      <c r="F12" s="20"/>
    </row>
    <row r="13" spans="1:8" s="25" customFormat="1" ht="409.5" x14ac:dyDescent="0.2">
      <c r="A13" s="61">
        <v>3</v>
      </c>
      <c r="B13" s="62" t="s">
        <v>196</v>
      </c>
      <c r="C13" s="179" t="s">
        <v>179</v>
      </c>
      <c r="D13" s="185" t="s">
        <v>167</v>
      </c>
      <c r="E13" s="182" t="s">
        <v>138</v>
      </c>
      <c r="F13" s="20"/>
    </row>
    <row r="14" spans="1:8" s="25" customFormat="1" x14ac:dyDescent="0.2">
      <c r="A14" s="61">
        <v>4</v>
      </c>
      <c r="B14" s="62"/>
      <c r="C14" s="179"/>
      <c r="D14" s="185"/>
      <c r="E14" s="182"/>
      <c r="F14" s="20"/>
    </row>
    <row r="15" spans="1:8" s="25" customFormat="1" x14ac:dyDescent="0.2">
      <c r="A15" s="61">
        <v>5</v>
      </c>
      <c r="B15" s="62"/>
      <c r="C15" s="179"/>
      <c r="D15" s="185"/>
      <c r="E15" s="182"/>
      <c r="F15" s="20"/>
    </row>
    <row r="16" spans="1:8" s="25" customFormat="1" x14ac:dyDescent="0.2">
      <c r="A16" s="61">
        <v>6</v>
      </c>
      <c r="B16" s="62"/>
      <c r="C16" s="179"/>
      <c r="D16" s="185"/>
      <c r="E16" s="182"/>
      <c r="F16" s="20"/>
    </row>
    <row r="17" spans="1:8" s="25" customFormat="1" x14ac:dyDescent="0.2">
      <c r="A17" s="61">
        <v>7</v>
      </c>
      <c r="B17" s="62"/>
      <c r="C17" s="179"/>
      <c r="D17" s="185"/>
      <c r="E17" s="182"/>
      <c r="F17" s="20"/>
    </row>
    <row r="18" spans="1:8" x14ac:dyDescent="0.2">
      <c r="A18" s="61">
        <v>8</v>
      </c>
      <c r="B18" s="62"/>
      <c r="C18" s="179"/>
      <c r="D18" s="185"/>
      <c r="E18" s="182"/>
      <c r="F18" s="20"/>
      <c r="H18" t="s">
        <v>28</v>
      </c>
    </row>
    <row r="19" spans="1:8" x14ac:dyDescent="0.2">
      <c r="A19" s="61">
        <v>9</v>
      </c>
      <c r="B19" s="62"/>
      <c r="C19" s="179"/>
      <c r="D19" s="185"/>
      <c r="E19" s="182"/>
      <c r="F19" s="20"/>
      <c r="H19" t="s">
        <v>44</v>
      </c>
    </row>
    <row r="20" spans="1:8" ht="13.5" thickBot="1" x14ac:dyDescent="0.25">
      <c r="A20" s="63">
        <v>10</v>
      </c>
      <c r="B20" s="64"/>
      <c r="C20" s="180"/>
      <c r="D20" s="186"/>
      <c r="E20" s="183"/>
      <c r="F20" s="20"/>
      <c r="H20" t="s">
        <v>29</v>
      </c>
    </row>
    <row r="21" spans="1:8" s="13" customFormat="1" ht="16.5" thickBot="1" x14ac:dyDescent="0.25">
      <c r="A21" s="254" t="s">
        <v>56</v>
      </c>
      <c r="B21" s="255"/>
      <c r="C21" s="255"/>
      <c r="D21" s="255"/>
      <c r="E21" s="256"/>
      <c r="F21" s="20"/>
    </row>
    <row r="22" spans="1:8" s="13" customFormat="1" ht="39" customHeight="1" x14ac:dyDescent="0.2">
      <c r="A22" s="227" t="s">
        <v>7</v>
      </c>
      <c r="B22" s="229" t="s">
        <v>42</v>
      </c>
      <c r="C22" s="239" t="s">
        <v>159</v>
      </c>
      <c r="D22" s="229" t="s">
        <v>30</v>
      </c>
      <c r="E22" s="237" t="s">
        <v>160</v>
      </c>
      <c r="F22" s="20"/>
    </row>
    <row r="23" spans="1:8" s="13" customFormat="1" ht="13.5" thickBot="1" x14ac:dyDescent="0.25">
      <c r="A23" s="228"/>
      <c r="B23" s="230"/>
      <c r="C23" s="240"/>
      <c r="D23" s="230"/>
      <c r="E23" s="238"/>
      <c r="F23" s="20"/>
    </row>
    <row r="24" spans="1:8" s="13" customFormat="1" ht="243" thickBot="1" x14ac:dyDescent="0.25">
      <c r="A24" s="187">
        <v>1</v>
      </c>
      <c r="B24" s="193" t="s">
        <v>181</v>
      </c>
      <c r="C24" s="190" t="s">
        <v>156</v>
      </c>
      <c r="D24" s="184" t="s">
        <v>182</v>
      </c>
      <c r="E24" s="181" t="s">
        <v>139</v>
      </c>
      <c r="F24" s="20"/>
    </row>
    <row r="25" spans="1:8" s="25" customFormat="1" ht="216.75" x14ac:dyDescent="0.2">
      <c r="A25" s="188">
        <f>A24+1</f>
        <v>2</v>
      </c>
      <c r="B25" s="193" t="s">
        <v>149</v>
      </c>
      <c r="C25" s="191" t="s">
        <v>161</v>
      </c>
      <c r="D25" s="184" t="s">
        <v>164</v>
      </c>
      <c r="E25" s="182" t="s">
        <v>140</v>
      </c>
      <c r="F25" s="20"/>
    </row>
    <row r="26" spans="1:8" s="25" customFormat="1" ht="190.5" customHeight="1" x14ac:dyDescent="0.2">
      <c r="A26" s="188">
        <f t="shared" ref="A26:A33" si="0">A25+1</f>
        <v>3</v>
      </c>
      <c r="B26" s="193" t="s">
        <v>150</v>
      </c>
      <c r="C26" s="191" t="s">
        <v>157</v>
      </c>
      <c r="D26" s="185" t="s">
        <v>183</v>
      </c>
      <c r="E26" s="182" t="s">
        <v>141</v>
      </c>
      <c r="F26" s="20"/>
    </row>
    <row r="27" spans="1:8" s="25" customFormat="1" x14ac:dyDescent="0.2">
      <c r="A27" s="188">
        <f t="shared" si="0"/>
        <v>4</v>
      </c>
      <c r="B27" s="193"/>
      <c r="C27" s="191"/>
      <c r="D27" s="185"/>
      <c r="E27" s="182"/>
      <c r="F27" s="20"/>
    </row>
    <row r="28" spans="1:8" s="25" customFormat="1" x14ac:dyDescent="0.2">
      <c r="A28" s="188">
        <f t="shared" si="0"/>
        <v>5</v>
      </c>
      <c r="B28" s="193"/>
      <c r="C28" s="191"/>
      <c r="D28" s="185"/>
      <c r="E28" s="182"/>
      <c r="F28" s="20"/>
    </row>
    <row r="29" spans="1:8" s="13" customFormat="1" x14ac:dyDescent="0.2">
      <c r="A29" s="188">
        <f t="shared" si="0"/>
        <v>6</v>
      </c>
      <c r="B29" s="193"/>
      <c r="C29" s="191"/>
      <c r="D29" s="185"/>
      <c r="E29" s="182"/>
      <c r="F29" s="20"/>
    </row>
    <row r="30" spans="1:8" s="25" customFormat="1" x14ac:dyDescent="0.2">
      <c r="A30" s="188">
        <f t="shared" si="0"/>
        <v>7</v>
      </c>
      <c r="B30" s="193"/>
      <c r="C30" s="191"/>
      <c r="D30" s="185"/>
      <c r="E30" s="182"/>
      <c r="F30" s="20"/>
    </row>
    <row r="31" spans="1:8" s="25" customFormat="1" x14ac:dyDescent="0.2">
      <c r="A31" s="188">
        <f t="shared" si="0"/>
        <v>8</v>
      </c>
      <c r="B31" s="193"/>
      <c r="C31" s="191"/>
      <c r="D31" s="185"/>
      <c r="E31" s="182"/>
      <c r="F31" s="20"/>
    </row>
    <row r="32" spans="1:8" s="13" customFormat="1" x14ac:dyDescent="0.2">
      <c r="A32" s="188">
        <f t="shared" si="0"/>
        <v>9</v>
      </c>
      <c r="B32" s="193"/>
      <c r="C32" s="191"/>
      <c r="D32" s="185"/>
      <c r="E32" s="182"/>
      <c r="F32" s="20"/>
    </row>
    <row r="33" spans="1:6" s="13" customFormat="1" ht="15" customHeight="1" thickBot="1" x14ac:dyDescent="0.25">
      <c r="A33" s="189">
        <f t="shared" si="0"/>
        <v>10</v>
      </c>
      <c r="B33" s="194"/>
      <c r="C33" s="192"/>
      <c r="D33" s="186"/>
      <c r="E33" s="183"/>
      <c r="F33" s="20"/>
    </row>
    <row r="34" spans="1:6" x14ac:dyDescent="0.2">
      <c r="A34" s="70"/>
      <c r="B34" s="70"/>
      <c r="C34" s="70"/>
      <c r="D34" s="70"/>
      <c r="E34" s="70"/>
    </row>
    <row r="35" spans="1:6" ht="12.75" customHeight="1" x14ac:dyDescent="0.2">
      <c r="A35" s="46"/>
      <c r="B35" s="46"/>
      <c r="C35" s="46"/>
      <c r="D35" s="46"/>
      <c r="E35" s="46"/>
    </row>
    <row r="36" spans="1:6" ht="12.75" customHeight="1" x14ac:dyDescent="0.2">
      <c r="A36" s="46"/>
      <c r="B36" s="65" t="s">
        <v>160</v>
      </c>
      <c r="C36" s="147"/>
      <c r="D36" s="147"/>
      <c r="E36" s="147"/>
    </row>
    <row r="37" spans="1:6" ht="54.75" customHeight="1" x14ac:dyDescent="0.2">
      <c r="A37" s="46"/>
      <c r="B37" s="66" t="s">
        <v>45</v>
      </c>
      <c r="C37" s="231" t="s">
        <v>81</v>
      </c>
      <c r="D37" s="231"/>
      <c r="E37" s="231"/>
    </row>
    <row r="38" spans="1:6" ht="60" customHeight="1" x14ac:dyDescent="0.2">
      <c r="A38" s="46"/>
      <c r="B38" s="66" t="s">
        <v>78</v>
      </c>
      <c r="C38" s="231" t="s">
        <v>82</v>
      </c>
      <c r="D38" s="231"/>
      <c r="E38" s="231"/>
    </row>
    <row r="39" spans="1:6" ht="62.25" customHeight="1" x14ac:dyDescent="0.2">
      <c r="A39" s="46"/>
      <c r="B39" s="66" t="s">
        <v>44</v>
      </c>
      <c r="C39" s="231" t="s">
        <v>83</v>
      </c>
      <c r="D39" s="231"/>
      <c r="E39" s="231"/>
    </row>
    <row r="40" spans="1:6" ht="39" customHeight="1" x14ac:dyDescent="0.2">
      <c r="A40" s="46"/>
      <c r="B40" s="66" t="s">
        <v>79</v>
      </c>
      <c r="C40" s="231" t="s">
        <v>84</v>
      </c>
      <c r="D40" s="231"/>
      <c r="E40" s="231"/>
    </row>
    <row r="41" spans="1:6" ht="42" customHeight="1" x14ac:dyDescent="0.2">
      <c r="A41" s="46"/>
      <c r="B41" s="66" t="s">
        <v>80</v>
      </c>
      <c r="C41" s="231" t="s">
        <v>85</v>
      </c>
      <c r="D41" s="231"/>
      <c r="E41" s="231"/>
    </row>
  </sheetData>
  <sheetProtection formatCells="0" formatColumns="0" formatRows="0" insertColumns="0" insertRows="0" insertHyperlinks="0" deleteColumns="0" deleteRows="0" selectLockedCells="1" sort="0" autoFilter="0" pivotTables="0"/>
  <mergeCells count="26">
    <mergeCell ref="A6:B6"/>
    <mergeCell ref="C6:E6"/>
    <mergeCell ref="A21:E21"/>
    <mergeCell ref="A9:A10"/>
    <mergeCell ref="B9:B10"/>
    <mergeCell ref="C9:C10"/>
    <mergeCell ref="D9:D10"/>
    <mergeCell ref="A7:B7"/>
    <mergeCell ref="A8:E8"/>
    <mergeCell ref="E9:E10"/>
    <mergeCell ref="A22:A23"/>
    <mergeCell ref="B22:B23"/>
    <mergeCell ref="C40:E40"/>
    <mergeCell ref="A1:B4"/>
    <mergeCell ref="C41:E41"/>
    <mergeCell ref="C1:D2"/>
    <mergeCell ref="C3:D4"/>
    <mergeCell ref="C37:E37"/>
    <mergeCell ref="C38:E38"/>
    <mergeCell ref="C39:E39"/>
    <mergeCell ref="D22:D23"/>
    <mergeCell ref="E22:E23"/>
    <mergeCell ref="C22:C23"/>
    <mergeCell ref="C7:E7"/>
    <mergeCell ref="C5:E5"/>
    <mergeCell ref="A5:B5"/>
  </mergeCells>
  <dataValidations count="2">
    <dataValidation allowBlank="1" showInputMessage="1" promptTitle="Tipo / Impacto" prompt="Seleccione el tipo o los tipos de impactos que generarían el riesgo" sqref="E24 E27:E33 E11:E20"/>
    <dataValidation type="list" allowBlank="1" showInputMessage="1" promptTitle="Tipo / Impacto" prompt="Seleccione el tipo o los tipos de impactos que generarían el riesgo" sqref="E25:E26">
      <formula1>$B$29:$B$33</formula1>
    </dataValidation>
  </dataValidations>
  <pageMargins left="0.74803149606299213" right="0.74803149606299213" top="0.98425196850393704" bottom="0.98425196850393704" header="0.51181102362204722" footer="0.51181102362204722"/>
  <pageSetup scale="87" orientation="landscape" horizontalDpi="300" verticalDpi="300" r:id="rId1"/>
  <headerFooter differentOddEven="1" alignWithMargins="0">
    <oddFooter>Página &amp;P</oddFooter>
  </headerFooter>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76"/>
  <sheetViews>
    <sheetView zoomScale="84" zoomScaleNormal="84" workbookViewId="0">
      <pane xSplit="2" ySplit="10" topLeftCell="C11" activePane="bottomRight" state="frozen"/>
      <selection pane="topRight" activeCell="C1" sqref="C1"/>
      <selection pane="bottomLeft" activeCell="A10" sqref="A10"/>
      <selection pane="bottomRight" activeCell="P15" sqref="P15"/>
    </sheetView>
  </sheetViews>
  <sheetFormatPr baseColWidth="10" defaultColWidth="17.140625" defaultRowHeight="12.75" customHeight="1" x14ac:dyDescent="0.2"/>
  <cols>
    <col min="1" max="1" width="5.42578125" customWidth="1"/>
    <col min="2" max="2" width="32.7109375" customWidth="1"/>
    <col min="3" max="3" width="9.140625" customWidth="1"/>
    <col min="4" max="4" width="19" customWidth="1"/>
    <col min="5" max="5" width="10.42578125" customWidth="1"/>
    <col min="6" max="6" width="18.85546875" customWidth="1"/>
    <col min="7" max="7" width="9.5703125" hidden="1" customWidth="1"/>
    <col min="8" max="8" width="4.85546875" hidden="1" customWidth="1"/>
    <col min="9" max="9" width="5" hidden="1" customWidth="1"/>
    <col min="10" max="10" width="4.85546875" hidden="1" customWidth="1"/>
    <col min="11" max="11" width="4.42578125" hidden="1" customWidth="1"/>
    <col min="12" max="12" width="13.140625" customWidth="1"/>
    <col min="13" max="13" width="29.42578125" customWidth="1"/>
    <col min="14" max="14" width="7.5703125" customWidth="1"/>
    <col min="15" max="15" width="17.140625" customWidth="1"/>
    <col min="17" max="17" width="17.140625" style="5" customWidth="1"/>
  </cols>
  <sheetData>
    <row r="1" spans="1:17" s="25" customFormat="1" ht="15" customHeight="1" x14ac:dyDescent="0.2">
      <c r="A1" s="211"/>
      <c r="B1" s="306"/>
      <c r="C1" s="216" t="s">
        <v>58</v>
      </c>
      <c r="D1" s="309"/>
      <c r="E1" s="309"/>
      <c r="F1" s="309"/>
      <c r="G1" s="309"/>
      <c r="H1" s="309"/>
      <c r="I1" s="309"/>
      <c r="J1" s="309"/>
      <c r="K1" s="309"/>
      <c r="L1" s="235"/>
      <c r="M1" s="71" t="s">
        <v>59</v>
      </c>
      <c r="Q1" s="5"/>
    </row>
    <row r="2" spans="1:17" ht="15" customHeight="1" x14ac:dyDescent="0.2">
      <c r="A2" s="213"/>
      <c r="B2" s="307"/>
      <c r="C2" s="216"/>
      <c r="D2" s="309"/>
      <c r="E2" s="309"/>
      <c r="F2" s="309"/>
      <c r="G2" s="309"/>
      <c r="H2" s="309"/>
      <c r="I2" s="309"/>
      <c r="J2" s="309"/>
      <c r="K2" s="309"/>
      <c r="L2" s="235"/>
      <c r="M2" s="72" t="s">
        <v>86</v>
      </c>
    </row>
    <row r="3" spans="1:17" s="25" customFormat="1" ht="17.25" customHeight="1" x14ac:dyDescent="0.2">
      <c r="A3" s="213"/>
      <c r="B3" s="307"/>
      <c r="C3" s="217" t="s">
        <v>27</v>
      </c>
      <c r="D3" s="310"/>
      <c r="E3" s="310"/>
      <c r="F3" s="310"/>
      <c r="G3" s="310"/>
      <c r="H3" s="310"/>
      <c r="I3" s="310"/>
      <c r="J3" s="310"/>
      <c r="K3" s="310"/>
      <c r="L3" s="236"/>
      <c r="M3" s="73" t="s">
        <v>155</v>
      </c>
      <c r="Q3" s="37"/>
    </row>
    <row r="4" spans="1:17" ht="16.5" customHeight="1" thickBot="1" x14ac:dyDescent="0.25">
      <c r="A4" s="232"/>
      <c r="B4" s="308"/>
      <c r="C4" s="218"/>
      <c r="D4" s="311"/>
      <c r="E4" s="311"/>
      <c r="F4" s="311"/>
      <c r="G4" s="311"/>
      <c r="H4" s="311"/>
      <c r="I4" s="311"/>
      <c r="J4" s="311"/>
      <c r="K4" s="311"/>
      <c r="L4" s="312"/>
      <c r="M4" s="74" t="s">
        <v>68</v>
      </c>
    </row>
    <row r="5" spans="1:17" ht="15" x14ac:dyDescent="0.2">
      <c r="A5" s="313" t="str">
        <f>+'Identificación del Riesgo'!A5:B5</f>
        <v>NOMBRE DEL PROCESO</v>
      </c>
      <c r="B5" s="314"/>
      <c r="C5" s="286" t="str">
        <f>+'Identificación del Riesgo'!C5:E5</f>
        <v>FORMACIÓN</v>
      </c>
      <c r="D5" s="287"/>
      <c r="E5" s="287"/>
      <c r="F5" s="287"/>
      <c r="G5" s="287"/>
      <c r="H5" s="287"/>
      <c r="I5" s="287"/>
      <c r="J5" s="287"/>
      <c r="K5" s="287"/>
      <c r="L5" s="287"/>
      <c r="M5" s="288"/>
      <c r="N5" s="20"/>
    </row>
    <row r="6" spans="1:17" ht="53.25" customHeight="1" x14ac:dyDescent="0.2">
      <c r="A6" s="289" t="str">
        <f>+'Identificación del Riesgo'!A6:B6</f>
        <v>OBJETIVO DEL PROCESO</v>
      </c>
      <c r="B6" s="290"/>
      <c r="C6" s="291" t="str">
        <f>+'Identificación del Riesgo'!C6:E6</f>
        <v>Diseñar y prestar los servicios a través de programas académicos de pregrado y postgrado que tienen  como propósito el desarrollo de capacidades humanas, para la formación integral de la persona, el ciudadano, el profesional, el académico que ingresa y se titula de un programa académico de las diferentes modalidades que ofrezca la Universidad del Tolima.</v>
      </c>
      <c r="D6" s="292"/>
      <c r="E6" s="292"/>
      <c r="F6" s="292"/>
      <c r="G6" s="292"/>
      <c r="H6" s="292"/>
      <c r="I6" s="292"/>
      <c r="J6" s="292"/>
      <c r="K6" s="292"/>
      <c r="L6" s="292"/>
      <c r="M6" s="293"/>
      <c r="N6" s="11"/>
    </row>
    <row r="7" spans="1:17" s="13" customFormat="1" ht="15.75" thickBot="1" x14ac:dyDescent="0.25">
      <c r="A7" s="221" t="str">
        <f>+'Identificación del Riesgo'!A7:B7</f>
        <v>Fecha de Actualización</v>
      </c>
      <c r="B7" s="294"/>
      <c r="C7" s="298">
        <f>+'Identificación del Riesgo'!C7:E7</f>
        <v>42818</v>
      </c>
      <c r="D7" s="299"/>
      <c r="E7" s="299"/>
      <c r="F7" s="299"/>
      <c r="G7" s="299"/>
      <c r="H7" s="299"/>
      <c r="I7" s="299"/>
      <c r="J7" s="299"/>
      <c r="K7" s="299"/>
      <c r="L7" s="299"/>
      <c r="M7" s="300"/>
      <c r="N7" s="11"/>
      <c r="Q7" s="5"/>
    </row>
    <row r="8" spans="1:17" s="13" customFormat="1" ht="16.5" thickBot="1" x14ac:dyDescent="0.25">
      <c r="A8" s="295" t="str">
        <f>+'Identificación del Riesgo'!A8:E8</f>
        <v>RIESGOS DE GESTIÓN</v>
      </c>
      <c r="B8" s="296"/>
      <c r="C8" s="296"/>
      <c r="D8" s="296"/>
      <c r="E8" s="296"/>
      <c r="F8" s="296"/>
      <c r="G8" s="296"/>
      <c r="H8" s="296"/>
      <c r="I8" s="296"/>
      <c r="J8" s="296"/>
      <c r="K8" s="296"/>
      <c r="L8" s="296"/>
      <c r="M8" s="297"/>
      <c r="N8" s="11"/>
      <c r="Q8" s="5"/>
    </row>
    <row r="9" spans="1:17" x14ac:dyDescent="0.2">
      <c r="A9" s="268" t="s">
        <v>7</v>
      </c>
      <c r="B9" s="271" t="s">
        <v>23</v>
      </c>
      <c r="C9" s="271" t="s">
        <v>48</v>
      </c>
      <c r="D9" s="271"/>
      <c r="E9" s="271"/>
      <c r="F9" s="271"/>
      <c r="G9" s="271"/>
      <c r="H9" s="75"/>
      <c r="I9" s="75"/>
      <c r="J9" s="75"/>
      <c r="K9" s="75"/>
      <c r="L9" s="271" t="s">
        <v>13</v>
      </c>
      <c r="M9" s="274"/>
      <c r="N9" s="21"/>
    </row>
    <row r="10" spans="1:17" x14ac:dyDescent="0.2">
      <c r="A10" s="269"/>
      <c r="B10" s="272"/>
      <c r="C10" s="272" t="s">
        <v>24</v>
      </c>
      <c r="D10" s="285"/>
      <c r="E10" s="272" t="s">
        <v>40</v>
      </c>
      <c r="F10" s="285"/>
      <c r="G10" s="273" t="s">
        <v>36</v>
      </c>
      <c r="H10" s="76" t="s">
        <v>14</v>
      </c>
      <c r="I10" s="76" t="s">
        <v>17</v>
      </c>
      <c r="J10" s="76" t="s">
        <v>12</v>
      </c>
      <c r="K10" s="76" t="s">
        <v>10</v>
      </c>
      <c r="L10" s="272"/>
      <c r="M10" s="275"/>
      <c r="N10" s="20"/>
    </row>
    <row r="11" spans="1:17" s="25" customFormat="1" ht="13.5" thickBot="1" x14ac:dyDescent="0.25">
      <c r="A11" s="301"/>
      <c r="B11" s="302"/>
      <c r="C11" s="77" t="s">
        <v>26</v>
      </c>
      <c r="D11" s="78" t="s">
        <v>38</v>
      </c>
      <c r="E11" s="77" t="s">
        <v>26</v>
      </c>
      <c r="F11" s="78" t="s">
        <v>38</v>
      </c>
      <c r="G11" s="304"/>
      <c r="H11" s="79"/>
      <c r="I11" s="79"/>
      <c r="J11" s="79"/>
      <c r="K11" s="79"/>
      <c r="L11" s="302"/>
      <c r="M11" s="303"/>
      <c r="N11" s="20"/>
      <c r="Q11" s="38"/>
    </row>
    <row r="12" spans="1:17" ht="111.75" customHeight="1" x14ac:dyDescent="0.2">
      <c r="A12" s="80">
        <f>+'Identificación del Riesgo'!A11</f>
        <v>1</v>
      </c>
      <c r="B12" s="81" t="str">
        <f>+'Identificación del Riesgo'!C11</f>
        <v xml:space="preserve">No renovar los registros calificados de los programas académicos. </v>
      </c>
      <c r="C12" s="52">
        <v>3</v>
      </c>
      <c r="D12" s="82" t="str">
        <f>IF((C12=1),"Raro",IF((C12=2),"Improbable",IF((C12=3),"Posible",IF((C12=4),"Probable",IF((C12=5),"Casi Seguro"," ")))))</f>
        <v>Posible</v>
      </c>
      <c r="E12" s="52">
        <v>3</v>
      </c>
      <c r="F12" s="82" t="str">
        <f t="shared" ref="F12:F16" si="0">IF((E12=1),"Insignificante",IF((E12=2),"Menor",IF((E12=3),"Moderado",IF((E12=4),"Mayor",IF((E12=5),"Catatrófico"," ")))))</f>
        <v>Moderado</v>
      </c>
      <c r="G12" s="82" t="str">
        <f>CONCATENATE(C12,E12)</f>
        <v>33</v>
      </c>
      <c r="H12" s="82" t="str">
        <f>IF((G12="11"),"B",IF((G12="12"),"B",IF((G12="21"),"B",IF((G12="22"),"B",IF((G12="31"),"B"," ")))))</f>
        <v xml:space="preserve"> </v>
      </c>
      <c r="I12" s="82" t="str">
        <f>IF((G12="41"),"M",IF((G12="32"),"M",IF((G12="13"),"M",IF((G12="23"),"M"," "))))</f>
        <v xml:space="preserve"> </v>
      </c>
      <c r="J12" s="82" t="str">
        <f>IF((G12="51"),"A",IF((G12="42"),"A",IF((G12="52"),"A",IF((G12="33"),"A",IF((G12="43"),"A",IF((G12="14"),"A",IF((G12="24"),"A",IF((G12="15"),"A"," "))))))))</f>
        <v>A</v>
      </c>
      <c r="K12" s="82" t="str">
        <f>IF((G12="53"),"E",IF((G12="34"),"E",IF((G12="44"),"E",IF((G12="54"),"E",IF((G12="25"),"E",IF((G12="35"),"E",IF((G12="45"),"E",IF((G12="55"),"E"," "))))))))</f>
        <v xml:space="preserve"> </v>
      </c>
      <c r="L12" s="82" t="str">
        <f t="shared" ref="L12" si="1">IF((H12="B"),"B",IF((I12="M"),"M",IF((J12="A"),"A",IF((K12="E"),"E"," "))))</f>
        <v>A</v>
      </c>
      <c r="M12" s="83" t="str">
        <f t="shared" ref="M12" si="2">IF((L12="B"),"Zona de Riesgo Baja",IF((L12="M"),"Zona de Riesgo Moderada",IF((L12="A"),"Zona de Riesgo Alta",IF((L12="E"),"Zona de Riesgo Extrema"," "))))</f>
        <v>Zona de Riesgo Alta</v>
      </c>
      <c r="N12" s="20"/>
    </row>
    <row r="13" spans="1:17" s="25" customFormat="1" ht="47.25" customHeight="1" x14ac:dyDescent="0.2">
      <c r="A13" s="84">
        <f>+'Identificación del Riesgo'!A12</f>
        <v>2</v>
      </c>
      <c r="B13" s="85" t="str">
        <f>+'Identificación del Riesgo'!C12</f>
        <v xml:space="preserve">Ofertar programas académicos que no tienen demanda. </v>
      </c>
      <c r="C13" s="18">
        <v>3</v>
      </c>
      <c r="D13" s="86" t="str">
        <f t="shared" ref="D13:D21" si="3">IF((C13=1),"Raro",IF((C13=2),"Improbable",IF((C13=3),"Posible",IF((C13=4),"Probable",IF((C13=5),"Casi Seguro"," ")))))</f>
        <v>Posible</v>
      </c>
      <c r="E13" s="18">
        <v>3</v>
      </c>
      <c r="F13" s="86" t="str">
        <f t="shared" si="0"/>
        <v>Moderado</v>
      </c>
      <c r="G13" s="86" t="str">
        <f t="shared" ref="G13:G16" si="4">CONCATENATE(C13,E13)</f>
        <v>33</v>
      </c>
      <c r="H13" s="86" t="str">
        <f t="shared" ref="H13:H16" si="5">IF((G13="11"),"B",IF((G13="12"),"B",IF((G13="21"),"B",IF((G13="22"),"B",IF((G13="31"),"B"," ")))))</f>
        <v xml:space="preserve"> </v>
      </c>
      <c r="I13" s="86" t="str">
        <f t="shared" ref="I13:I16" si="6">IF((G13="41"),"M",IF((G13="32"),"M",IF((G13="13"),"M",IF((G13="23"),"M"," "))))</f>
        <v xml:space="preserve"> </v>
      </c>
      <c r="J13" s="86" t="str">
        <f t="shared" ref="J13:J16" si="7">IF((G13="51"),"A",IF((G13="42"),"A",IF((G13="52"),"A",IF((G13="33"),"A",IF((G13="43"),"A",IF((G13="14"),"A",IF((G13="24"),"A",IF((G13="15"),"A"," "))))))))</f>
        <v>A</v>
      </c>
      <c r="K13" s="86" t="str">
        <f t="shared" ref="K13:K16" si="8">IF((G13="53"),"E",IF((G13="34"),"E",IF((G13="44"),"E",IF((G13="54"),"E",IF((G13="25"),"E",IF((G13="35"),"E",IF((G13="45"),"E",IF((G13="55"),"E"," "))))))))</f>
        <v xml:space="preserve"> </v>
      </c>
      <c r="L13" s="86" t="str">
        <f t="shared" ref="L13:L16" si="9">IF((H13="B"),"B",IF((I13="M"),"M",IF((J13="A"),"A",IF((K13="E"),"E"," "))))</f>
        <v>A</v>
      </c>
      <c r="M13" s="87" t="str">
        <f t="shared" ref="M13:M16" si="10">IF((L13="B"),"Zona de Riesgo Baja",IF((L13="M"),"Zona de Riesgo Moderada",IF((L13="A"),"Zona de Riesgo Alta",IF((L13="E"),"Zona de Riesgo Extrema"," "))))</f>
        <v>Zona de Riesgo Alta</v>
      </c>
      <c r="N13" s="20"/>
      <c r="Q13" s="42"/>
    </row>
    <row r="14" spans="1:17" s="25" customFormat="1" ht="47.25" customHeight="1" x14ac:dyDescent="0.2">
      <c r="A14" s="84">
        <f>+'Identificación del Riesgo'!A13</f>
        <v>3</v>
      </c>
      <c r="B14" s="85" t="str">
        <f>+'Identificación del Riesgo'!C13</f>
        <v>Incumplir el calendario académico.</v>
      </c>
      <c r="C14" s="18">
        <v>4</v>
      </c>
      <c r="D14" s="86" t="str">
        <f t="shared" si="3"/>
        <v>Probable</v>
      </c>
      <c r="E14" s="18">
        <v>3</v>
      </c>
      <c r="F14" s="86" t="str">
        <f t="shared" si="0"/>
        <v>Moderado</v>
      </c>
      <c r="G14" s="86" t="str">
        <f t="shared" si="4"/>
        <v>43</v>
      </c>
      <c r="H14" s="86" t="str">
        <f t="shared" si="5"/>
        <v xml:space="preserve"> </v>
      </c>
      <c r="I14" s="86" t="str">
        <f t="shared" si="6"/>
        <v xml:space="preserve"> </v>
      </c>
      <c r="J14" s="86" t="str">
        <f t="shared" si="7"/>
        <v>A</v>
      </c>
      <c r="K14" s="86" t="str">
        <f t="shared" si="8"/>
        <v xml:space="preserve"> </v>
      </c>
      <c r="L14" s="86" t="str">
        <f t="shared" si="9"/>
        <v>A</v>
      </c>
      <c r="M14" s="87" t="str">
        <f t="shared" si="10"/>
        <v>Zona de Riesgo Alta</v>
      </c>
      <c r="N14" s="20"/>
      <c r="Q14" s="42"/>
    </row>
    <row r="15" spans="1:17" s="25" customFormat="1" ht="47.25" customHeight="1" x14ac:dyDescent="0.2">
      <c r="A15" s="84">
        <f>+'Identificación del Riesgo'!A14</f>
        <v>4</v>
      </c>
      <c r="B15" s="85">
        <f>+'Identificación del Riesgo'!C14</f>
        <v>0</v>
      </c>
      <c r="C15" s="18"/>
      <c r="D15" s="86" t="str">
        <f t="shared" si="3"/>
        <v xml:space="preserve"> </v>
      </c>
      <c r="E15" s="18"/>
      <c r="F15" s="86" t="str">
        <f t="shared" si="0"/>
        <v xml:space="preserve"> </v>
      </c>
      <c r="G15" s="86" t="str">
        <f t="shared" si="4"/>
        <v/>
      </c>
      <c r="H15" s="86" t="str">
        <f t="shared" si="5"/>
        <v xml:space="preserve"> </v>
      </c>
      <c r="I15" s="86" t="str">
        <f t="shared" si="6"/>
        <v xml:space="preserve"> </v>
      </c>
      <c r="J15" s="86" t="str">
        <f t="shared" si="7"/>
        <v xml:space="preserve"> </v>
      </c>
      <c r="K15" s="86" t="str">
        <f t="shared" si="8"/>
        <v xml:space="preserve"> </v>
      </c>
      <c r="L15" s="86" t="str">
        <f t="shared" si="9"/>
        <v xml:space="preserve"> </v>
      </c>
      <c r="M15" s="87" t="str">
        <f t="shared" si="10"/>
        <v xml:space="preserve"> </v>
      </c>
      <c r="N15" s="20"/>
      <c r="Q15" s="42"/>
    </row>
    <row r="16" spans="1:17" s="25" customFormat="1" x14ac:dyDescent="0.2">
      <c r="A16" s="84">
        <f>+'Identificación del Riesgo'!A15</f>
        <v>5</v>
      </c>
      <c r="B16" s="85">
        <f>+'Identificación del Riesgo'!C15</f>
        <v>0</v>
      </c>
      <c r="C16" s="18"/>
      <c r="D16" s="86" t="str">
        <f t="shared" si="3"/>
        <v xml:space="preserve"> </v>
      </c>
      <c r="E16" s="18"/>
      <c r="F16" s="86" t="str">
        <f t="shared" si="0"/>
        <v xml:space="preserve"> </v>
      </c>
      <c r="G16" s="86" t="str">
        <f t="shared" si="4"/>
        <v/>
      </c>
      <c r="H16" s="86" t="str">
        <f t="shared" si="5"/>
        <v xml:space="preserve"> </v>
      </c>
      <c r="I16" s="86" t="str">
        <f t="shared" si="6"/>
        <v xml:space="preserve"> </v>
      </c>
      <c r="J16" s="86" t="str">
        <f t="shared" si="7"/>
        <v xml:space="preserve"> </v>
      </c>
      <c r="K16" s="86" t="str">
        <f t="shared" si="8"/>
        <v xml:space="preserve"> </v>
      </c>
      <c r="L16" s="86" t="str">
        <f t="shared" si="9"/>
        <v xml:space="preserve"> </v>
      </c>
      <c r="M16" s="87" t="str">
        <f t="shared" si="10"/>
        <v xml:space="preserve"> </v>
      </c>
      <c r="N16" s="20"/>
      <c r="Q16" s="42"/>
    </row>
    <row r="17" spans="1:17" s="25" customFormat="1" x14ac:dyDescent="0.2">
      <c r="A17" s="84">
        <f>+'Identificación del Riesgo'!A16</f>
        <v>6</v>
      </c>
      <c r="B17" s="85">
        <f>+'Identificación del Riesgo'!C16</f>
        <v>0</v>
      </c>
      <c r="C17" s="18"/>
      <c r="D17" s="86" t="str">
        <f t="shared" si="3"/>
        <v xml:space="preserve"> </v>
      </c>
      <c r="E17" s="18"/>
      <c r="F17" s="86" t="str">
        <f t="shared" ref="F17:F21" si="11">IF((E17=1),"Insignificante",IF((E17=2),"Menor",IF((E17=3),"Moderado",IF((E17=4),"Mayor",IF((E17=5),"Catatrófico"," ")))))</f>
        <v xml:space="preserve"> </v>
      </c>
      <c r="G17" s="86" t="str">
        <f>CONCATENATE(C17,E17)</f>
        <v/>
      </c>
      <c r="H17" s="86" t="str">
        <f t="shared" ref="H17:H21" si="12">IF((G17="11"),"B",IF((G17="12"),"B",IF((G17="21"),"B",IF((G17="22"),"B",IF((G17="31"),"B"," ")))))</f>
        <v xml:space="preserve"> </v>
      </c>
      <c r="I17" s="86" t="str">
        <f t="shared" ref="I17:I21" si="13">IF((G17="41"),"M",IF((G17="32"),"M",IF((G17="13"),"M",IF((G17="23"),"M"," "))))</f>
        <v xml:space="preserve"> </v>
      </c>
      <c r="J17" s="86" t="str">
        <f t="shared" ref="J17:J21" si="14">IF((G17="51"),"A",IF((G17="42"),"A",IF((G17="52"),"A",IF((G17="33"),"A",IF((G17="43"),"A",IF((G17="14"),"A",IF((G17="24"),"A",IF((G17="15"),"A"," "))))))))</f>
        <v xml:space="preserve"> </v>
      </c>
      <c r="K17" s="86" t="str">
        <f t="shared" ref="K17:K21" si="15">IF((G17="53"),"E",IF((G17="34"),"E",IF((G17="44"),"E",IF((G17="54"),"E",IF((G17="25"),"E",IF((G17="35"),"E",IF((G17="45"),"E",IF((G17="55"),"E"," "))))))))</f>
        <v xml:space="preserve"> </v>
      </c>
      <c r="L17" s="86" t="str">
        <f t="shared" ref="L17:L21" si="16">IF((H17="B"),"B",IF((I17="M"),"M",IF((J17="A"),"A",IF((K17="E"),"E"," "))))</f>
        <v xml:space="preserve"> </v>
      </c>
      <c r="M17" s="87" t="str">
        <f t="shared" ref="M17:M21" si="17">IF((L17="B"),"Zona de Riesgo Baja",IF((L17="M"),"Zona de Riesgo Moderada",IF((L17="A"),"Zona de Riesgo Alta",IF((L17="E"),"Zona de Riesgo Extrema"," "))))</f>
        <v xml:space="preserve"> </v>
      </c>
      <c r="N17" s="20"/>
      <c r="Q17" s="37"/>
    </row>
    <row r="18" spans="1:17" s="25" customFormat="1" x14ac:dyDescent="0.2">
      <c r="A18" s="84">
        <f>+'Identificación del Riesgo'!A17</f>
        <v>7</v>
      </c>
      <c r="B18" s="85">
        <f>+'Identificación del Riesgo'!C17</f>
        <v>0</v>
      </c>
      <c r="C18" s="18"/>
      <c r="D18" s="86" t="str">
        <f t="shared" si="3"/>
        <v xml:space="preserve"> </v>
      </c>
      <c r="E18" s="18"/>
      <c r="F18" s="86" t="str">
        <f t="shared" si="11"/>
        <v xml:space="preserve"> </v>
      </c>
      <c r="G18" s="86" t="str">
        <f>CONCATENATE(C18,E18)</f>
        <v/>
      </c>
      <c r="H18" s="86" t="str">
        <f t="shared" si="12"/>
        <v xml:space="preserve"> </v>
      </c>
      <c r="I18" s="86" t="str">
        <f t="shared" si="13"/>
        <v xml:space="preserve"> </v>
      </c>
      <c r="J18" s="86" t="str">
        <f t="shared" si="14"/>
        <v xml:space="preserve"> </v>
      </c>
      <c r="K18" s="86" t="str">
        <f t="shared" si="15"/>
        <v xml:space="preserve"> </v>
      </c>
      <c r="L18" s="86" t="str">
        <f t="shared" si="16"/>
        <v xml:space="preserve"> </v>
      </c>
      <c r="M18" s="87" t="str">
        <f t="shared" si="17"/>
        <v xml:space="preserve"> </v>
      </c>
      <c r="N18" s="20"/>
      <c r="Q18" s="37"/>
    </row>
    <row r="19" spans="1:17" x14ac:dyDescent="0.2">
      <c r="A19" s="84">
        <f>+'Identificación del Riesgo'!A18</f>
        <v>8</v>
      </c>
      <c r="B19" s="85">
        <f>+'Identificación del Riesgo'!C18</f>
        <v>0</v>
      </c>
      <c r="C19" s="18"/>
      <c r="D19" s="86" t="str">
        <f t="shared" si="3"/>
        <v xml:space="preserve"> </v>
      </c>
      <c r="E19" s="18"/>
      <c r="F19" s="86" t="str">
        <f t="shared" si="11"/>
        <v xml:space="preserve"> </v>
      </c>
      <c r="G19" s="86" t="str">
        <f>CONCATENATE(C19,E19)</f>
        <v/>
      </c>
      <c r="H19" s="86" t="str">
        <f t="shared" si="12"/>
        <v xml:space="preserve"> </v>
      </c>
      <c r="I19" s="86" t="str">
        <f t="shared" si="13"/>
        <v xml:space="preserve"> </v>
      </c>
      <c r="J19" s="86" t="str">
        <f t="shared" si="14"/>
        <v xml:space="preserve"> </v>
      </c>
      <c r="K19" s="86" t="str">
        <f t="shared" si="15"/>
        <v xml:space="preserve"> </v>
      </c>
      <c r="L19" s="86" t="str">
        <f t="shared" si="16"/>
        <v xml:space="preserve"> </v>
      </c>
      <c r="M19" s="87" t="str">
        <f t="shared" si="17"/>
        <v xml:space="preserve"> </v>
      </c>
      <c r="N19" s="20"/>
    </row>
    <row r="20" spans="1:17" x14ac:dyDescent="0.2">
      <c r="A20" s="84">
        <f>+'Identificación del Riesgo'!A19</f>
        <v>9</v>
      </c>
      <c r="B20" s="85">
        <f>+'Identificación del Riesgo'!C19</f>
        <v>0</v>
      </c>
      <c r="C20" s="18"/>
      <c r="D20" s="86" t="str">
        <f t="shared" si="3"/>
        <v xml:space="preserve"> </v>
      </c>
      <c r="E20" s="18"/>
      <c r="F20" s="86" t="str">
        <f t="shared" si="11"/>
        <v xml:space="preserve"> </v>
      </c>
      <c r="G20" s="86" t="str">
        <f>CONCATENATE(C20,E20)</f>
        <v/>
      </c>
      <c r="H20" s="86" t="str">
        <f t="shared" si="12"/>
        <v xml:space="preserve"> </v>
      </c>
      <c r="I20" s="86" t="str">
        <f t="shared" si="13"/>
        <v xml:space="preserve"> </v>
      </c>
      <c r="J20" s="86" t="str">
        <f t="shared" si="14"/>
        <v xml:space="preserve"> </v>
      </c>
      <c r="K20" s="86" t="str">
        <f t="shared" si="15"/>
        <v xml:space="preserve"> </v>
      </c>
      <c r="L20" s="86" t="str">
        <f t="shared" si="16"/>
        <v xml:space="preserve"> </v>
      </c>
      <c r="M20" s="87" t="str">
        <f t="shared" si="17"/>
        <v xml:space="preserve"> </v>
      </c>
      <c r="N20" s="20"/>
    </row>
    <row r="21" spans="1:17" ht="13.5" thickBot="1" x14ac:dyDescent="0.25">
      <c r="A21" s="88">
        <f>+'Identificación del Riesgo'!A20</f>
        <v>10</v>
      </c>
      <c r="B21" s="89">
        <f>+'Identificación del Riesgo'!C20</f>
        <v>0</v>
      </c>
      <c r="C21" s="18"/>
      <c r="D21" s="90" t="str">
        <f t="shared" si="3"/>
        <v xml:space="preserve"> </v>
      </c>
      <c r="E21" s="18"/>
      <c r="F21" s="90" t="str">
        <f t="shared" si="11"/>
        <v xml:space="preserve"> </v>
      </c>
      <c r="G21" s="90" t="str">
        <f>CONCATENATE(C21,E21)</f>
        <v/>
      </c>
      <c r="H21" s="90" t="str">
        <f t="shared" si="12"/>
        <v xml:space="preserve"> </v>
      </c>
      <c r="I21" s="90" t="str">
        <f t="shared" si="13"/>
        <v xml:space="preserve"> </v>
      </c>
      <c r="J21" s="90" t="str">
        <f t="shared" si="14"/>
        <v xml:space="preserve"> </v>
      </c>
      <c r="K21" s="90" t="str">
        <f t="shared" si="15"/>
        <v xml:space="preserve"> </v>
      </c>
      <c r="L21" s="90" t="str">
        <f t="shared" si="16"/>
        <v xml:space="preserve"> </v>
      </c>
      <c r="M21" s="91" t="str">
        <f t="shared" si="17"/>
        <v xml:space="preserve"> </v>
      </c>
      <c r="N21" s="20"/>
    </row>
    <row r="22" spans="1:17" s="25" customFormat="1" ht="16.5" thickBot="1" x14ac:dyDescent="0.25">
      <c r="A22" s="295" t="str">
        <f>+'Identificación del Riesgo'!A21:E21</f>
        <v>RIESGOS DE CORRUPCIÓN</v>
      </c>
      <c r="B22" s="296"/>
      <c r="C22" s="296"/>
      <c r="D22" s="296"/>
      <c r="E22" s="296"/>
      <c r="F22" s="296"/>
      <c r="G22" s="296"/>
      <c r="H22" s="296"/>
      <c r="I22" s="296"/>
      <c r="J22" s="296"/>
      <c r="K22" s="296"/>
      <c r="L22" s="296"/>
      <c r="M22" s="297"/>
      <c r="N22" s="11"/>
      <c r="Q22" s="41"/>
    </row>
    <row r="23" spans="1:17" s="25" customFormat="1" ht="12.75" customHeight="1" x14ac:dyDescent="0.2">
      <c r="A23" s="268" t="s">
        <v>7</v>
      </c>
      <c r="B23" s="271" t="s">
        <v>23</v>
      </c>
      <c r="C23" s="271" t="s">
        <v>48</v>
      </c>
      <c r="D23" s="271"/>
      <c r="E23" s="271"/>
      <c r="F23" s="271"/>
      <c r="G23" s="271"/>
      <c r="H23" s="75"/>
      <c r="I23" s="75"/>
      <c r="J23" s="75"/>
      <c r="K23" s="75"/>
      <c r="L23" s="271" t="s">
        <v>13</v>
      </c>
      <c r="M23" s="274"/>
      <c r="N23" s="24"/>
      <c r="Q23" s="41"/>
    </row>
    <row r="24" spans="1:17" s="25" customFormat="1" x14ac:dyDescent="0.2">
      <c r="A24" s="269"/>
      <c r="B24" s="272"/>
      <c r="C24" s="272" t="s">
        <v>24</v>
      </c>
      <c r="D24" s="285"/>
      <c r="E24" s="272" t="s">
        <v>40</v>
      </c>
      <c r="F24" s="285"/>
      <c r="G24" s="273" t="s">
        <v>36</v>
      </c>
      <c r="H24" s="76" t="s">
        <v>14</v>
      </c>
      <c r="I24" s="76" t="s">
        <v>17</v>
      </c>
      <c r="J24" s="76" t="s">
        <v>12</v>
      </c>
      <c r="K24" s="76" t="s">
        <v>10</v>
      </c>
      <c r="L24" s="272"/>
      <c r="M24" s="275"/>
      <c r="N24" s="20"/>
      <c r="Q24" s="41"/>
    </row>
    <row r="25" spans="1:17" s="25" customFormat="1" ht="13.5" thickBot="1" x14ac:dyDescent="0.25">
      <c r="A25" s="270"/>
      <c r="B25" s="273"/>
      <c r="C25" s="92" t="s">
        <v>26</v>
      </c>
      <c r="D25" s="93" t="s">
        <v>38</v>
      </c>
      <c r="E25" s="92" t="s">
        <v>26</v>
      </c>
      <c r="F25" s="93" t="s">
        <v>38</v>
      </c>
      <c r="G25" s="305"/>
      <c r="H25" s="50"/>
      <c r="I25" s="50"/>
      <c r="J25" s="50"/>
      <c r="K25" s="50"/>
      <c r="L25" s="273"/>
      <c r="M25" s="276"/>
      <c r="N25" s="20"/>
      <c r="Q25" s="41"/>
    </row>
    <row r="26" spans="1:17" ht="78" customHeight="1" thickBot="1" x14ac:dyDescent="0.25">
      <c r="A26" s="80">
        <f>+'Identificación del Riesgo'!A24</f>
        <v>1</v>
      </c>
      <c r="B26" s="81" t="str">
        <f>+'Identificación del Riesgo'!C24</f>
        <v>Infringir el debido proceso en el accionar académico, administrativo y disciplinario de acuerdo a  lo establecido en los estatutos y normas que regulan la Universidad.</v>
      </c>
      <c r="C26" s="153">
        <v>4</v>
      </c>
      <c r="D26" s="82" t="str">
        <f>IF((C26=1),"Raro",IF((C26=2),"Improbable",IF((C26=3),"Posible",IF((C26=4),"Probable",IF((C26=5),"Casi Seguro"," ")))))</f>
        <v>Probable</v>
      </c>
      <c r="E26" s="153">
        <v>4</v>
      </c>
      <c r="F26" s="82" t="str">
        <f>IF((E26=3),"Moderado",IF((E26=4),"Mayor",IF((E26=5),"Catastrofico"," ")))</f>
        <v>Mayor</v>
      </c>
      <c r="G26" s="82" t="str">
        <f>CONCATENATE(C26,E26)</f>
        <v>44</v>
      </c>
      <c r="H26" s="94" t="str">
        <f>IF((G26="13"),"B",IF((G26="14"),"B",IF((G26="23"),"B"," ")))</f>
        <v xml:space="preserve"> </v>
      </c>
      <c r="I26" s="94" t="str">
        <f>IF((G26="15"),"M",IF((G26="24"),"M",IF((G26="33"),"M",IF((G26="43"),"M",IF((G26="53"),"M"," ")))))</f>
        <v xml:space="preserve"> </v>
      </c>
      <c r="J26" s="94" t="str">
        <f>IF((G26="25"),"A",IF((G26="34"),"A",IF((G26="44"),"A",IF((G26="54"),"A"," "))))</f>
        <v>A</v>
      </c>
      <c r="K26" s="94" t="str">
        <f>IF((G26="35"),"E",IF((G26="45"),"E",IF((G26="55"),"E"," ")))</f>
        <v xml:space="preserve"> </v>
      </c>
      <c r="L26" s="82" t="str">
        <f t="shared" ref="L26" si="18">IF((H26="B"),"B",IF((I26="M"),"M",IF((J26="A"),"A",IF((K26="E"),"E"," "))))</f>
        <v>A</v>
      </c>
      <c r="M26" s="83" t="str">
        <f>IF((L26="B"),"Zona de Riesgo Baja",IF((L26="M"),"Zona de Riesgo Moderada",IF((L26="A"),"Zona de Riesgo Alta",IF((L26="E"),"Zona de Riesgo Extrema"," "))))</f>
        <v>Zona de Riesgo Alta</v>
      </c>
      <c r="N26" s="20"/>
    </row>
    <row r="27" spans="1:17" s="25" customFormat="1" ht="46.5" customHeight="1" x14ac:dyDescent="0.2">
      <c r="A27" s="95">
        <f>+'Identificación del Riesgo'!A25</f>
        <v>2</v>
      </c>
      <c r="B27" s="96" t="str">
        <f>+'Identificación del Riesgo'!C25</f>
        <v>Uso inadecuado y adulteración de la información para beneficio propio o de un tercero.</v>
      </c>
      <c r="C27" s="151">
        <v>4</v>
      </c>
      <c r="D27" s="97" t="str">
        <f t="shared" ref="D27:D35" si="19">IF((C27=1),"Raro",IF((C27=2),"Improbable",IF((C27=3),"Posible",IF((C27=4),"Probable",IF((C27=5),"Casi Seguro"," ")))))</f>
        <v>Probable</v>
      </c>
      <c r="E27" s="195">
        <v>4</v>
      </c>
      <c r="F27" s="97" t="str">
        <f t="shared" ref="F27:F35" si="20">IF((E27=3),"Moderado",IF((E27=4),"Mayor",IF((E27=5),"Catastrofico"," ")))</f>
        <v>Mayor</v>
      </c>
      <c r="G27" s="97" t="str">
        <f t="shared" ref="G27:G35" si="21">CONCATENATE(C27,E27)</f>
        <v>44</v>
      </c>
      <c r="H27" s="98" t="str">
        <f t="shared" ref="H27:H35" si="22">IF((G27="13"),"B",IF((G27="14"),"B",IF((G27="23"),"B"," ")))</f>
        <v xml:space="preserve"> </v>
      </c>
      <c r="I27" s="98" t="str">
        <f t="shared" ref="I27:I35" si="23">IF((G27="15"),"M",IF((G27="24"),"M",IF((G27="33"),"M",IF((G27="43"),"M",IF((G27="53"),"M"," ")))))</f>
        <v xml:space="preserve"> </v>
      </c>
      <c r="J27" s="98" t="str">
        <f t="shared" ref="J27:J35" si="24">IF((G27="25"),"A",IF((G27="34"),"A",IF((G27="44"),"A",IF((G27="54"),"A"," "))))</f>
        <v>A</v>
      </c>
      <c r="K27" s="98" t="str">
        <f t="shared" ref="K27:K35" si="25">IF((G27="35"),"E",IF((G27="45"),"E",IF((G27="55"),"E"," ")))</f>
        <v xml:space="preserve"> </v>
      </c>
      <c r="L27" s="97" t="str">
        <f t="shared" ref="L27:L35" si="26">IF((H27="B"),"B",IF((I27="M"),"M",IF((J27="A"),"A",IF((K27="E"),"E"," "))))</f>
        <v>A</v>
      </c>
      <c r="M27" s="99" t="str">
        <f t="shared" ref="M27:M35" si="27">IF((L27="B"),"Zona de Riesgo Baja",IF((L27="M"),"Zona de Riesgo Moderada",IF((L27="A"),"Zona de Riesgo Alta",IF((L27="E"),"Zona de Riesgo Extrema"," "))))</f>
        <v>Zona de Riesgo Alta</v>
      </c>
      <c r="N27" s="20"/>
      <c r="Q27" s="42"/>
    </row>
    <row r="28" spans="1:17" s="25" customFormat="1" ht="76.5" customHeight="1" x14ac:dyDescent="0.2">
      <c r="A28" s="95">
        <f>+'Identificación del Riesgo'!A26</f>
        <v>3</v>
      </c>
      <c r="B28" s="96" t="str">
        <f>+'Identificación del Riesgo'!C26</f>
        <v>Concentrar la autoridad, aprovechamiento del cargo y de sus funciones para la toma de decisiones en beneficio propio o de un tercero.</v>
      </c>
      <c r="C28" s="151">
        <v>4</v>
      </c>
      <c r="D28" s="97" t="str">
        <f t="shared" si="19"/>
        <v>Probable</v>
      </c>
      <c r="E28" s="151">
        <v>4</v>
      </c>
      <c r="F28" s="97" t="str">
        <f t="shared" si="20"/>
        <v>Mayor</v>
      </c>
      <c r="G28" s="97" t="str">
        <f t="shared" si="21"/>
        <v>44</v>
      </c>
      <c r="H28" s="98" t="str">
        <f t="shared" si="22"/>
        <v xml:space="preserve"> </v>
      </c>
      <c r="I28" s="98" t="str">
        <f t="shared" si="23"/>
        <v xml:space="preserve"> </v>
      </c>
      <c r="J28" s="98" t="str">
        <f t="shared" si="24"/>
        <v>A</v>
      </c>
      <c r="K28" s="98" t="str">
        <f t="shared" si="25"/>
        <v xml:space="preserve"> </v>
      </c>
      <c r="L28" s="97" t="str">
        <f t="shared" si="26"/>
        <v>A</v>
      </c>
      <c r="M28" s="99" t="str">
        <f t="shared" si="27"/>
        <v>Zona de Riesgo Alta</v>
      </c>
      <c r="N28" s="20"/>
      <c r="Q28" s="42"/>
    </row>
    <row r="29" spans="1:17" s="25" customFormat="1" x14ac:dyDescent="0.2">
      <c r="A29" s="95">
        <f>+'Identificación del Riesgo'!A27</f>
        <v>4</v>
      </c>
      <c r="B29" s="96">
        <f>+'Identificación del Riesgo'!C27</f>
        <v>0</v>
      </c>
      <c r="C29" s="151"/>
      <c r="D29" s="97" t="str">
        <f t="shared" si="19"/>
        <v xml:space="preserve"> </v>
      </c>
      <c r="E29" s="151"/>
      <c r="F29" s="97" t="str">
        <f t="shared" si="20"/>
        <v xml:space="preserve"> </v>
      </c>
      <c r="G29" s="97" t="str">
        <f t="shared" si="21"/>
        <v/>
      </c>
      <c r="H29" s="98" t="str">
        <f t="shared" si="22"/>
        <v xml:space="preserve"> </v>
      </c>
      <c r="I29" s="98" t="str">
        <f t="shared" si="23"/>
        <v xml:space="preserve"> </v>
      </c>
      <c r="J29" s="98" t="str">
        <f t="shared" si="24"/>
        <v xml:space="preserve"> </v>
      </c>
      <c r="K29" s="98" t="str">
        <f t="shared" si="25"/>
        <v xml:space="preserve"> </v>
      </c>
      <c r="L29" s="97" t="str">
        <f t="shared" si="26"/>
        <v xml:space="preserve"> </v>
      </c>
      <c r="M29" s="99" t="str">
        <f t="shared" si="27"/>
        <v xml:space="preserve"> </v>
      </c>
      <c r="N29" s="20"/>
      <c r="Q29" s="42"/>
    </row>
    <row r="30" spans="1:17" s="25" customFormat="1" x14ac:dyDescent="0.2">
      <c r="A30" s="95">
        <f>+'Identificación del Riesgo'!A28</f>
        <v>5</v>
      </c>
      <c r="B30" s="96">
        <f>+'Identificación del Riesgo'!C28</f>
        <v>0</v>
      </c>
      <c r="C30" s="151"/>
      <c r="D30" s="97" t="str">
        <f t="shared" si="19"/>
        <v xml:space="preserve"> </v>
      </c>
      <c r="E30" s="151"/>
      <c r="F30" s="97" t="str">
        <f t="shared" si="20"/>
        <v xml:space="preserve"> </v>
      </c>
      <c r="G30" s="97" t="str">
        <f t="shared" si="21"/>
        <v/>
      </c>
      <c r="H30" s="98" t="str">
        <f t="shared" si="22"/>
        <v xml:space="preserve"> </v>
      </c>
      <c r="I30" s="98" t="str">
        <f t="shared" si="23"/>
        <v xml:space="preserve"> </v>
      </c>
      <c r="J30" s="98" t="str">
        <f t="shared" si="24"/>
        <v xml:space="preserve"> </v>
      </c>
      <c r="K30" s="98" t="str">
        <f t="shared" si="25"/>
        <v xml:space="preserve"> </v>
      </c>
      <c r="L30" s="97" t="str">
        <f t="shared" si="26"/>
        <v xml:space="preserve"> </v>
      </c>
      <c r="M30" s="99" t="str">
        <f t="shared" si="27"/>
        <v xml:space="preserve"> </v>
      </c>
      <c r="N30" s="20"/>
      <c r="Q30" s="42"/>
    </row>
    <row r="31" spans="1:17" x14ac:dyDescent="0.2">
      <c r="A31" s="95">
        <f>+'Identificación del Riesgo'!A29</f>
        <v>6</v>
      </c>
      <c r="B31" s="96">
        <f>+'Identificación del Riesgo'!C29</f>
        <v>0</v>
      </c>
      <c r="C31" s="151"/>
      <c r="D31" s="97" t="str">
        <f t="shared" si="19"/>
        <v xml:space="preserve"> </v>
      </c>
      <c r="E31" s="151"/>
      <c r="F31" s="97" t="str">
        <f t="shared" si="20"/>
        <v xml:space="preserve"> </v>
      </c>
      <c r="G31" s="97" t="str">
        <f t="shared" si="21"/>
        <v/>
      </c>
      <c r="H31" s="98" t="str">
        <f t="shared" si="22"/>
        <v xml:space="preserve"> </v>
      </c>
      <c r="I31" s="98" t="str">
        <f t="shared" si="23"/>
        <v xml:space="preserve"> </v>
      </c>
      <c r="J31" s="98" t="str">
        <f t="shared" si="24"/>
        <v xml:space="preserve"> </v>
      </c>
      <c r="K31" s="98" t="str">
        <f t="shared" si="25"/>
        <v xml:space="preserve"> </v>
      </c>
      <c r="L31" s="97" t="str">
        <f t="shared" si="26"/>
        <v xml:space="preserve"> </v>
      </c>
      <c r="M31" s="99" t="str">
        <f t="shared" si="27"/>
        <v xml:space="preserve"> </v>
      </c>
      <c r="N31" s="20"/>
    </row>
    <row r="32" spans="1:17" s="25" customFormat="1" x14ac:dyDescent="0.2">
      <c r="A32" s="95">
        <f>+'Identificación del Riesgo'!A30</f>
        <v>7</v>
      </c>
      <c r="B32" s="96">
        <f>+'Identificación del Riesgo'!C30</f>
        <v>0</v>
      </c>
      <c r="C32" s="151"/>
      <c r="D32" s="97" t="str">
        <f t="shared" si="19"/>
        <v xml:space="preserve"> </v>
      </c>
      <c r="E32" s="151"/>
      <c r="F32" s="97" t="str">
        <f t="shared" si="20"/>
        <v xml:space="preserve"> </v>
      </c>
      <c r="G32" s="97" t="str">
        <f t="shared" si="21"/>
        <v/>
      </c>
      <c r="H32" s="98" t="str">
        <f t="shared" si="22"/>
        <v xml:space="preserve"> </v>
      </c>
      <c r="I32" s="98" t="str">
        <f t="shared" si="23"/>
        <v xml:space="preserve"> </v>
      </c>
      <c r="J32" s="98" t="str">
        <f t="shared" si="24"/>
        <v xml:space="preserve"> </v>
      </c>
      <c r="K32" s="98" t="str">
        <f t="shared" si="25"/>
        <v xml:space="preserve"> </v>
      </c>
      <c r="L32" s="97" t="str">
        <f t="shared" si="26"/>
        <v xml:space="preserve"> </v>
      </c>
      <c r="M32" s="99" t="str">
        <f t="shared" si="27"/>
        <v xml:space="preserve"> </v>
      </c>
      <c r="N32" s="20"/>
      <c r="Q32" s="38"/>
    </row>
    <row r="33" spans="1:17" s="25" customFormat="1" x14ac:dyDescent="0.2">
      <c r="A33" s="95">
        <f>+'Identificación del Riesgo'!A31</f>
        <v>8</v>
      </c>
      <c r="B33" s="96">
        <f>+'Identificación del Riesgo'!C31</f>
        <v>0</v>
      </c>
      <c r="C33" s="151"/>
      <c r="D33" s="97" t="str">
        <f t="shared" si="19"/>
        <v xml:space="preserve"> </v>
      </c>
      <c r="E33" s="151"/>
      <c r="F33" s="97" t="str">
        <f t="shared" si="20"/>
        <v xml:space="preserve"> </v>
      </c>
      <c r="G33" s="97" t="str">
        <f t="shared" si="21"/>
        <v/>
      </c>
      <c r="H33" s="98" t="str">
        <f t="shared" si="22"/>
        <v xml:space="preserve"> </v>
      </c>
      <c r="I33" s="98" t="str">
        <f t="shared" si="23"/>
        <v xml:space="preserve"> </v>
      </c>
      <c r="J33" s="98" t="str">
        <f t="shared" si="24"/>
        <v xml:space="preserve"> </v>
      </c>
      <c r="K33" s="98" t="str">
        <f t="shared" si="25"/>
        <v xml:space="preserve"> </v>
      </c>
      <c r="L33" s="97" t="str">
        <f t="shared" si="26"/>
        <v xml:space="preserve"> </v>
      </c>
      <c r="M33" s="99" t="str">
        <f t="shared" si="27"/>
        <v xml:space="preserve"> </v>
      </c>
      <c r="N33" s="20"/>
      <c r="Q33" s="38"/>
    </row>
    <row r="34" spans="1:17" ht="14.25" customHeight="1" x14ac:dyDescent="0.2">
      <c r="A34" s="95">
        <f>+'Identificación del Riesgo'!A32</f>
        <v>9</v>
      </c>
      <c r="B34" s="96">
        <f>+'Identificación del Riesgo'!C32</f>
        <v>0</v>
      </c>
      <c r="C34" s="151"/>
      <c r="D34" s="97" t="str">
        <f t="shared" si="19"/>
        <v xml:space="preserve"> </v>
      </c>
      <c r="E34" s="151"/>
      <c r="F34" s="97" t="str">
        <f t="shared" si="20"/>
        <v xml:space="preserve"> </v>
      </c>
      <c r="G34" s="97" t="str">
        <f t="shared" si="21"/>
        <v/>
      </c>
      <c r="H34" s="98" t="str">
        <f t="shared" si="22"/>
        <v xml:space="preserve"> </v>
      </c>
      <c r="I34" s="98" t="str">
        <f t="shared" si="23"/>
        <v xml:space="preserve"> </v>
      </c>
      <c r="J34" s="98" t="str">
        <f t="shared" si="24"/>
        <v xml:space="preserve"> </v>
      </c>
      <c r="K34" s="98" t="str">
        <f t="shared" si="25"/>
        <v xml:space="preserve"> </v>
      </c>
      <c r="L34" s="97" t="str">
        <f t="shared" si="26"/>
        <v xml:space="preserve"> </v>
      </c>
      <c r="M34" s="99" t="str">
        <f t="shared" si="27"/>
        <v xml:space="preserve"> </v>
      </c>
      <c r="N34" s="20"/>
    </row>
    <row r="35" spans="1:17" ht="13.5" thickBot="1" x14ac:dyDescent="0.25">
      <c r="A35" s="100">
        <f>+'Identificación del Riesgo'!A33</f>
        <v>10</v>
      </c>
      <c r="B35" s="101">
        <f>+'Identificación del Riesgo'!C33</f>
        <v>0</v>
      </c>
      <c r="C35" s="152"/>
      <c r="D35" s="102" t="str">
        <f t="shared" si="19"/>
        <v xml:space="preserve"> </v>
      </c>
      <c r="E35" s="152"/>
      <c r="F35" s="102" t="str">
        <f t="shared" si="20"/>
        <v xml:space="preserve"> </v>
      </c>
      <c r="G35" s="102" t="str">
        <f t="shared" si="21"/>
        <v/>
      </c>
      <c r="H35" s="103" t="str">
        <f t="shared" si="22"/>
        <v xml:space="preserve"> </v>
      </c>
      <c r="I35" s="103" t="str">
        <f t="shared" si="23"/>
        <v xml:space="preserve"> </v>
      </c>
      <c r="J35" s="103" t="str">
        <f t="shared" si="24"/>
        <v xml:space="preserve"> </v>
      </c>
      <c r="K35" s="103" t="str">
        <f t="shared" si="25"/>
        <v xml:space="preserve"> </v>
      </c>
      <c r="L35" s="102" t="str">
        <f t="shared" si="26"/>
        <v xml:space="preserve"> </v>
      </c>
      <c r="M35" s="117" t="str">
        <f t="shared" si="27"/>
        <v xml:space="preserve"> </v>
      </c>
      <c r="N35" s="20"/>
    </row>
    <row r="36" spans="1:17" s="25" customFormat="1" x14ac:dyDescent="0.2">
      <c r="A36" s="70"/>
      <c r="B36" s="70"/>
      <c r="C36" s="70"/>
      <c r="D36" s="70"/>
      <c r="E36" s="70"/>
      <c r="F36" s="70"/>
      <c r="G36" s="104"/>
      <c r="H36" s="70"/>
      <c r="I36" s="70"/>
      <c r="J36" s="70"/>
      <c r="K36" s="70"/>
      <c r="L36" s="70"/>
      <c r="M36" s="70"/>
      <c r="P36" s="25" t="s">
        <v>109</v>
      </c>
      <c r="Q36" s="5"/>
    </row>
    <row r="37" spans="1:17" s="25" customFormat="1" x14ac:dyDescent="0.2">
      <c r="A37" s="284"/>
      <c r="B37" s="284"/>
      <c r="C37" s="284"/>
      <c r="D37" s="284"/>
      <c r="E37" s="284"/>
      <c r="F37" s="284"/>
      <c r="G37" s="284"/>
      <c r="H37" s="284"/>
      <c r="I37" s="284"/>
      <c r="J37" s="284"/>
      <c r="K37" s="284"/>
      <c r="L37" s="284"/>
      <c r="M37" s="284"/>
      <c r="Q37" s="5"/>
    </row>
    <row r="38" spans="1:17" ht="12.75" customHeight="1" thickBot="1" x14ac:dyDescent="0.25">
      <c r="A38" s="46"/>
      <c r="B38" s="46"/>
      <c r="C38" s="46"/>
      <c r="D38" s="46"/>
      <c r="E38" s="46"/>
      <c r="F38" s="46"/>
      <c r="G38" s="46"/>
      <c r="H38" s="46"/>
      <c r="I38" s="46"/>
      <c r="J38" s="46"/>
      <c r="K38" s="46"/>
      <c r="L38" s="46"/>
      <c r="M38" s="46"/>
    </row>
    <row r="39" spans="1:17" ht="12.75" customHeight="1" thickBot="1" x14ac:dyDescent="0.25">
      <c r="A39" s="277" t="s">
        <v>97</v>
      </c>
      <c r="B39" s="278"/>
      <c r="C39" s="278"/>
      <c r="D39" s="278"/>
      <c r="E39" s="278"/>
      <c r="F39" s="278"/>
      <c r="G39" s="278"/>
      <c r="H39" s="278"/>
      <c r="I39" s="278"/>
      <c r="J39" s="278"/>
      <c r="K39" s="278"/>
      <c r="L39" s="278"/>
      <c r="M39" s="279"/>
      <c r="N39" s="11"/>
      <c r="O39" s="26"/>
    </row>
    <row r="40" spans="1:17" ht="14.25" customHeight="1" x14ac:dyDescent="0.2">
      <c r="A40" s="148" t="s">
        <v>26</v>
      </c>
      <c r="B40" s="148" t="s">
        <v>38</v>
      </c>
      <c r="C40" s="264" t="s">
        <v>38</v>
      </c>
      <c r="D40" s="280"/>
      <c r="E40" s="280"/>
      <c r="F40" s="280"/>
      <c r="G40" s="280"/>
      <c r="H40" s="280"/>
      <c r="I40" s="280"/>
      <c r="J40" s="280"/>
      <c r="K40" s="280"/>
      <c r="L40" s="280"/>
      <c r="M40" s="280"/>
      <c r="N40" s="11"/>
      <c r="O40" s="26"/>
    </row>
    <row r="41" spans="1:17" ht="28.5" customHeight="1" x14ac:dyDescent="0.2">
      <c r="A41" s="68">
        <v>1</v>
      </c>
      <c r="B41" s="149" t="s">
        <v>2</v>
      </c>
      <c r="C41" s="267" t="s">
        <v>129</v>
      </c>
      <c r="D41" s="280"/>
      <c r="E41" s="280"/>
      <c r="F41" s="280"/>
      <c r="G41" s="280"/>
      <c r="H41" s="280"/>
      <c r="I41" s="280"/>
      <c r="J41" s="280"/>
      <c r="K41" s="280"/>
      <c r="L41" s="280"/>
      <c r="M41" s="280"/>
      <c r="N41" s="11"/>
    </row>
    <row r="42" spans="1:17" ht="28.5" customHeight="1" x14ac:dyDescent="0.2">
      <c r="A42" s="68">
        <v>2</v>
      </c>
      <c r="B42" s="149" t="s">
        <v>37</v>
      </c>
      <c r="C42" s="267" t="s">
        <v>130</v>
      </c>
      <c r="D42" s="280"/>
      <c r="E42" s="280"/>
      <c r="F42" s="280"/>
      <c r="G42" s="280"/>
      <c r="H42" s="280"/>
      <c r="I42" s="280"/>
      <c r="J42" s="280"/>
      <c r="K42" s="280"/>
      <c r="L42" s="280"/>
      <c r="M42" s="280"/>
      <c r="N42" s="11"/>
    </row>
    <row r="43" spans="1:17" ht="28.5" customHeight="1" x14ac:dyDescent="0.2">
      <c r="A43" s="68">
        <v>3</v>
      </c>
      <c r="B43" s="149" t="s">
        <v>8</v>
      </c>
      <c r="C43" s="267" t="s">
        <v>90</v>
      </c>
      <c r="D43" s="280"/>
      <c r="E43" s="280"/>
      <c r="F43" s="280"/>
      <c r="G43" s="280"/>
      <c r="H43" s="280"/>
      <c r="I43" s="280"/>
      <c r="J43" s="280"/>
      <c r="K43" s="280"/>
      <c r="L43" s="280"/>
      <c r="M43" s="280"/>
      <c r="N43" s="11"/>
    </row>
    <row r="44" spans="1:17" ht="28.5" customHeight="1" x14ac:dyDescent="0.2">
      <c r="A44" s="68">
        <v>4</v>
      </c>
      <c r="B44" s="149" t="s">
        <v>32</v>
      </c>
      <c r="C44" s="267" t="s">
        <v>131</v>
      </c>
      <c r="D44" s="280"/>
      <c r="E44" s="280"/>
      <c r="F44" s="280"/>
      <c r="G44" s="280"/>
      <c r="H44" s="280"/>
      <c r="I44" s="280"/>
      <c r="J44" s="280"/>
      <c r="K44" s="280"/>
      <c r="L44" s="280"/>
      <c r="M44" s="280"/>
      <c r="N44" s="11"/>
    </row>
    <row r="45" spans="1:17" ht="28.5" customHeight="1" x14ac:dyDescent="0.2">
      <c r="A45" s="68">
        <v>5</v>
      </c>
      <c r="B45" s="149" t="s">
        <v>57</v>
      </c>
      <c r="C45" s="267" t="s">
        <v>132</v>
      </c>
      <c r="D45" s="280"/>
      <c r="E45" s="280"/>
      <c r="F45" s="280"/>
      <c r="G45" s="280"/>
      <c r="H45" s="280"/>
      <c r="I45" s="280"/>
      <c r="J45" s="280"/>
      <c r="K45" s="280"/>
      <c r="L45" s="280"/>
      <c r="M45" s="280"/>
      <c r="N45" s="11"/>
    </row>
    <row r="46" spans="1:17" x14ac:dyDescent="0.2">
      <c r="A46" s="105"/>
      <c r="B46" s="105"/>
      <c r="C46" s="105"/>
      <c r="D46" s="105"/>
      <c r="E46" s="105"/>
      <c r="F46" s="105"/>
      <c r="G46" s="106"/>
      <c r="H46" s="105"/>
      <c r="I46" s="105"/>
      <c r="J46" s="105"/>
      <c r="K46" s="105"/>
      <c r="L46" s="105"/>
      <c r="M46" s="105"/>
    </row>
    <row r="47" spans="1:17" ht="12.75" customHeight="1" thickBot="1" x14ac:dyDescent="0.25">
      <c r="A47" s="147"/>
      <c r="B47" s="147"/>
      <c r="C47" s="147"/>
      <c r="D47" s="147"/>
      <c r="E47" s="147"/>
      <c r="F47" s="147"/>
      <c r="G47" s="147"/>
      <c r="H47" s="147"/>
      <c r="I47" s="147"/>
      <c r="J47" s="147"/>
      <c r="K47" s="147"/>
      <c r="L47" s="147"/>
      <c r="M47" s="147"/>
    </row>
    <row r="48" spans="1:17" ht="13.5" customHeight="1" thickBot="1" x14ac:dyDescent="0.25">
      <c r="A48" s="277" t="s">
        <v>91</v>
      </c>
      <c r="B48" s="278"/>
      <c r="C48" s="278"/>
      <c r="D48" s="278"/>
      <c r="E48" s="278"/>
      <c r="F48" s="278"/>
      <c r="G48" s="278"/>
      <c r="H48" s="278"/>
      <c r="I48" s="278"/>
      <c r="J48" s="278"/>
      <c r="K48" s="278"/>
      <c r="L48" s="278"/>
      <c r="M48" s="279"/>
    </row>
    <row r="49" spans="1:17" ht="15.75" customHeight="1" x14ac:dyDescent="0.2">
      <c r="A49" s="150" t="s">
        <v>26</v>
      </c>
      <c r="B49" s="150" t="s">
        <v>38</v>
      </c>
      <c r="C49" s="281" t="s">
        <v>38</v>
      </c>
      <c r="D49" s="282"/>
      <c r="E49" s="282"/>
      <c r="F49" s="282"/>
      <c r="G49" s="282"/>
      <c r="H49" s="282"/>
      <c r="I49" s="282"/>
      <c r="J49" s="282"/>
      <c r="K49" s="282"/>
      <c r="L49" s="282"/>
      <c r="M49" s="283"/>
      <c r="N49" s="3"/>
    </row>
    <row r="50" spans="1:17" s="43" customFormat="1" ht="28.5" customHeight="1" x14ac:dyDescent="0.2">
      <c r="A50" s="68">
        <v>1</v>
      </c>
      <c r="B50" s="149" t="s">
        <v>3</v>
      </c>
      <c r="C50" s="267" t="s">
        <v>92</v>
      </c>
      <c r="D50" s="265"/>
      <c r="E50" s="265"/>
      <c r="F50" s="265"/>
      <c r="G50" s="265"/>
      <c r="H50" s="265"/>
      <c r="I50" s="265"/>
      <c r="J50" s="265"/>
      <c r="K50" s="265"/>
      <c r="L50" s="265"/>
      <c r="M50" s="266"/>
      <c r="N50" s="2"/>
      <c r="Q50" s="41"/>
    </row>
    <row r="51" spans="1:17" s="43" customFormat="1" ht="28.5" customHeight="1" x14ac:dyDescent="0.2">
      <c r="A51" s="68">
        <v>2</v>
      </c>
      <c r="B51" s="149" t="s">
        <v>25</v>
      </c>
      <c r="C51" s="267" t="s">
        <v>93</v>
      </c>
      <c r="D51" s="265"/>
      <c r="E51" s="265"/>
      <c r="F51" s="265"/>
      <c r="G51" s="265"/>
      <c r="H51" s="265"/>
      <c r="I51" s="265"/>
      <c r="J51" s="265"/>
      <c r="K51" s="265"/>
      <c r="L51" s="265"/>
      <c r="M51" s="266"/>
      <c r="N51" s="2"/>
      <c r="Q51" s="41"/>
    </row>
    <row r="52" spans="1:17" s="43" customFormat="1" ht="28.5" customHeight="1" x14ac:dyDescent="0.2">
      <c r="A52" s="68">
        <v>3</v>
      </c>
      <c r="B52" s="149" t="s">
        <v>1</v>
      </c>
      <c r="C52" s="267" t="s">
        <v>94</v>
      </c>
      <c r="D52" s="265"/>
      <c r="E52" s="265"/>
      <c r="F52" s="265"/>
      <c r="G52" s="265"/>
      <c r="H52" s="265"/>
      <c r="I52" s="265"/>
      <c r="J52" s="265"/>
      <c r="K52" s="265"/>
      <c r="L52" s="265"/>
      <c r="M52" s="266"/>
      <c r="N52" s="2"/>
      <c r="Q52" s="41"/>
    </row>
    <row r="53" spans="1:17" s="43" customFormat="1" ht="28.5" customHeight="1" x14ac:dyDescent="0.2">
      <c r="A53" s="68">
        <v>4</v>
      </c>
      <c r="B53" s="149" t="s">
        <v>39</v>
      </c>
      <c r="C53" s="267" t="s">
        <v>95</v>
      </c>
      <c r="D53" s="265"/>
      <c r="E53" s="265"/>
      <c r="F53" s="265"/>
      <c r="G53" s="265"/>
      <c r="H53" s="265"/>
      <c r="I53" s="265"/>
      <c r="J53" s="265"/>
      <c r="K53" s="265"/>
      <c r="L53" s="265"/>
      <c r="M53" s="266"/>
      <c r="N53" s="2"/>
      <c r="Q53" s="41"/>
    </row>
    <row r="54" spans="1:17" s="43" customFormat="1" ht="28.5" customHeight="1" x14ac:dyDescent="0.2">
      <c r="A54" s="68">
        <v>5</v>
      </c>
      <c r="B54" s="149" t="s">
        <v>6</v>
      </c>
      <c r="C54" s="267" t="s">
        <v>96</v>
      </c>
      <c r="D54" s="265"/>
      <c r="E54" s="265"/>
      <c r="F54" s="265"/>
      <c r="G54" s="265"/>
      <c r="H54" s="265"/>
      <c r="I54" s="265"/>
      <c r="J54" s="265"/>
      <c r="K54" s="265"/>
      <c r="L54" s="265"/>
      <c r="M54" s="266"/>
      <c r="N54" s="2"/>
      <c r="Q54" s="41"/>
    </row>
    <row r="55" spans="1:17" ht="12.75" hidden="1" customHeight="1" x14ac:dyDescent="0.2">
      <c r="A55" s="105"/>
      <c r="B55" s="105"/>
      <c r="C55" s="105"/>
      <c r="D55" s="105"/>
      <c r="E55" s="105"/>
      <c r="F55" s="105"/>
      <c r="G55" s="106"/>
      <c r="H55" s="105"/>
      <c r="I55" s="105"/>
      <c r="J55" s="105"/>
      <c r="K55" s="105"/>
      <c r="L55" s="105"/>
      <c r="M55" s="105"/>
    </row>
    <row r="56" spans="1:17" ht="12.75" customHeight="1" x14ac:dyDescent="0.2">
      <c r="A56" s="147"/>
      <c r="B56" s="147"/>
      <c r="C56" s="147"/>
      <c r="D56" s="147"/>
      <c r="E56" s="147"/>
      <c r="F56" s="147"/>
      <c r="G56" s="147"/>
      <c r="H56" s="147"/>
      <c r="I56" s="147"/>
      <c r="J56" s="147"/>
      <c r="K56" s="147"/>
      <c r="L56" s="147"/>
      <c r="M56" s="147"/>
    </row>
    <row r="57" spans="1:17" ht="12.75" customHeight="1" thickBot="1" x14ac:dyDescent="0.25">
      <c r="A57" s="147"/>
      <c r="B57" s="147"/>
      <c r="C57" s="147"/>
      <c r="D57" s="147"/>
      <c r="E57" s="147"/>
      <c r="F57" s="147"/>
      <c r="G57" s="147"/>
      <c r="H57" s="147"/>
      <c r="I57" s="147"/>
      <c r="J57" s="147"/>
      <c r="K57" s="147"/>
      <c r="L57" s="147"/>
      <c r="M57" s="147"/>
    </row>
    <row r="58" spans="1:17" s="25" customFormat="1" ht="12.75" customHeight="1" thickBot="1" x14ac:dyDescent="0.25">
      <c r="A58" s="277" t="s">
        <v>98</v>
      </c>
      <c r="B58" s="278"/>
      <c r="C58" s="278"/>
      <c r="D58" s="278"/>
      <c r="E58" s="278"/>
      <c r="F58" s="278"/>
      <c r="G58" s="278"/>
      <c r="H58" s="278"/>
      <c r="I58" s="278"/>
      <c r="J58" s="278"/>
      <c r="K58" s="278"/>
      <c r="L58" s="278"/>
      <c r="M58" s="279"/>
      <c r="Q58" s="41"/>
    </row>
    <row r="59" spans="1:17" s="25" customFormat="1" ht="15.75" customHeight="1" x14ac:dyDescent="0.2">
      <c r="A59" s="148" t="s">
        <v>26</v>
      </c>
      <c r="B59" s="148" t="s">
        <v>38</v>
      </c>
      <c r="C59" s="264" t="s">
        <v>38</v>
      </c>
      <c r="D59" s="265"/>
      <c r="E59" s="265"/>
      <c r="F59" s="265"/>
      <c r="G59" s="265"/>
      <c r="H59" s="265"/>
      <c r="I59" s="265"/>
      <c r="J59" s="265"/>
      <c r="K59" s="265"/>
      <c r="L59" s="265"/>
      <c r="M59" s="266"/>
      <c r="N59" s="3"/>
      <c r="Q59" s="41"/>
    </row>
    <row r="60" spans="1:17" s="43" customFormat="1" ht="28.5" customHeight="1" x14ac:dyDescent="0.2">
      <c r="A60" s="68">
        <v>3</v>
      </c>
      <c r="B60" s="149" t="s">
        <v>1</v>
      </c>
      <c r="C60" s="267" t="s">
        <v>99</v>
      </c>
      <c r="D60" s="265"/>
      <c r="E60" s="265"/>
      <c r="F60" s="265"/>
      <c r="G60" s="265"/>
      <c r="H60" s="265"/>
      <c r="I60" s="265"/>
      <c r="J60" s="265"/>
      <c r="K60" s="265"/>
      <c r="L60" s="265"/>
      <c r="M60" s="266"/>
      <c r="N60" s="2"/>
      <c r="Q60" s="41"/>
    </row>
    <row r="61" spans="1:17" s="43" customFormat="1" ht="28.5" customHeight="1" x14ac:dyDescent="0.2">
      <c r="A61" s="68">
        <v>4</v>
      </c>
      <c r="B61" s="149" t="s">
        <v>39</v>
      </c>
      <c r="C61" s="267" t="s">
        <v>101</v>
      </c>
      <c r="D61" s="265"/>
      <c r="E61" s="265"/>
      <c r="F61" s="265"/>
      <c r="G61" s="265"/>
      <c r="H61" s="265"/>
      <c r="I61" s="265"/>
      <c r="J61" s="265"/>
      <c r="K61" s="265"/>
      <c r="L61" s="265"/>
      <c r="M61" s="266"/>
      <c r="N61" s="2"/>
      <c r="Q61" s="41"/>
    </row>
    <row r="62" spans="1:17" s="43" customFormat="1" ht="28.5" customHeight="1" x14ac:dyDescent="0.2">
      <c r="A62" s="68">
        <v>5</v>
      </c>
      <c r="B62" s="149" t="s">
        <v>6</v>
      </c>
      <c r="C62" s="267" t="s">
        <v>100</v>
      </c>
      <c r="D62" s="265"/>
      <c r="E62" s="265"/>
      <c r="F62" s="265"/>
      <c r="G62" s="265"/>
      <c r="H62" s="265"/>
      <c r="I62" s="265"/>
      <c r="J62" s="265"/>
      <c r="K62" s="265"/>
      <c r="L62" s="265"/>
      <c r="M62" s="266"/>
      <c r="N62" s="2"/>
      <c r="Q62" s="41"/>
    </row>
    <row r="66" spans="2:4" customFormat="1" ht="12.75" customHeight="1" x14ac:dyDescent="0.2">
      <c r="D66" s="5"/>
    </row>
    <row r="67" spans="2:4" customFormat="1" ht="12.75" customHeight="1" x14ac:dyDescent="0.2">
      <c r="D67" s="5"/>
    </row>
    <row r="68" spans="2:4" customFormat="1" ht="12.75" customHeight="1" x14ac:dyDescent="0.2">
      <c r="D68" s="5"/>
    </row>
    <row r="69" spans="2:4" customFormat="1" ht="12.75" customHeight="1" x14ac:dyDescent="0.2">
      <c r="D69" s="5"/>
    </row>
    <row r="70" spans="2:4" customFormat="1" ht="12.75" customHeight="1" x14ac:dyDescent="0.2">
      <c r="D70" s="5"/>
    </row>
    <row r="71" spans="2:4" customFormat="1" ht="12.75" customHeight="1" x14ac:dyDescent="0.2">
      <c r="D71" s="5"/>
    </row>
    <row r="72" spans="2:4" customFormat="1" ht="12.75" customHeight="1" x14ac:dyDescent="0.2">
      <c r="B72" s="22"/>
      <c r="D72" s="5"/>
    </row>
    <row r="73" spans="2:4" customFormat="1" ht="12.75" customHeight="1" x14ac:dyDescent="0.2">
      <c r="B73" s="22"/>
      <c r="D73" s="5"/>
    </row>
    <row r="74" spans="2:4" customFormat="1" ht="12.75" customHeight="1" x14ac:dyDescent="0.2">
      <c r="B74" s="22"/>
      <c r="D74" s="5"/>
    </row>
    <row r="75" spans="2:4" customFormat="1" ht="12.75" customHeight="1" x14ac:dyDescent="0.2">
      <c r="B75" s="22"/>
      <c r="D75" s="5"/>
    </row>
    <row r="76" spans="2:4" customFormat="1" ht="12.75" customHeight="1" x14ac:dyDescent="0.2">
      <c r="B76" s="22"/>
      <c r="D76" s="5"/>
    </row>
  </sheetData>
  <sheetProtection formatCells="0" formatColumns="0" formatRows="0" insertColumns="0" insertRows="0" insertHyperlinks="0" deleteColumns="0" deleteRows="0" selectLockedCells="1" sort="0" autoFilter="0" pivotTables="0"/>
  <dataConsolidate/>
  <mergeCells count="45">
    <mergeCell ref="G10:G11"/>
    <mergeCell ref="G24:G25"/>
    <mergeCell ref="A1:B4"/>
    <mergeCell ref="C1:L2"/>
    <mergeCell ref="C3:L4"/>
    <mergeCell ref="A5:B5"/>
    <mergeCell ref="A37:M37"/>
    <mergeCell ref="C24:D24"/>
    <mergeCell ref="E24:F24"/>
    <mergeCell ref="C5:M5"/>
    <mergeCell ref="A6:B6"/>
    <mergeCell ref="C6:M6"/>
    <mergeCell ref="A7:B7"/>
    <mergeCell ref="A8:M8"/>
    <mergeCell ref="C7:M7"/>
    <mergeCell ref="C10:D10"/>
    <mergeCell ref="E10:F10"/>
    <mergeCell ref="A9:A11"/>
    <mergeCell ref="B9:B11"/>
    <mergeCell ref="L9:M11"/>
    <mergeCell ref="C9:G9"/>
    <mergeCell ref="A22:M22"/>
    <mergeCell ref="C54:M54"/>
    <mergeCell ref="C41:M41"/>
    <mergeCell ref="A48:M48"/>
    <mergeCell ref="C49:M49"/>
    <mergeCell ref="C50:M50"/>
    <mergeCell ref="C51:M51"/>
    <mergeCell ref="C52:M52"/>
    <mergeCell ref="C59:M59"/>
    <mergeCell ref="C60:M60"/>
    <mergeCell ref="C61:M61"/>
    <mergeCell ref="C62:M62"/>
    <mergeCell ref="A23:A25"/>
    <mergeCell ref="B23:B25"/>
    <mergeCell ref="C23:G23"/>
    <mergeCell ref="L23:M25"/>
    <mergeCell ref="A58:M58"/>
    <mergeCell ref="C42:M42"/>
    <mergeCell ref="A39:M39"/>
    <mergeCell ref="C40:M40"/>
    <mergeCell ref="C45:M45"/>
    <mergeCell ref="C44:M44"/>
    <mergeCell ref="C43:M43"/>
    <mergeCell ref="C53:M53"/>
  </mergeCells>
  <conditionalFormatting sqref="L12:L21">
    <cfRule type="containsText" dxfId="121" priority="126" operator="containsText" text="B">
      <formula>NOT(ISERROR(SEARCH("B",L12)))</formula>
    </cfRule>
    <cfRule type="containsText" dxfId="120" priority="127" operator="containsText" text="M">
      <formula>NOT(ISERROR(SEARCH("M",L12)))</formula>
    </cfRule>
    <cfRule type="containsText" dxfId="119" priority="128" operator="containsText" text="A">
      <formula>NOT(ISERROR(SEARCH("A",L12)))</formula>
    </cfRule>
  </conditionalFormatting>
  <conditionalFormatting sqref="M12:M21">
    <cfRule type="containsText" dxfId="118" priority="129" operator="containsText" text="Zona de Riesgo Baja">
      <formula>NOT(ISERROR(SEARCH("Zona de Riesgo Baja",M12)))</formula>
    </cfRule>
    <cfRule type="containsText" dxfId="117" priority="129" operator="containsText" text="Zona de Riesgo Moderada">
      <formula>NOT(ISERROR(SEARCH("Zona de Riesgo Moderada",M12)))</formula>
    </cfRule>
    <cfRule type="containsText" dxfId="116" priority="129" operator="containsText" text="Zona de Riesgo Alta">
      <formula>NOT(ISERROR(SEARCH("Zona de Riesgo Alta",M12)))</formula>
    </cfRule>
  </conditionalFormatting>
  <conditionalFormatting sqref="L12:L21">
    <cfRule type="containsText" dxfId="115" priority="117" operator="containsText" text="E">
      <formula>NOT(ISERROR(SEARCH("E",L12)))</formula>
    </cfRule>
  </conditionalFormatting>
  <conditionalFormatting sqref="M12:M21">
    <cfRule type="containsText" dxfId="114" priority="116" operator="containsText" text="ZONA DE RIESGO EXTREMA">
      <formula>NOT(ISERROR(SEARCH("ZONA DE RIESGO EXTREMA",M12)))</formula>
    </cfRule>
  </conditionalFormatting>
  <conditionalFormatting sqref="L27:L35">
    <cfRule type="containsText" dxfId="113" priority="33" operator="containsText" text="B">
      <formula>NOT(ISERROR(SEARCH("B",L27)))</formula>
    </cfRule>
    <cfRule type="containsText" dxfId="112" priority="34" operator="containsText" text="M">
      <formula>NOT(ISERROR(SEARCH("M",L27)))</formula>
    </cfRule>
    <cfRule type="containsText" dxfId="111" priority="35" operator="containsText" text="A">
      <formula>NOT(ISERROR(SEARCH("A",L27)))</formula>
    </cfRule>
  </conditionalFormatting>
  <conditionalFormatting sqref="L27:L35">
    <cfRule type="containsText" dxfId="110" priority="32" operator="containsText" text="E">
      <formula>NOT(ISERROR(SEARCH("E",L27)))</formula>
    </cfRule>
  </conditionalFormatting>
  <conditionalFormatting sqref="L26">
    <cfRule type="containsText" dxfId="109" priority="25" operator="containsText" text="B">
      <formula>NOT(ISERROR(SEARCH("B",L26)))</formula>
    </cfRule>
    <cfRule type="containsText" dxfId="108" priority="26" operator="containsText" text="M">
      <formula>NOT(ISERROR(SEARCH("M",L26)))</formula>
    </cfRule>
    <cfRule type="containsText" dxfId="107" priority="27" operator="containsText" text="A">
      <formula>NOT(ISERROR(SEARCH("A",L26)))</formula>
    </cfRule>
  </conditionalFormatting>
  <conditionalFormatting sqref="L26">
    <cfRule type="containsText" dxfId="106" priority="24" operator="containsText" text="E">
      <formula>NOT(ISERROR(SEARCH("E",L26)))</formula>
    </cfRule>
  </conditionalFormatting>
  <conditionalFormatting sqref="M26:M35">
    <cfRule type="containsText" dxfId="105" priority="2" operator="containsText" text="Zona de Riesgo Baja">
      <formula>NOT(ISERROR(SEARCH("Zona de Riesgo Baja",M26)))</formula>
    </cfRule>
  </conditionalFormatting>
  <conditionalFormatting sqref="M26:M35">
    <cfRule type="containsText" dxfId="104" priority="1" operator="containsText" text="ZONA DE RIESGO EXTREMA">
      <formula>NOT(ISERROR(SEARCH("ZONA DE RIESGO EXTREMA",M26)))</formula>
    </cfRule>
  </conditionalFormatting>
  <dataValidations xWindow="360" yWindow="380" count="3">
    <dataValidation type="list" allowBlank="1" showInputMessage="1" showErrorMessage="1" promptTitle="Seleccione el Impacto" prompt="1=Insignificante_x000a_2=Menor_x000a_3=Moderado_x000a_4=Mayor_x000a_5=Catastrófico" sqref="E12:E21">
      <formula1>$A$50:$A$54</formula1>
    </dataValidation>
    <dataValidation type="list" allowBlank="1" showInputMessage="1" showErrorMessage="1" promptTitle="Seleccione el Impacto" prompt="3= Moderado_x000a_4= Mayor_x000a_5= Catastrófico_x000a_" sqref="E26:E35">
      <formula1>$A$60:$A$62</formula1>
    </dataValidation>
    <dataValidation type="list" allowBlank="1" showInputMessage="1" showErrorMessage="1" promptTitle="Seleccione la Probabilidad" prompt="1=Raro_x000a_2=Improbable_x000a_3=Posible_x000a_4=Probable_x000a_5=Casi Seguro_x000a__x000a__x000a__x000a_" sqref="C12:C21 C26:C35">
      <formula1>$A$41:$A$45</formula1>
    </dataValidation>
  </dataValidations>
  <pageMargins left="0.74803149606299213" right="0.74803149606299213" top="0.98425196850393704" bottom="0.98425196850393704" header="0.51181102362204722" footer="0.51181102362204722"/>
  <pageSetup orientation="landscape" horizontalDpi="300" verticalDpi="300" r:id="rId1"/>
  <headerFooter differentOddEven="1" alignWithMargins="0">
    <oddFooter>Página &amp;P</oddFooter>
  </headerFooter>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M78"/>
  <sheetViews>
    <sheetView topLeftCell="Y8" zoomScaleNormal="100" workbookViewId="0">
      <selection activeCell="I11" sqref="I11:J11"/>
    </sheetView>
  </sheetViews>
  <sheetFormatPr baseColWidth="10" defaultColWidth="17.140625" defaultRowHeight="12.75" customHeight="1" x14ac:dyDescent="0.2"/>
  <cols>
    <col min="1" max="1" width="3.85546875" customWidth="1"/>
    <col min="2" max="2" width="32.140625" customWidth="1"/>
    <col min="3" max="3" width="18.42578125" customWidth="1"/>
    <col min="4" max="4" width="15.5703125" style="25" customWidth="1"/>
    <col min="5" max="5" width="4" customWidth="1"/>
    <col min="6" max="6" width="13.140625" customWidth="1"/>
    <col min="7" max="7" width="25.85546875" customWidth="1"/>
    <col min="8" max="8" width="8.42578125" customWidth="1"/>
    <col min="9" max="9" width="12.7109375" customWidth="1"/>
    <col min="10" max="10" width="12.140625" style="25" customWidth="1"/>
    <col min="11" max="12" width="20.7109375" customWidth="1"/>
    <col min="13" max="13" width="20.7109375" style="25" customWidth="1"/>
    <col min="14" max="14" width="17.28515625" style="25" customWidth="1"/>
    <col min="15" max="15" width="12.7109375" style="25" customWidth="1"/>
    <col min="16" max="16" width="13.42578125" style="25" hidden="1" customWidth="1"/>
    <col min="17" max="20" width="17.140625" hidden="1" customWidth="1"/>
    <col min="21" max="22" width="17.140625" style="25" hidden="1" customWidth="1"/>
    <col min="23" max="23" width="17.140625" hidden="1" customWidth="1"/>
    <col min="24" max="24" width="17.140625" style="25" hidden="1" customWidth="1"/>
    <col min="25" max="25" width="26" customWidth="1"/>
    <col min="26" max="26" width="18.28515625" style="25" customWidth="1"/>
    <col min="27" max="27" width="14.140625" style="25" customWidth="1"/>
    <col min="28" max="32" width="18.140625" style="25" hidden="1" customWidth="1"/>
    <col min="33" max="33" width="5.140625" customWidth="1"/>
    <col min="34" max="34" width="13.5703125" customWidth="1"/>
    <col min="35" max="35" width="17.140625" customWidth="1"/>
    <col min="36" max="36" width="4.7109375" customWidth="1"/>
    <col min="37" max="37" width="17.140625" customWidth="1"/>
    <col min="39" max="39" width="17.140625" style="5" customWidth="1"/>
  </cols>
  <sheetData>
    <row r="1" spans="1:39" s="25" customFormat="1" ht="18.75" customHeight="1" x14ac:dyDescent="0.2">
      <c r="A1" s="211"/>
      <c r="B1" s="212"/>
      <c r="C1" s="215" t="s">
        <v>58</v>
      </c>
      <c r="D1" s="349"/>
      <c r="E1" s="349"/>
      <c r="F1" s="349"/>
      <c r="G1" s="349"/>
      <c r="H1" s="349"/>
      <c r="I1" s="349"/>
      <c r="J1" s="349"/>
      <c r="K1" s="349"/>
      <c r="L1" s="349"/>
      <c r="M1" s="349"/>
      <c r="N1" s="349"/>
      <c r="O1" s="349"/>
      <c r="P1" s="349"/>
      <c r="Q1" s="349"/>
      <c r="R1" s="349"/>
      <c r="S1" s="349"/>
      <c r="T1" s="349"/>
      <c r="U1" s="349"/>
      <c r="V1" s="349"/>
      <c r="W1" s="349"/>
      <c r="X1" s="349"/>
      <c r="Y1" s="349"/>
      <c r="Z1" s="349"/>
      <c r="AA1" s="349"/>
      <c r="AB1" s="47"/>
      <c r="AC1" s="47"/>
      <c r="AD1" s="47"/>
      <c r="AE1" s="47"/>
      <c r="AF1" s="47"/>
      <c r="AG1" s="340" t="s">
        <v>59</v>
      </c>
      <c r="AH1" s="341"/>
      <c r="AI1" s="342"/>
      <c r="AM1" s="5"/>
    </row>
    <row r="2" spans="1:39" ht="24" customHeight="1" x14ac:dyDescent="0.2">
      <c r="A2" s="213"/>
      <c r="B2" s="214"/>
      <c r="C2" s="216"/>
      <c r="D2" s="309"/>
      <c r="E2" s="309"/>
      <c r="F2" s="309"/>
      <c r="G2" s="309"/>
      <c r="H2" s="309"/>
      <c r="I2" s="309"/>
      <c r="J2" s="309"/>
      <c r="K2" s="309"/>
      <c r="L2" s="309"/>
      <c r="M2" s="309"/>
      <c r="N2" s="309"/>
      <c r="O2" s="309"/>
      <c r="P2" s="309"/>
      <c r="Q2" s="309"/>
      <c r="R2" s="309"/>
      <c r="S2" s="309"/>
      <c r="T2" s="309"/>
      <c r="U2" s="309"/>
      <c r="V2" s="309"/>
      <c r="W2" s="309"/>
      <c r="X2" s="309"/>
      <c r="Y2" s="309"/>
      <c r="Z2" s="309"/>
      <c r="AA2" s="309"/>
      <c r="AB2" s="48"/>
      <c r="AC2" s="48"/>
      <c r="AD2" s="48"/>
      <c r="AE2" s="48"/>
      <c r="AF2" s="48"/>
      <c r="AG2" s="343" t="s">
        <v>102</v>
      </c>
      <c r="AH2" s="344" t="s">
        <v>102</v>
      </c>
      <c r="AI2" s="345" t="s">
        <v>102</v>
      </c>
    </row>
    <row r="3" spans="1:39" s="25" customFormat="1" ht="24" customHeight="1" x14ac:dyDescent="0.2">
      <c r="A3" s="213"/>
      <c r="B3" s="214"/>
      <c r="C3" s="217" t="s">
        <v>103</v>
      </c>
      <c r="D3" s="310"/>
      <c r="E3" s="310"/>
      <c r="F3" s="310"/>
      <c r="G3" s="310"/>
      <c r="H3" s="310"/>
      <c r="I3" s="310"/>
      <c r="J3" s="310"/>
      <c r="K3" s="310"/>
      <c r="L3" s="310"/>
      <c r="M3" s="310"/>
      <c r="N3" s="310"/>
      <c r="O3" s="310"/>
      <c r="P3" s="310"/>
      <c r="Q3" s="310"/>
      <c r="R3" s="310"/>
      <c r="S3" s="310"/>
      <c r="T3" s="310"/>
      <c r="U3" s="310"/>
      <c r="V3" s="310"/>
      <c r="W3" s="310"/>
      <c r="X3" s="310"/>
      <c r="Y3" s="310"/>
      <c r="Z3" s="310"/>
      <c r="AA3" s="310"/>
      <c r="AB3" s="51"/>
      <c r="AC3" s="51"/>
      <c r="AD3" s="51"/>
      <c r="AE3" s="51"/>
      <c r="AF3" s="51"/>
      <c r="AG3" s="343" t="s">
        <v>155</v>
      </c>
      <c r="AH3" s="344" t="s">
        <v>67</v>
      </c>
      <c r="AI3" s="345" t="s">
        <v>67</v>
      </c>
      <c r="AM3" s="42"/>
    </row>
    <row r="4" spans="1:39" ht="20.25" customHeight="1" thickBot="1" x14ac:dyDescent="0.25">
      <c r="A4" s="213"/>
      <c r="B4" s="214"/>
      <c r="C4" s="217"/>
      <c r="D4" s="310"/>
      <c r="E4" s="310"/>
      <c r="F4" s="310"/>
      <c r="G4" s="310"/>
      <c r="H4" s="310"/>
      <c r="I4" s="310"/>
      <c r="J4" s="310"/>
      <c r="K4" s="310"/>
      <c r="L4" s="310"/>
      <c r="M4" s="310"/>
      <c r="N4" s="310"/>
      <c r="O4" s="310"/>
      <c r="P4" s="310"/>
      <c r="Q4" s="310"/>
      <c r="R4" s="310"/>
      <c r="S4" s="310"/>
      <c r="T4" s="310"/>
      <c r="U4" s="310"/>
      <c r="V4" s="310"/>
      <c r="W4" s="310"/>
      <c r="X4" s="310"/>
      <c r="Y4" s="310"/>
      <c r="Z4" s="310"/>
      <c r="AA4" s="310"/>
      <c r="AB4" s="169"/>
      <c r="AC4" s="169"/>
      <c r="AD4" s="169"/>
      <c r="AE4" s="169"/>
      <c r="AF4" s="169"/>
      <c r="AG4" s="346" t="s">
        <v>68</v>
      </c>
      <c r="AH4" s="347" t="s">
        <v>68</v>
      </c>
      <c r="AI4" s="348" t="s">
        <v>68</v>
      </c>
      <c r="AK4" s="26"/>
    </row>
    <row r="5" spans="1:39" ht="13.5" customHeight="1" x14ac:dyDescent="0.2">
      <c r="A5" s="313" t="str">
        <f>+'Análisis del Riesgo'!A5:B5</f>
        <v>NOMBRE DEL PROCESO</v>
      </c>
      <c r="B5" s="319"/>
      <c r="C5" s="323" t="str">
        <f>+'Análisis del Riesgo'!C5:M5</f>
        <v>FORMACIÓN</v>
      </c>
      <c r="D5" s="323"/>
      <c r="E5" s="323"/>
      <c r="F5" s="323"/>
      <c r="G5" s="323"/>
      <c r="H5" s="323"/>
      <c r="I5" s="323"/>
      <c r="J5" s="323"/>
      <c r="K5" s="323"/>
      <c r="L5" s="323"/>
      <c r="M5" s="323"/>
      <c r="N5" s="323"/>
      <c r="O5" s="323"/>
      <c r="P5" s="323"/>
      <c r="Q5" s="323"/>
      <c r="R5" s="323"/>
      <c r="S5" s="323"/>
      <c r="T5" s="323"/>
      <c r="U5" s="323"/>
      <c r="V5" s="323"/>
      <c r="W5" s="323"/>
      <c r="X5" s="323"/>
      <c r="Y5" s="323"/>
      <c r="Z5" s="323"/>
      <c r="AA5" s="323"/>
      <c r="AB5" s="323"/>
      <c r="AC5" s="323"/>
      <c r="AD5" s="323"/>
      <c r="AE5" s="323"/>
      <c r="AF5" s="323"/>
      <c r="AG5" s="323"/>
      <c r="AH5" s="323"/>
      <c r="AI5" s="324"/>
      <c r="AJ5" s="1"/>
      <c r="AK5" s="26"/>
    </row>
    <row r="6" spans="1:39" ht="35.25" customHeight="1" x14ac:dyDescent="0.2">
      <c r="A6" s="289" t="str">
        <f>+'Análisis del Riesgo'!A6:B6</f>
        <v>OBJETIVO DEL PROCESO</v>
      </c>
      <c r="B6" s="339"/>
      <c r="C6" s="325" t="str">
        <f>'Análisis del Riesgo'!C6:M6</f>
        <v>Diseñar y prestar los servicios a través de programas académicos de pregrado y postgrado que tienen  como propósito el desarrollo de capacidades humanas, para la formación integral de la persona, el ciudadano, el profesional, el académico que ingresa y se titula de un programa académico de las diferentes modalidades que ofrezca la Universidad del Tolima.</v>
      </c>
      <c r="D6" s="325"/>
      <c r="E6" s="325"/>
      <c r="F6" s="325"/>
      <c r="G6" s="325"/>
      <c r="H6" s="325"/>
      <c r="I6" s="325"/>
      <c r="J6" s="325"/>
      <c r="K6" s="325"/>
      <c r="L6" s="325"/>
      <c r="M6" s="325"/>
      <c r="N6" s="325"/>
      <c r="O6" s="325"/>
      <c r="P6" s="325"/>
      <c r="Q6" s="325"/>
      <c r="R6" s="325"/>
      <c r="S6" s="325"/>
      <c r="T6" s="325"/>
      <c r="U6" s="325"/>
      <c r="V6" s="325"/>
      <c r="W6" s="325"/>
      <c r="X6" s="325"/>
      <c r="Y6" s="325"/>
      <c r="Z6" s="325"/>
      <c r="AA6" s="325"/>
      <c r="AB6" s="325"/>
      <c r="AC6" s="325"/>
      <c r="AD6" s="325"/>
      <c r="AE6" s="325"/>
      <c r="AF6" s="325"/>
      <c r="AG6" s="325"/>
      <c r="AH6" s="325"/>
      <c r="AI6" s="326"/>
      <c r="AJ6" s="28"/>
      <c r="AK6" s="27"/>
    </row>
    <row r="7" spans="1:39" ht="15.75" thickBot="1" x14ac:dyDescent="0.25">
      <c r="A7" s="221" t="str">
        <f>+'Análisis del Riesgo'!A7:B7</f>
        <v>Fecha de Actualización</v>
      </c>
      <c r="B7" s="222"/>
      <c r="C7" s="298">
        <f>+'Análisis del Riesgo'!C7:M7</f>
        <v>42818</v>
      </c>
      <c r="D7" s="299"/>
      <c r="E7" s="299"/>
      <c r="F7" s="299"/>
      <c r="G7" s="299"/>
      <c r="H7" s="299"/>
      <c r="I7" s="299"/>
      <c r="J7" s="299"/>
      <c r="K7" s="299"/>
      <c r="L7" s="299"/>
      <c r="M7" s="299"/>
      <c r="N7" s="299"/>
      <c r="O7" s="299"/>
      <c r="P7" s="299"/>
      <c r="Q7" s="299"/>
      <c r="R7" s="299"/>
      <c r="S7" s="299"/>
      <c r="T7" s="299"/>
      <c r="U7" s="299"/>
      <c r="V7" s="299"/>
      <c r="W7" s="299"/>
      <c r="X7" s="299"/>
      <c r="Y7" s="299"/>
      <c r="Z7" s="299"/>
      <c r="AA7" s="299"/>
      <c r="AB7" s="299"/>
      <c r="AC7" s="299"/>
      <c r="AD7" s="299"/>
      <c r="AE7" s="299"/>
      <c r="AF7" s="299"/>
      <c r="AG7" s="299"/>
      <c r="AH7" s="299"/>
      <c r="AI7" s="300"/>
      <c r="AJ7" s="4"/>
      <c r="AK7" s="26"/>
    </row>
    <row r="8" spans="1:39" ht="16.5" thickBot="1" x14ac:dyDescent="0.3">
      <c r="A8" s="336" t="s">
        <v>55</v>
      </c>
      <c r="B8" s="337"/>
      <c r="C8" s="337"/>
      <c r="D8" s="337"/>
      <c r="E8" s="337"/>
      <c r="F8" s="337"/>
      <c r="G8" s="337"/>
      <c r="H8" s="337"/>
      <c r="I8" s="337"/>
      <c r="J8" s="337"/>
      <c r="K8" s="337"/>
      <c r="L8" s="337"/>
      <c r="M8" s="337"/>
      <c r="N8" s="337"/>
      <c r="O8" s="337"/>
      <c r="P8" s="337"/>
      <c r="Q8" s="337"/>
      <c r="R8" s="337"/>
      <c r="S8" s="337"/>
      <c r="T8" s="337"/>
      <c r="U8" s="337"/>
      <c r="V8" s="337"/>
      <c r="W8" s="337"/>
      <c r="X8" s="337"/>
      <c r="Y8" s="337"/>
      <c r="Z8" s="337"/>
      <c r="AA8" s="337"/>
      <c r="AB8" s="337"/>
      <c r="AC8" s="337"/>
      <c r="AD8" s="337"/>
      <c r="AE8" s="337"/>
      <c r="AF8" s="337"/>
      <c r="AG8" s="337"/>
      <c r="AH8" s="337"/>
      <c r="AI8" s="338"/>
      <c r="AJ8" s="11"/>
      <c r="AK8" s="26"/>
    </row>
    <row r="9" spans="1:39" ht="32.25" customHeight="1" x14ac:dyDescent="0.2">
      <c r="A9" s="268" t="s">
        <v>7</v>
      </c>
      <c r="B9" s="271" t="s">
        <v>23</v>
      </c>
      <c r="C9" s="271" t="s">
        <v>27</v>
      </c>
      <c r="D9" s="271"/>
      <c r="E9" s="271"/>
      <c r="F9" s="271"/>
      <c r="G9" s="201" t="s">
        <v>11</v>
      </c>
      <c r="H9" s="331"/>
      <c r="I9" s="271" t="s">
        <v>35</v>
      </c>
      <c r="J9" s="271"/>
      <c r="K9" s="330"/>
      <c r="L9" s="330"/>
      <c r="M9" s="330"/>
      <c r="N9" s="330"/>
      <c r="O9" s="330"/>
      <c r="P9" s="330"/>
      <c r="Q9" s="330"/>
      <c r="R9" s="330"/>
      <c r="S9" s="330"/>
      <c r="T9" s="330"/>
      <c r="U9" s="330"/>
      <c r="V9" s="330"/>
      <c r="W9" s="330"/>
      <c r="X9" s="330"/>
      <c r="Y9" s="271" t="s">
        <v>41</v>
      </c>
      <c r="Z9" s="334" t="s">
        <v>33</v>
      </c>
      <c r="AA9" s="334" t="s">
        <v>5</v>
      </c>
      <c r="AB9" s="49"/>
      <c r="AC9" s="49"/>
      <c r="AD9" s="49"/>
      <c r="AE9" s="49"/>
      <c r="AF9" s="49"/>
      <c r="AG9" s="271" t="s">
        <v>31</v>
      </c>
      <c r="AH9" s="330"/>
      <c r="AI9" s="274" t="s">
        <v>47</v>
      </c>
      <c r="AJ9" s="24"/>
      <c r="AK9" s="24"/>
    </row>
    <row r="10" spans="1:39" ht="87" customHeight="1" thickBot="1" x14ac:dyDescent="0.25">
      <c r="A10" s="328"/>
      <c r="B10" s="329"/>
      <c r="C10" s="107" t="s">
        <v>33</v>
      </c>
      <c r="D10" s="107" t="s">
        <v>5</v>
      </c>
      <c r="E10" s="273" t="s">
        <v>13</v>
      </c>
      <c r="F10" s="273"/>
      <c r="G10" s="50" t="s">
        <v>49</v>
      </c>
      <c r="H10" s="108" t="s">
        <v>50</v>
      </c>
      <c r="I10" s="317" t="s">
        <v>117</v>
      </c>
      <c r="J10" s="318"/>
      <c r="K10" s="92" t="s">
        <v>112</v>
      </c>
      <c r="L10" s="92" t="s">
        <v>118</v>
      </c>
      <c r="M10" s="92" t="s">
        <v>105</v>
      </c>
      <c r="N10" s="317" t="s">
        <v>106</v>
      </c>
      <c r="O10" s="318"/>
      <c r="P10" s="50" t="s">
        <v>21</v>
      </c>
      <c r="Q10" s="50" t="s">
        <v>20</v>
      </c>
      <c r="R10" s="50" t="s">
        <v>19</v>
      </c>
      <c r="S10" s="50" t="s">
        <v>18</v>
      </c>
      <c r="T10" s="50" t="s">
        <v>16</v>
      </c>
      <c r="U10" s="50"/>
      <c r="V10" s="50"/>
      <c r="W10" s="50" t="s">
        <v>0</v>
      </c>
      <c r="X10" s="109"/>
      <c r="Y10" s="332"/>
      <c r="Z10" s="335"/>
      <c r="AA10" s="335"/>
      <c r="AB10" s="110" t="s">
        <v>107</v>
      </c>
      <c r="AC10" s="110" t="s">
        <v>14</v>
      </c>
      <c r="AD10" s="110" t="s">
        <v>17</v>
      </c>
      <c r="AE10" s="110" t="s">
        <v>12</v>
      </c>
      <c r="AF10" s="110" t="s">
        <v>10</v>
      </c>
      <c r="AG10" s="329"/>
      <c r="AH10" s="329"/>
      <c r="AI10" s="333"/>
      <c r="AJ10" s="20"/>
    </row>
    <row r="11" spans="1:39" ht="197.25" customHeight="1" x14ac:dyDescent="0.2">
      <c r="A11" s="80">
        <f>+'Análisis del Riesgo'!A12</f>
        <v>1</v>
      </c>
      <c r="B11" s="111" t="str">
        <f>+'Análisis del Riesgo'!B12</f>
        <v xml:space="preserve">No renovar los registros calificados de los programas académicos. </v>
      </c>
      <c r="C11" s="82">
        <f>+'Análisis del Riesgo'!C12</f>
        <v>3</v>
      </c>
      <c r="D11" s="82">
        <f>+'Análisis del Riesgo'!E12</f>
        <v>3</v>
      </c>
      <c r="E11" s="82" t="str">
        <f>'Análisis del Riesgo'!L12</f>
        <v>A</v>
      </c>
      <c r="F11" s="82" t="str">
        <f>'Análisis del Riesgo'!M12</f>
        <v>Zona de Riesgo Alta</v>
      </c>
      <c r="G11" s="40" t="s">
        <v>190</v>
      </c>
      <c r="H11" s="145" t="s">
        <v>51</v>
      </c>
      <c r="I11" s="316" t="s">
        <v>46</v>
      </c>
      <c r="J11" s="316"/>
      <c r="K11" s="145" t="s">
        <v>46</v>
      </c>
      <c r="L11" s="145" t="s">
        <v>46</v>
      </c>
      <c r="M11" s="145" t="s">
        <v>46</v>
      </c>
      <c r="N11" s="316" t="s">
        <v>46</v>
      </c>
      <c r="O11" s="316"/>
      <c r="P11" s="112" t="str">
        <f>IF((I11="SI"),"15",IF((I11="NO"),"0",IF((I11=""),"0"," ")))</f>
        <v>15</v>
      </c>
      <c r="Q11" s="112" t="str">
        <f>IF((K11="SI"),"15",IF((K11="NO"),"0",IF((K11=""),"0"," ")))</f>
        <v>15</v>
      </c>
      <c r="R11" s="112" t="str">
        <f>IF((L11="SI"),"30",IF((L11="NO"),"0",IF((L11=""),"0"," ")))</f>
        <v>30</v>
      </c>
      <c r="S11" s="112" t="str">
        <f>IF((M11="SI"),"15",IF((M11="NO"),"0",IF((M11=""),"0"," ")))</f>
        <v>15</v>
      </c>
      <c r="T11" s="112" t="str">
        <f>IF((N11="SI"),"25",IF((N11="NO"),"0",IF((N11=""),"0"," ")))</f>
        <v>25</v>
      </c>
      <c r="U11" s="112"/>
      <c r="V11" s="112"/>
      <c r="W11" s="112">
        <f>+Q11+R11+S11+T11+P11</f>
        <v>100</v>
      </c>
      <c r="X11" s="112">
        <f>IF(W11&lt;=50,1,IF(W11&lt;=75,2,IF(W11&lt;=100,3)))</f>
        <v>3</v>
      </c>
      <c r="Y11" s="82" t="str">
        <f>IF((X11=1),"Se mantiene el resultado de la evaluación antes de controles",IF((X11=2),"Cambia el resultado disminuye una casilla de la matriz de evaluación antes de controles, dependiendo si el control afecta la probabilidad o el impacto",IF((X11=3),"Cambia el resultado disminuye dos casillas en la matriz de evaluación antes de controles, dependiendo si el control afecta la probabilidad o el impacto"," ")))</f>
        <v>Cambia el resultado disminuye dos casillas en la matriz de evaluación antes de controles, dependiendo si el control afecta la probabilidad o el impacto</v>
      </c>
      <c r="Z11" s="145">
        <v>1</v>
      </c>
      <c r="AA11" s="145">
        <v>3</v>
      </c>
      <c r="AB11" s="82" t="str">
        <f>CONCATENATE(Z11,AA11)</f>
        <v>13</v>
      </c>
      <c r="AC11" s="82" t="str">
        <f>IF((AB11="11"),"B",IF((AB11="12"),"B",IF((AB11="21"),"B",IF((AB11="22"),"B",IF((AB11="31"),"B"," ")))))</f>
        <v xml:space="preserve"> </v>
      </c>
      <c r="AD11" s="82" t="str">
        <f>IF((AB11="41"),"M",IF((AB11="32"),"M",IF((AB11="13"),"M",IF((AB11="23"),"M"," "))))</f>
        <v>M</v>
      </c>
      <c r="AE11" s="82" t="str">
        <f>IF((AB11="51"),"A",IF((AB11="42"),"A",IF((AB11="52"),"A",IF((AB11="33"),"A",IF((AB11="43"),"A",IF((AB11="14"),"A",IF((AB11="24"),"A",IF((AB11="15"),"A"," "))))))))</f>
        <v xml:space="preserve"> </v>
      </c>
      <c r="AF11" s="82" t="str">
        <f>IF((AB11="53"),"E",IF((AB11="34"),"E",IF((AB11="44"),"E",IF((AB11="54"),"E",IF((AB11="25"),"E",IF((AB11="35"),"E",IF((AB11="45"),"E",IF((AB11="55"),"E"," "))))))))</f>
        <v xml:space="preserve"> </v>
      </c>
      <c r="AG11" s="67" t="str">
        <f>IF((AC11="B"),"B",IF((AD11="M"),"M",IF((AE11="A"),"A",IF((AF11="E"),"E"," "))))</f>
        <v>M</v>
      </c>
      <c r="AH11" s="82" t="str">
        <f>IF((AG11="B"),"Zona de Riesgo Baja",IF((AG11="M"),"Zona de Riesgo Moderada",IF((AG11="A"),"Zona de Riesgo Alta",IF((AG11="E"),"Zona de Riesgo Extrema"," "))))</f>
        <v>Zona de Riesgo Moderada</v>
      </c>
      <c r="AI11" s="83" t="str">
        <f>IF((AG11="B"),"Asumir el Riesgo",IF((AG11="M"),"Asumir o Reducir el Riesgo",IF((AG11="A"),"Reducir, Evitar, Compartir o Transferir el Riesgo",IF((AG11="E"),"Evitar, Reducir, Compartir o Transferir el Riesgo"," "))))</f>
        <v>Asumir o Reducir el Riesgo</v>
      </c>
      <c r="AJ11" s="20"/>
    </row>
    <row r="12" spans="1:39" s="25" customFormat="1" ht="77.25" customHeight="1" x14ac:dyDescent="0.2">
      <c r="A12" s="95">
        <f>+'Análisis del Riesgo'!A13</f>
        <v>2</v>
      </c>
      <c r="B12" s="113" t="str">
        <f>+'Análisis del Riesgo'!B13</f>
        <v xml:space="preserve">Ofertar programas académicos que no tienen demanda. </v>
      </c>
      <c r="C12" s="97">
        <f>+'Análisis del Riesgo'!C13</f>
        <v>3</v>
      </c>
      <c r="D12" s="97">
        <f>+'Análisis del Riesgo'!E13</f>
        <v>3</v>
      </c>
      <c r="E12" s="97" t="str">
        <f>'Análisis del Riesgo'!L13</f>
        <v>A</v>
      </c>
      <c r="F12" s="97" t="str">
        <f>'Análisis del Riesgo'!M13</f>
        <v>Zona de Riesgo Alta</v>
      </c>
      <c r="G12" s="7" t="s">
        <v>146</v>
      </c>
      <c r="H12" s="143" t="s">
        <v>51</v>
      </c>
      <c r="I12" s="315" t="s">
        <v>46</v>
      </c>
      <c r="J12" s="315"/>
      <c r="K12" s="143" t="s">
        <v>46</v>
      </c>
      <c r="L12" s="143" t="s">
        <v>46</v>
      </c>
      <c r="M12" s="143" t="s">
        <v>46</v>
      </c>
      <c r="N12" s="315" t="s">
        <v>46</v>
      </c>
      <c r="O12" s="315"/>
      <c r="P12" s="114" t="str">
        <f t="shared" ref="P12:P15" si="0">IF((I12="SI"),"15",IF((I12="NO"),"0",IF((I12=""),"0"," ")))</f>
        <v>15</v>
      </c>
      <c r="Q12" s="114" t="str">
        <f t="shared" ref="Q12:Q15" si="1">IF((K12="SI"),"15",IF((K12="NO"),"0",IF((K12=""),"0"," ")))</f>
        <v>15</v>
      </c>
      <c r="R12" s="114" t="str">
        <f t="shared" ref="R12:R15" si="2">IF((L12="SI"),"30",IF((L12="NO"),"0",IF((L12=""),"0"," ")))</f>
        <v>30</v>
      </c>
      <c r="S12" s="114" t="str">
        <f t="shared" ref="S12:S15" si="3">IF((M12="SI"),"15",IF((M12="NO"),"0",IF((M12=""),"0"," ")))</f>
        <v>15</v>
      </c>
      <c r="T12" s="114" t="str">
        <f t="shared" ref="T12:T15" si="4">IF((N12="SI"),"25",IF((N12="NO"),"0",IF((N12=""),"0"," ")))</f>
        <v>25</v>
      </c>
      <c r="U12" s="114"/>
      <c r="V12" s="114"/>
      <c r="W12" s="114">
        <f t="shared" ref="W12:W15" si="5">+Q12+R12+S12+T12+P12</f>
        <v>100</v>
      </c>
      <c r="X12" s="114">
        <f t="shared" ref="X12:X15" si="6">IF(W12&lt;=50,1,IF(W12&lt;=75,2,IF(W12&lt;=100,3)))</f>
        <v>3</v>
      </c>
      <c r="Y12" s="97" t="str">
        <f t="shared" ref="Y12:Y19" si="7">IF((X12=1),"Se mantiene el resultado de la evaluación antes de controles",IF((X12=2),"Cambia el resultado disminuye una casilla de la matriz de evaluación antes de controles, dependiendo si el control afecta la probabilidad o el impacto",IF((X12=3),"Cambia el resultado disminuye dos casillas en la matriz de evaluación antes de controles, dependiendo si el control afecta la probabilidad o el impacto"," ")))</f>
        <v>Cambia el resultado disminuye dos casillas en la matriz de evaluación antes de controles, dependiendo si el control afecta la probabilidad o el impacto</v>
      </c>
      <c r="Z12" s="143">
        <v>1</v>
      </c>
      <c r="AA12" s="143">
        <v>3</v>
      </c>
      <c r="AB12" s="97" t="str">
        <f t="shared" ref="AB12:AB20" si="8">CONCATENATE(Z12,AA12)</f>
        <v>13</v>
      </c>
      <c r="AC12" s="97" t="str">
        <f t="shared" ref="AC12:AC20" si="9">IF((AB12="11"),"B",IF((AB12="12"),"B",IF((AB12="21"),"B",IF((AB12="22"),"B",IF((AB12="31"),"B"," ")))))</f>
        <v xml:space="preserve"> </v>
      </c>
      <c r="AD12" s="97" t="str">
        <f t="shared" ref="AD12:AD20" si="10">IF((AB12="41"),"M",IF((AB12="32"),"M",IF((AB12="13"),"M",IF((AB12="23"),"M"," "))))</f>
        <v>M</v>
      </c>
      <c r="AE12" s="97" t="str">
        <f t="shared" ref="AE12:AE20" si="11">IF((AB12="51"),"A",IF((AB12="42"),"A",IF((AB12="52"),"A",IF((AB12="33"),"A",IF((AB12="43"),"A",IF((AB12="14"),"A",IF((AB12="24"),"A",IF((AB12="15"),"A"," "))))))))</f>
        <v xml:space="preserve"> </v>
      </c>
      <c r="AF12" s="97" t="str">
        <f t="shared" ref="AF12:AF20" si="12">IF((AB12="53"),"E",IF((AB12="34"),"E",IF((AB12="44"),"E",IF((AB12="54"),"E",IF((AB12="25"),"E",IF((AB12="35"),"E",IF((AB12="45"),"E",IF((AB12="55"),"E"," "))))))))</f>
        <v xml:space="preserve"> </v>
      </c>
      <c r="AG12" s="68" t="str">
        <f t="shared" ref="AG12:AG20" si="13">IF((AC12="B"),"B",IF((AD12="M"),"M",IF((AE12="A"),"A",IF((AF12="E"),"E"," "))))</f>
        <v>M</v>
      </c>
      <c r="AH12" s="97" t="str">
        <f t="shared" ref="AH12:AH20" si="14">IF((AG12="B"),"Zona de Riesgo Baja",IF((AG12="M"),"Zona de Riesgo Moderada",IF((AG12="A"),"Zona de Riesgo Alta",IF((AG12="E"),"Zona de Riesgo Extrema"," "))))</f>
        <v>Zona de Riesgo Moderada</v>
      </c>
      <c r="AI12" s="99" t="str">
        <f t="shared" ref="AI12:AI20" si="15">IF((AG12="B"),"Asumir el Riesgo",IF((AG12="M"),"Asumir o Reducir el Riesgo",IF((AG12="A"),"Reducir, Evitar, Compartir o Transferir el Riesgo",IF((AG12="E"),"Evitar, Reducir, Compartir o Transferir el Riesgo"," "))))</f>
        <v>Asumir o Reducir el Riesgo</v>
      </c>
      <c r="AJ12" s="20"/>
      <c r="AM12" s="42"/>
    </row>
    <row r="13" spans="1:39" s="25" customFormat="1" ht="79.5" customHeight="1" x14ac:dyDescent="0.2">
      <c r="A13" s="95">
        <f>+'Análisis del Riesgo'!A14</f>
        <v>3</v>
      </c>
      <c r="B13" s="113" t="str">
        <f>+'Análisis del Riesgo'!B14</f>
        <v>Incumplir el calendario académico.</v>
      </c>
      <c r="C13" s="97">
        <f>+'Análisis del Riesgo'!C14</f>
        <v>4</v>
      </c>
      <c r="D13" s="97">
        <f>+'Análisis del Riesgo'!E14</f>
        <v>3</v>
      </c>
      <c r="E13" s="97" t="str">
        <f>'Análisis del Riesgo'!L14</f>
        <v>A</v>
      </c>
      <c r="F13" s="97" t="str">
        <f>'Análisis del Riesgo'!M14</f>
        <v>Zona de Riesgo Alta</v>
      </c>
      <c r="G13" s="7" t="s">
        <v>165</v>
      </c>
      <c r="H13" s="143" t="s">
        <v>51</v>
      </c>
      <c r="I13" s="315" t="s">
        <v>46</v>
      </c>
      <c r="J13" s="315"/>
      <c r="K13" s="143" t="s">
        <v>46</v>
      </c>
      <c r="L13" s="143" t="s">
        <v>46</v>
      </c>
      <c r="M13" s="143" t="s">
        <v>46</v>
      </c>
      <c r="N13" s="315" t="s">
        <v>46</v>
      </c>
      <c r="O13" s="315"/>
      <c r="P13" s="114" t="str">
        <f t="shared" si="0"/>
        <v>15</v>
      </c>
      <c r="Q13" s="114" t="str">
        <f t="shared" si="1"/>
        <v>15</v>
      </c>
      <c r="R13" s="114" t="str">
        <f t="shared" si="2"/>
        <v>30</v>
      </c>
      <c r="S13" s="114" t="str">
        <f t="shared" si="3"/>
        <v>15</v>
      </c>
      <c r="T13" s="114" t="str">
        <f t="shared" si="4"/>
        <v>25</v>
      </c>
      <c r="U13" s="114"/>
      <c r="V13" s="114"/>
      <c r="W13" s="114">
        <f t="shared" si="5"/>
        <v>100</v>
      </c>
      <c r="X13" s="114">
        <f t="shared" si="6"/>
        <v>3</v>
      </c>
      <c r="Y13" s="97" t="str">
        <f t="shared" si="7"/>
        <v>Cambia el resultado disminuye dos casillas en la matriz de evaluación antes de controles, dependiendo si el control afecta la probabilidad o el impacto</v>
      </c>
      <c r="Z13" s="143">
        <v>2</v>
      </c>
      <c r="AA13" s="143">
        <v>3</v>
      </c>
      <c r="AB13" s="97" t="str">
        <f t="shared" si="8"/>
        <v>23</v>
      </c>
      <c r="AC13" s="97" t="str">
        <f t="shared" si="9"/>
        <v xml:space="preserve"> </v>
      </c>
      <c r="AD13" s="97" t="str">
        <f t="shared" si="10"/>
        <v>M</v>
      </c>
      <c r="AE13" s="97" t="str">
        <f t="shared" si="11"/>
        <v xml:space="preserve"> </v>
      </c>
      <c r="AF13" s="97" t="str">
        <f t="shared" si="12"/>
        <v xml:space="preserve"> </v>
      </c>
      <c r="AG13" s="68" t="str">
        <f t="shared" si="13"/>
        <v>M</v>
      </c>
      <c r="AH13" s="97" t="str">
        <f t="shared" si="14"/>
        <v>Zona de Riesgo Moderada</v>
      </c>
      <c r="AI13" s="99" t="str">
        <f t="shared" si="15"/>
        <v>Asumir o Reducir el Riesgo</v>
      </c>
      <c r="AJ13" s="20"/>
      <c r="AM13" s="42"/>
    </row>
    <row r="14" spans="1:39" s="25" customFormat="1" ht="38.25" customHeight="1" x14ac:dyDescent="0.2">
      <c r="A14" s="95">
        <f>+'Análisis del Riesgo'!A15</f>
        <v>4</v>
      </c>
      <c r="B14" s="113">
        <f>+'Análisis del Riesgo'!B15</f>
        <v>0</v>
      </c>
      <c r="C14" s="97">
        <f>+'Análisis del Riesgo'!C15</f>
        <v>0</v>
      </c>
      <c r="D14" s="97">
        <f>+'Análisis del Riesgo'!E15</f>
        <v>0</v>
      </c>
      <c r="E14" s="97" t="str">
        <f>'Análisis del Riesgo'!L15</f>
        <v xml:space="preserve"> </v>
      </c>
      <c r="F14" s="97" t="str">
        <f>'Análisis del Riesgo'!M15</f>
        <v xml:space="preserve"> </v>
      </c>
      <c r="G14" s="7"/>
      <c r="H14" s="143"/>
      <c r="I14" s="315"/>
      <c r="J14" s="315"/>
      <c r="K14" s="143"/>
      <c r="L14" s="143"/>
      <c r="M14" s="143"/>
      <c r="N14" s="315"/>
      <c r="O14" s="315"/>
      <c r="P14" s="114" t="str">
        <f t="shared" si="0"/>
        <v>0</v>
      </c>
      <c r="Q14" s="114" t="str">
        <f t="shared" si="1"/>
        <v>0</v>
      </c>
      <c r="R14" s="114" t="str">
        <f t="shared" si="2"/>
        <v>0</v>
      </c>
      <c r="S14" s="114" t="str">
        <f t="shared" si="3"/>
        <v>0</v>
      </c>
      <c r="T14" s="114" t="str">
        <f t="shared" si="4"/>
        <v>0</v>
      </c>
      <c r="U14" s="114"/>
      <c r="V14" s="114"/>
      <c r="W14" s="114">
        <f t="shared" si="5"/>
        <v>0</v>
      </c>
      <c r="X14" s="114">
        <f t="shared" si="6"/>
        <v>1</v>
      </c>
      <c r="Y14" s="97" t="str">
        <f t="shared" si="7"/>
        <v>Se mantiene el resultado de la evaluación antes de controles</v>
      </c>
      <c r="Z14" s="143"/>
      <c r="AA14" s="143"/>
      <c r="AB14" s="97" t="str">
        <f t="shared" si="8"/>
        <v/>
      </c>
      <c r="AC14" s="97" t="str">
        <f t="shared" si="9"/>
        <v xml:space="preserve"> </v>
      </c>
      <c r="AD14" s="97" t="str">
        <f t="shared" si="10"/>
        <v xml:space="preserve"> </v>
      </c>
      <c r="AE14" s="97" t="str">
        <f t="shared" si="11"/>
        <v xml:space="preserve"> </v>
      </c>
      <c r="AF14" s="97" t="str">
        <f t="shared" si="12"/>
        <v xml:space="preserve"> </v>
      </c>
      <c r="AG14" s="68" t="str">
        <f t="shared" si="13"/>
        <v xml:space="preserve"> </v>
      </c>
      <c r="AH14" s="97" t="str">
        <f t="shared" si="14"/>
        <v xml:space="preserve"> </v>
      </c>
      <c r="AI14" s="99" t="str">
        <f t="shared" si="15"/>
        <v xml:space="preserve"> </v>
      </c>
      <c r="AJ14" s="20"/>
      <c r="AM14" s="42"/>
    </row>
    <row r="15" spans="1:39" s="25" customFormat="1" ht="80.25" customHeight="1" x14ac:dyDescent="0.2">
      <c r="A15" s="95">
        <f>+'Análisis del Riesgo'!A16</f>
        <v>5</v>
      </c>
      <c r="B15" s="113">
        <f>+'Análisis del Riesgo'!B16</f>
        <v>0</v>
      </c>
      <c r="C15" s="97">
        <f>+'Análisis del Riesgo'!C16</f>
        <v>0</v>
      </c>
      <c r="D15" s="97">
        <f>+'Análisis del Riesgo'!E16</f>
        <v>0</v>
      </c>
      <c r="E15" s="97" t="str">
        <f>'Análisis del Riesgo'!L16</f>
        <v xml:space="preserve"> </v>
      </c>
      <c r="F15" s="97" t="str">
        <f>'Análisis del Riesgo'!M16</f>
        <v xml:space="preserve"> </v>
      </c>
      <c r="G15" s="7"/>
      <c r="H15" s="143"/>
      <c r="I15" s="315"/>
      <c r="J15" s="315"/>
      <c r="K15" s="143"/>
      <c r="L15" s="143"/>
      <c r="M15" s="143"/>
      <c r="N15" s="315"/>
      <c r="O15" s="315"/>
      <c r="P15" s="114" t="str">
        <f t="shared" si="0"/>
        <v>0</v>
      </c>
      <c r="Q15" s="114" t="str">
        <f t="shared" si="1"/>
        <v>0</v>
      </c>
      <c r="R15" s="114" t="str">
        <f t="shared" si="2"/>
        <v>0</v>
      </c>
      <c r="S15" s="114" t="str">
        <f t="shared" si="3"/>
        <v>0</v>
      </c>
      <c r="T15" s="114" t="str">
        <f t="shared" si="4"/>
        <v>0</v>
      </c>
      <c r="U15" s="114"/>
      <c r="V15" s="114"/>
      <c r="W15" s="114">
        <f t="shared" si="5"/>
        <v>0</v>
      </c>
      <c r="X15" s="114">
        <f t="shared" si="6"/>
        <v>1</v>
      </c>
      <c r="Y15" s="97" t="str">
        <f t="shared" si="7"/>
        <v>Se mantiene el resultado de la evaluación antes de controles</v>
      </c>
      <c r="Z15" s="143"/>
      <c r="AA15" s="143"/>
      <c r="AB15" s="97" t="str">
        <f t="shared" si="8"/>
        <v/>
      </c>
      <c r="AC15" s="97" t="str">
        <f t="shared" si="9"/>
        <v xml:space="preserve"> </v>
      </c>
      <c r="AD15" s="97" t="str">
        <f t="shared" si="10"/>
        <v xml:space="preserve"> </v>
      </c>
      <c r="AE15" s="97" t="str">
        <f t="shared" si="11"/>
        <v xml:space="preserve"> </v>
      </c>
      <c r="AF15" s="97" t="str">
        <f t="shared" si="12"/>
        <v xml:space="preserve"> </v>
      </c>
      <c r="AG15" s="68" t="str">
        <f t="shared" si="13"/>
        <v xml:space="preserve"> </v>
      </c>
      <c r="AH15" s="97" t="str">
        <f t="shared" si="14"/>
        <v xml:space="preserve"> </v>
      </c>
      <c r="AI15" s="99" t="str">
        <f t="shared" si="15"/>
        <v xml:space="preserve"> </v>
      </c>
      <c r="AJ15" s="20"/>
      <c r="AM15" s="42"/>
    </row>
    <row r="16" spans="1:39" ht="38.25" x14ac:dyDescent="0.2">
      <c r="A16" s="95">
        <f>+'Análisis del Riesgo'!A17</f>
        <v>6</v>
      </c>
      <c r="B16" s="113">
        <f>+'Análisis del Riesgo'!B17</f>
        <v>0</v>
      </c>
      <c r="C16" s="97">
        <f>+'Análisis del Riesgo'!C17</f>
        <v>0</v>
      </c>
      <c r="D16" s="97">
        <f>+'Análisis del Riesgo'!E17</f>
        <v>0</v>
      </c>
      <c r="E16" s="97" t="str">
        <f>'Análisis del Riesgo'!L17</f>
        <v xml:space="preserve"> </v>
      </c>
      <c r="F16" s="97" t="str">
        <f>'Análisis del Riesgo'!M17</f>
        <v xml:space="preserve"> </v>
      </c>
      <c r="G16" s="7"/>
      <c r="H16" s="143"/>
      <c r="I16" s="315"/>
      <c r="J16" s="315"/>
      <c r="K16" s="143"/>
      <c r="L16" s="143"/>
      <c r="M16" s="143"/>
      <c r="N16" s="315"/>
      <c r="O16" s="315"/>
      <c r="P16" s="114" t="str">
        <f t="shared" ref="P16:P20" si="16">IF((I16="SI"),"15",IF((I16="NO"),"0",IF((I16=""),"0"," ")))</f>
        <v>0</v>
      </c>
      <c r="Q16" s="114" t="str">
        <f t="shared" ref="Q16:Q20" si="17">IF((K16="SI"),"15",IF((K16="NO"),"0",IF((K16=""),"0"," ")))</f>
        <v>0</v>
      </c>
      <c r="R16" s="114" t="str">
        <f t="shared" ref="R16:R20" si="18">IF((L16="SI"),"30",IF((L16="NO"),"0",IF((L16=""),"0"," ")))</f>
        <v>0</v>
      </c>
      <c r="S16" s="114" t="str">
        <f t="shared" ref="S16:S20" si="19">IF((M16="SI"),"15",IF((M16="NO"),"0",IF((M16=""),"0"," ")))</f>
        <v>0</v>
      </c>
      <c r="T16" s="114" t="str">
        <f t="shared" ref="T16:T20" si="20">IF((N16="SI"),"25",IF((N16="NO"),"0",IF((N16=""),"0"," ")))</f>
        <v>0</v>
      </c>
      <c r="U16" s="114"/>
      <c r="V16" s="114"/>
      <c r="W16" s="114">
        <f>+P16+Q16+R16+S16+T16</f>
        <v>0</v>
      </c>
      <c r="X16" s="114">
        <f t="shared" ref="X16:X20" si="21">IF(W16&lt;=50,1,IF(W16&lt;=75,2,IF(W16&lt;=100,3)))</f>
        <v>1</v>
      </c>
      <c r="Y16" s="97" t="str">
        <f t="shared" si="7"/>
        <v>Se mantiene el resultado de la evaluación antes de controles</v>
      </c>
      <c r="Z16" s="143"/>
      <c r="AA16" s="143"/>
      <c r="AB16" s="97" t="str">
        <f t="shared" si="8"/>
        <v/>
      </c>
      <c r="AC16" s="97" t="str">
        <f t="shared" si="9"/>
        <v xml:space="preserve"> </v>
      </c>
      <c r="AD16" s="97" t="str">
        <f t="shared" si="10"/>
        <v xml:space="preserve"> </v>
      </c>
      <c r="AE16" s="97" t="str">
        <f t="shared" si="11"/>
        <v xml:space="preserve"> </v>
      </c>
      <c r="AF16" s="97" t="str">
        <f t="shared" si="12"/>
        <v xml:space="preserve"> </v>
      </c>
      <c r="AG16" s="68" t="str">
        <f t="shared" si="13"/>
        <v xml:space="preserve"> </v>
      </c>
      <c r="AH16" s="97" t="str">
        <f t="shared" si="14"/>
        <v xml:space="preserve"> </v>
      </c>
      <c r="AI16" s="99" t="str">
        <f t="shared" si="15"/>
        <v xml:space="preserve"> </v>
      </c>
      <c r="AJ16" s="20"/>
    </row>
    <row r="17" spans="1:39" ht="38.25" x14ac:dyDescent="0.2">
      <c r="A17" s="95">
        <f>+'Análisis del Riesgo'!A18</f>
        <v>7</v>
      </c>
      <c r="B17" s="113">
        <f>+'Análisis del Riesgo'!B18</f>
        <v>0</v>
      </c>
      <c r="C17" s="97">
        <f>+'Análisis del Riesgo'!C18</f>
        <v>0</v>
      </c>
      <c r="D17" s="97">
        <f>+'Análisis del Riesgo'!E18</f>
        <v>0</v>
      </c>
      <c r="E17" s="97" t="str">
        <f>'Análisis del Riesgo'!L18</f>
        <v xml:space="preserve"> </v>
      </c>
      <c r="F17" s="97" t="str">
        <f>'Análisis del Riesgo'!M18</f>
        <v xml:space="preserve"> </v>
      </c>
      <c r="G17" s="7"/>
      <c r="H17" s="143"/>
      <c r="I17" s="315"/>
      <c r="J17" s="315"/>
      <c r="K17" s="143"/>
      <c r="L17" s="143"/>
      <c r="M17" s="143"/>
      <c r="N17" s="315"/>
      <c r="O17" s="315"/>
      <c r="P17" s="114" t="str">
        <f t="shared" si="16"/>
        <v>0</v>
      </c>
      <c r="Q17" s="114" t="str">
        <f t="shared" si="17"/>
        <v>0</v>
      </c>
      <c r="R17" s="114" t="str">
        <f t="shared" si="18"/>
        <v>0</v>
      </c>
      <c r="S17" s="114" t="str">
        <f t="shared" si="19"/>
        <v>0</v>
      </c>
      <c r="T17" s="114" t="str">
        <f t="shared" si="20"/>
        <v>0</v>
      </c>
      <c r="U17" s="114"/>
      <c r="V17" s="114"/>
      <c r="W17" s="114">
        <f>+P17+Q17+R17+S17+T17</f>
        <v>0</v>
      </c>
      <c r="X17" s="114">
        <f t="shared" si="21"/>
        <v>1</v>
      </c>
      <c r="Y17" s="97" t="str">
        <f t="shared" si="7"/>
        <v>Se mantiene el resultado de la evaluación antes de controles</v>
      </c>
      <c r="Z17" s="143"/>
      <c r="AA17" s="143"/>
      <c r="AB17" s="97" t="str">
        <f t="shared" si="8"/>
        <v/>
      </c>
      <c r="AC17" s="97" t="str">
        <f t="shared" si="9"/>
        <v xml:space="preserve"> </v>
      </c>
      <c r="AD17" s="97" t="str">
        <f t="shared" si="10"/>
        <v xml:space="preserve"> </v>
      </c>
      <c r="AE17" s="97" t="str">
        <f t="shared" si="11"/>
        <v xml:space="preserve"> </v>
      </c>
      <c r="AF17" s="97" t="str">
        <f t="shared" si="12"/>
        <v xml:space="preserve"> </v>
      </c>
      <c r="AG17" s="68" t="str">
        <f t="shared" si="13"/>
        <v xml:space="preserve"> </v>
      </c>
      <c r="AH17" s="97" t="str">
        <f t="shared" si="14"/>
        <v xml:space="preserve"> </v>
      </c>
      <c r="AI17" s="99" t="str">
        <f t="shared" si="15"/>
        <v xml:space="preserve"> </v>
      </c>
      <c r="AJ17" s="20"/>
    </row>
    <row r="18" spans="1:39" s="25" customFormat="1" ht="38.25" x14ac:dyDescent="0.2">
      <c r="A18" s="95">
        <f>+'Análisis del Riesgo'!A19</f>
        <v>8</v>
      </c>
      <c r="B18" s="113">
        <f>+'Análisis del Riesgo'!B19</f>
        <v>0</v>
      </c>
      <c r="C18" s="97">
        <f>+'Análisis del Riesgo'!C19</f>
        <v>0</v>
      </c>
      <c r="D18" s="97">
        <f>+'Análisis del Riesgo'!E19</f>
        <v>0</v>
      </c>
      <c r="E18" s="97" t="str">
        <f>'Análisis del Riesgo'!L19</f>
        <v xml:space="preserve"> </v>
      </c>
      <c r="F18" s="97" t="str">
        <f>'Análisis del Riesgo'!M19</f>
        <v xml:space="preserve"> </v>
      </c>
      <c r="G18" s="7"/>
      <c r="H18" s="143"/>
      <c r="I18" s="315"/>
      <c r="J18" s="315"/>
      <c r="K18" s="143"/>
      <c r="L18" s="143"/>
      <c r="M18" s="143"/>
      <c r="N18" s="315"/>
      <c r="O18" s="315"/>
      <c r="P18" s="114" t="str">
        <f t="shared" si="16"/>
        <v>0</v>
      </c>
      <c r="Q18" s="114" t="str">
        <f t="shared" si="17"/>
        <v>0</v>
      </c>
      <c r="R18" s="114" t="str">
        <f t="shared" si="18"/>
        <v>0</v>
      </c>
      <c r="S18" s="114" t="str">
        <f t="shared" si="19"/>
        <v>0</v>
      </c>
      <c r="T18" s="114" t="str">
        <f t="shared" si="20"/>
        <v>0</v>
      </c>
      <c r="U18" s="114"/>
      <c r="V18" s="114"/>
      <c r="W18" s="114">
        <f>+P18+Q18+R18+S18+T18</f>
        <v>0</v>
      </c>
      <c r="X18" s="114">
        <f t="shared" si="21"/>
        <v>1</v>
      </c>
      <c r="Y18" s="97" t="str">
        <f t="shared" si="7"/>
        <v>Se mantiene el resultado de la evaluación antes de controles</v>
      </c>
      <c r="Z18" s="143"/>
      <c r="AA18" s="143"/>
      <c r="AB18" s="97" t="str">
        <f t="shared" si="8"/>
        <v/>
      </c>
      <c r="AC18" s="97" t="str">
        <f t="shared" si="9"/>
        <v xml:space="preserve"> </v>
      </c>
      <c r="AD18" s="97" t="str">
        <f t="shared" si="10"/>
        <v xml:space="preserve"> </v>
      </c>
      <c r="AE18" s="97" t="str">
        <f t="shared" si="11"/>
        <v xml:space="preserve"> </v>
      </c>
      <c r="AF18" s="97" t="str">
        <f t="shared" si="12"/>
        <v xml:space="preserve"> </v>
      </c>
      <c r="AG18" s="68" t="str">
        <f t="shared" si="13"/>
        <v xml:space="preserve"> </v>
      </c>
      <c r="AH18" s="97" t="str">
        <f t="shared" si="14"/>
        <v xml:space="preserve"> </v>
      </c>
      <c r="AI18" s="99" t="str">
        <f t="shared" si="15"/>
        <v xml:space="preserve"> </v>
      </c>
      <c r="AJ18" s="20"/>
      <c r="AM18" s="42"/>
    </row>
    <row r="19" spans="1:39" s="25" customFormat="1" ht="38.25" x14ac:dyDescent="0.2">
      <c r="A19" s="95">
        <f>+'Análisis del Riesgo'!A20</f>
        <v>9</v>
      </c>
      <c r="B19" s="113">
        <f>+'Análisis del Riesgo'!B20</f>
        <v>0</v>
      </c>
      <c r="C19" s="97">
        <f>+'Análisis del Riesgo'!C20</f>
        <v>0</v>
      </c>
      <c r="D19" s="97">
        <f>+'Análisis del Riesgo'!E20</f>
        <v>0</v>
      </c>
      <c r="E19" s="97" t="str">
        <f>'Análisis del Riesgo'!L20</f>
        <v xml:space="preserve"> </v>
      </c>
      <c r="F19" s="97" t="str">
        <f>'Análisis del Riesgo'!M20</f>
        <v xml:space="preserve"> </v>
      </c>
      <c r="G19" s="7"/>
      <c r="H19" s="143"/>
      <c r="I19" s="315"/>
      <c r="J19" s="315"/>
      <c r="K19" s="143"/>
      <c r="L19" s="143"/>
      <c r="M19" s="143"/>
      <c r="N19" s="315"/>
      <c r="O19" s="315"/>
      <c r="P19" s="114" t="str">
        <f t="shared" si="16"/>
        <v>0</v>
      </c>
      <c r="Q19" s="114" t="str">
        <f t="shared" si="17"/>
        <v>0</v>
      </c>
      <c r="R19" s="114" t="str">
        <f t="shared" si="18"/>
        <v>0</v>
      </c>
      <c r="S19" s="114" t="str">
        <f t="shared" si="19"/>
        <v>0</v>
      </c>
      <c r="T19" s="114" t="str">
        <f t="shared" si="20"/>
        <v>0</v>
      </c>
      <c r="U19" s="114"/>
      <c r="V19" s="114"/>
      <c r="W19" s="114">
        <f>+P19+Q19+R19+S19+T19</f>
        <v>0</v>
      </c>
      <c r="X19" s="114">
        <f t="shared" si="21"/>
        <v>1</v>
      </c>
      <c r="Y19" s="97" t="str">
        <f t="shared" si="7"/>
        <v>Se mantiene el resultado de la evaluación antes de controles</v>
      </c>
      <c r="Z19" s="143"/>
      <c r="AA19" s="143"/>
      <c r="AB19" s="97" t="str">
        <f t="shared" si="8"/>
        <v/>
      </c>
      <c r="AC19" s="97" t="str">
        <f t="shared" si="9"/>
        <v xml:space="preserve"> </v>
      </c>
      <c r="AD19" s="97" t="str">
        <f t="shared" si="10"/>
        <v xml:space="preserve"> </v>
      </c>
      <c r="AE19" s="97" t="str">
        <f t="shared" si="11"/>
        <v xml:space="preserve"> </v>
      </c>
      <c r="AF19" s="97" t="str">
        <f t="shared" si="12"/>
        <v xml:space="preserve"> </v>
      </c>
      <c r="AG19" s="68" t="str">
        <f t="shared" si="13"/>
        <v xml:space="preserve"> </v>
      </c>
      <c r="AH19" s="97" t="str">
        <f t="shared" si="14"/>
        <v xml:space="preserve"> </v>
      </c>
      <c r="AI19" s="99" t="str">
        <f t="shared" si="15"/>
        <v xml:space="preserve"> </v>
      </c>
      <c r="AJ19" s="20"/>
      <c r="AM19" s="42"/>
    </row>
    <row r="20" spans="1:39" ht="39" thickBot="1" x14ac:dyDescent="0.25">
      <c r="A20" s="100">
        <f>+'Análisis del Riesgo'!A21</f>
        <v>10</v>
      </c>
      <c r="B20" s="115">
        <f>+'Análisis del Riesgo'!B21</f>
        <v>0</v>
      </c>
      <c r="C20" s="102">
        <f>+'Análisis del Riesgo'!C21</f>
        <v>0</v>
      </c>
      <c r="D20" s="102">
        <f>+'Análisis del Riesgo'!E21</f>
        <v>0</v>
      </c>
      <c r="E20" s="102" t="str">
        <f>'Análisis del Riesgo'!L21</f>
        <v xml:space="preserve"> </v>
      </c>
      <c r="F20" s="102" t="str">
        <f>'Análisis del Riesgo'!M21</f>
        <v xml:space="preserve"> </v>
      </c>
      <c r="G20" s="32"/>
      <c r="H20" s="144"/>
      <c r="I20" s="327"/>
      <c r="J20" s="327"/>
      <c r="K20" s="144"/>
      <c r="L20" s="144"/>
      <c r="M20" s="144"/>
      <c r="N20" s="327"/>
      <c r="O20" s="327"/>
      <c r="P20" s="116" t="str">
        <f t="shared" si="16"/>
        <v>0</v>
      </c>
      <c r="Q20" s="116" t="str">
        <f t="shared" si="17"/>
        <v>0</v>
      </c>
      <c r="R20" s="116" t="str">
        <f t="shared" si="18"/>
        <v>0</v>
      </c>
      <c r="S20" s="116" t="str">
        <f t="shared" si="19"/>
        <v>0</v>
      </c>
      <c r="T20" s="116" t="str">
        <f t="shared" si="20"/>
        <v>0</v>
      </c>
      <c r="U20" s="116"/>
      <c r="V20" s="116"/>
      <c r="W20" s="116">
        <f>+P20+Q20+R20+S20+T20</f>
        <v>0</v>
      </c>
      <c r="X20" s="116">
        <f t="shared" si="21"/>
        <v>1</v>
      </c>
      <c r="Y20" s="102" t="str">
        <f t="shared" ref="Y20" si="22">IF((X20=1),"Se mantiene el resultado de la evaluación antes de controles",IF((X20=2),"Cambia el resultado disminuye una casilla de la matriz de evaluación antes de controles en la probabilidad y en el impacto",IF((X20=3),"Cambia el resultado disminuye dos casilla en la matriz de evaluación antes de controles en la probabilidad y en el impacto"," ")))</f>
        <v>Se mantiene el resultado de la evaluación antes de controles</v>
      </c>
      <c r="Z20" s="144"/>
      <c r="AA20" s="144"/>
      <c r="AB20" s="102" t="str">
        <f t="shared" si="8"/>
        <v/>
      </c>
      <c r="AC20" s="102" t="str">
        <f t="shared" si="9"/>
        <v xml:space="preserve"> </v>
      </c>
      <c r="AD20" s="102" t="str">
        <f t="shared" si="10"/>
        <v xml:space="preserve"> </v>
      </c>
      <c r="AE20" s="102" t="str">
        <f t="shared" si="11"/>
        <v xml:space="preserve"> </v>
      </c>
      <c r="AF20" s="102" t="str">
        <f t="shared" si="12"/>
        <v xml:space="preserve"> </v>
      </c>
      <c r="AG20" s="69" t="str">
        <f t="shared" si="13"/>
        <v xml:space="preserve"> </v>
      </c>
      <c r="AH20" s="102" t="str">
        <f t="shared" si="14"/>
        <v xml:space="preserve"> </v>
      </c>
      <c r="AI20" s="117" t="str">
        <f t="shared" si="15"/>
        <v xml:space="preserve"> </v>
      </c>
      <c r="AJ20" s="20"/>
    </row>
    <row r="21" spans="1:39" ht="16.5" thickBot="1" x14ac:dyDescent="0.25">
      <c r="A21" s="320" t="s">
        <v>56</v>
      </c>
      <c r="B21" s="321"/>
      <c r="C21" s="321"/>
      <c r="D21" s="321"/>
      <c r="E21" s="321"/>
      <c r="F21" s="321"/>
      <c r="G21" s="321"/>
      <c r="H21" s="321"/>
      <c r="I21" s="321"/>
      <c r="J21" s="321"/>
      <c r="K21" s="321"/>
      <c r="L21" s="321"/>
      <c r="M21" s="321"/>
      <c r="N21" s="321"/>
      <c r="O21" s="321"/>
      <c r="P21" s="321"/>
      <c r="Q21" s="321"/>
      <c r="R21" s="321"/>
      <c r="S21" s="321"/>
      <c r="T21" s="321"/>
      <c r="U21" s="321"/>
      <c r="V21" s="321"/>
      <c r="W21" s="321"/>
      <c r="X21" s="321"/>
      <c r="Y21" s="321"/>
      <c r="Z21" s="321"/>
      <c r="AA21" s="321"/>
      <c r="AB21" s="321"/>
      <c r="AC21" s="321"/>
      <c r="AD21" s="321"/>
      <c r="AE21" s="321"/>
      <c r="AF21" s="321"/>
      <c r="AG21" s="321"/>
      <c r="AH21" s="321"/>
      <c r="AI21" s="322"/>
      <c r="AJ21" s="20"/>
    </row>
    <row r="22" spans="1:39" ht="34.5" customHeight="1" x14ac:dyDescent="0.2">
      <c r="A22" s="268" t="s">
        <v>7</v>
      </c>
      <c r="B22" s="271" t="s">
        <v>23</v>
      </c>
      <c r="C22" s="271" t="s">
        <v>13</v>
      </c>
      <c r="D22" s="271"/>
      <c r="E22" s="271"/>
      <c r="F22" s="330"/>
      <c r="G22" s="201" t="s">
        <v>11</v>
      </c>
      <c r="H22" s="331"/>
      <c r="I22" s="271" t="s">
        <v>35</v>
      </c>
      <c r="J22" s="271"/>
      <c r="K22" s="330"/>
      <c r="L22" s="330"/>
      <c r="M22" s="330"/>
      <c r="N22" s="330"/>
      <c r="O22" s="330"/>
      <c r="P22" s="330"/>
      <c r="Q22" s="330"/>
      <c r="R22" s="330"/>
      <c r="S22" s="330"/>
      <c r="T22" s="330"/>
      <c r="U22" s="330"/>
      <c r="V22" s="330"/>
      <c r="W22" s="330"/>
      <c r="X22" s="330"/>
      <c r="Y22" s="271" t="s">
        <v>41</v>
      </c>
      <c r="Z22" s="334" t="s">
        <v>33</v>
      </c>
      <c r="AA22" s="334" t="s">
        <v>5</v>
      </c>
      <c r="AB22" s="49"/>
      <c r="AC22" s="49"/>
      <c r="AD22" s="49"/>
      <c r="AE22" s="49"/>
      <c r="AF22" s="49"/>
      <c r="AG22" s="271" t="s">
        <v>31</v>
      </c>
      <c r="AH22" s="330"/>
      <c r="AI22" s="274" t="s">
        <v>47</v>
      </c>
      <c r="AJ22" s="20"/>
    </row>
    <row r="23" spans="1:39" ht="77.25" thickBot="1" x14ac:dyDescent="0.25">
      <c r="A23" s="328"/>
      <c r="B23" s="329"/>
      <c r="C23" s="329"/>
      <c r="D23" s="329"/>
      <c r="E23" s="329"/>
      <c r="F23" s="329"/>
      <c r="G23" s="50" t="s">
        <v>49</v>
      </c>
      <c r="H23" s="108" t="s">
        <v>50</v>
      </c>
      <c r="I23" s="92" t="s">
        <v>110</v>
      </c>
      <c r="J23" s="92" t="s">
        <v>111</v>
      </c>
      <c r="K23" s="92" t="s">
        <v>112</v>
      </c>
      <c r="L23" s="92" t="s">
        <v>104</v>
      </c>
      <c r="M23" s="92" t="s">
        <v>105</v>
      </c>
      <c r="N23" s="92" t="s">
        <v>106</v>
      </c>
      <c r="O23" s="92" t="s">
        <v>113</v>
      </c>
      <c r="P23" s="50" t="s">
        <v>21</v>
      </c>
      <c r="Q23" s="50" t="s">
        <v>20</v>
      </c>
      <c r="R23" s="50" t="s">
        <v>19</v>
      </c>
      <c r="S23" s="50" t="s">
        <v>18</v>
      </c>
      <c r="T23" s="50" t="s">
        <v>16</v>
      </c>
      <c r="U23" s="50" t="s">
        <v>114</v>
      </c>
      <c r="V23" s="50" t="s">
        <v>115</v>
      </c>
      <c r="W23" s="50" t="s">
        <v>0</v>
      </c>
      <c r="X23" s="50"/>
      <c r="Y23" s="332"/>
      <c r="Z23" s="335"/>
      <c r="AA23" s="335"/>
      <c r="AB23" s="110" t="s">
        <v>107</v>
      </c>
      <c r="AC23" s="110" t="s">
        <v>14</v>
      </c>
      <c r="AD23" s="110" t="s">
        <v>17</v>
      </c>
      <c r="AE23" s="110" t="s">
        <v>12</v>
      </c>
      <c r="AF23" s="110" t="s">
        <v>10</v>
      </c>
      <c r="AG23" s="329"/>
      <c r="AH23" s="329"/>
      <c r="AI23" s="333"/>
      <c r="AJ23" s="20"/>
    </row>
    <row r="24" spans="1:39" ht="63.75" x14ac:dyDescent="0.2">
      <c r="A24" s="80">
        <f>+'Análisis del Riesgo'!A26</f>
        <v>1</v>
      </c>
      <c r="B24" s="111" t="str">
        <f>+'Análisis del Riesgo'!B26</f>
        <v>Infringir el debido proceso en el accionar académico, administrativo y disciplinario de acuerdo a  lo establecido en los estatutos y normas que regulan la Universidad.</v>
      </c>
      <c r="C24" s="82">
        <f>+'Análisis del Riesgo'!C26</f>
        <v>4</v>
      </c>
      <c r="D24" s="82">
        <f>+'Análisis del Riesgo'!E26</f>
        <v>4</v>
      </c>
      <c r="E24" s="82" t="str">
        <f>+'Análisis del Riesgo'!L26</f>
        <v>A</v>
      </c>
      <c r="F24" s="82" t="str">
        <f>+'Análisis del Riesgo'!M26</f>
        <v>Zona de Riesgo Alta</v>
      </c>
      <c r="G24" s="171" t="s">
        <v>152</v>
      </c>
      <c r="H24" s="145" t="s">
        <v>51</v>
      </c>
      <c r="I24" s="145" t="s">
        <v>22</v>
      </c>
      <c r="J24" s="145" t="s">
        <v>22</v>
      </c>
      <c r="K24" s="145" t="s">
        <v>22</v>
      </c>
      <c r="L24" s="145" t="s">
        <v>22</v>
      </c>
      <c r="M24" s="145" t="s">
        <v>22</v>
      </c>
      <c r="N24" s="145" t="s">
        <v>22</v>
      </c>
      <c r="O24" s="145" t="s">
        <v>22</v>
      </c>
      <c r="P24" s="112" t="str">
        <f>IF((I24="SI"),"10",IF((I24="NO"),"0",IF((I24=""),"0"," ")))</f>
        <v>0</v>
      </c>
      <c r="Q24" s="112" t="str">
        <f>IF((J24="SI"),"15",IF((J24="NO"),"0",IF((J24=""),"0"," ")))</f>
        <v>0</v>
      </c>
      <c r="R24" s="112" t="str">
        <f>IF((K24="SI"),"15",IF((K24="NO"),"0",IF((K24=""),"0"," ")))</f>
        <v>0</v>
      </c>
      <c r="S24" s="112" t="str">
        <f>IF((L24="SI"),"30",IF((L24="NO"),"0",IF((L24=""),"0"," ")))</f>
        <v>0</v>
      </c>
      <c r="T24" s="112" t="str">
        <f>IF((M24="SI"),"5",IF((M24="NO"),"0",IF((M24=""),"0"," ")))</f>
        <v>0</v>
      </c>
      <c r="U24" s="112" t="str">
        <f>IF((N24="SI"),"15",IF((N24="NO"),"0",IF((N24=""),"0"," ")))</f>
        <v>0</v>
      </c>
      <c r="V24" s="112" t="str">
        <f>IF((O24="SI"),"10",IF((O24="NO"),"0",IF((O24=""),"0"," ")))</f>
        <v>0</v>
      </c>
      <c r="W24" s="112">
        <f>+P24+Q24+R24+S24+T24+U24+V24</f>
        <v>0</v>
      </c>
      <c r="X24" s="112">
        <f>IF(W24&lt;=50,1,IF(W24&lt;=75,2,IF(W24&lt;=100,3)))</f>
        <v>1</v>
      </c>
      <c r="Y24" s="82" t="str">
        <f>IF((X24=1),"Se mantiene el resultado de la evaluación antes de controles",IF((X24=2),"Cambia el resultado disminuye una casilla de la matriz de evaluación antes de controles, dependiendo si el control afecta la  probabilidad o el impacto",IF((X24=3),"Cambia el resultado disminuye dos casillas en la matriz de evaluación antes de controles, dependiendo si el control afecta la probabilidad o el impacto"," ")))</f>
        <v>Se mantiene el resultado de la evaluación antes de controles</v>
      </c>
      <c r="Z24" s="145">
        <v>4</v>
      </c>
      <c r="AA24" s="145">
        <v>4</v>
      </c>
      <c r="AB24" s="82" t="str">
        <f>CONCATENATE(Z24,AA24)</f>
        <v>44</v>
      </c>
      <c r="AC24" s="82" t="str">
        <f>IF((AB24="13"),"B",IF((AB24="14"),"B",IF((AB24="23"),"B"," ")))</f>
        <v xml:space="preserve"> </v>
      </c>
      <c r="AD24" s="82" t="str">
        <f>IF((AB24="15"),"M",IF((AB24="24"),"M",IF((AB24="33"),"M",IF((AB24="43"),"M",IF((AB24="53"),"M"," ")))))</f>
        <v xml:space="preserve"> </v>
      </c>
      <c r="AE24" s="82" t="str">
        <f>IF((AB24="25"),"A",IF((AB24="34"),"A",IF((AB24="44"),"A",IF((AB24="54"),"A"," "))))</f>
        <v>A</v>
      </c>
      <c r="AF24" s="82" t="str">
        <f>IF((AB24="35"),"E",IF((AB24="45"),"E",IF((AB24="55"),"E"," ")))</f>
        <v xml:space="preserve"> </v>
      </c>
      <c r="AG24" s="67" t="str">
        <f>IF((AC24="B"),"B",IF((AD24="M"),"M",IF((AE24="A"),"A",IF((AF24="E"),"E"," "))))</f>
        <v>A</v>
      </c>
      <c r="AH24" s="97" t="str">
        <f>IF((AG24="B"),"Zona de Riesgo Baja",IF((AG24="M"),"Zona de Riesgo Moderada",IF((AG24="A"),"Zona de Riesgo Alta",IF((AG24="E"),"Zona de Riesgo Extrema"," "))))</f>
        <v>Zona de Riesgo Alta</v>
      </c>
      <c r="AI24" s="83" t="str">
        <f>IF((AG24="B"),"Reducir o Eliminar el Riesgo",IF((AG24="M"),"Reducir o Eliminar el Riesgo",IF((AG24="A"),"Reducir o Eliminar el Riesgo",IF((AG24="E")," Reducir o Eliminar el Riesgo"," "))))</f>
        <v>Reducir o Eliminar el Riesgo</v>
      </c>
      <c r="AJ24" s="20"/>
    </row>
    <row r="25" spans="1:39" s="25" customFormat="1" ht="47.25" customHeight="1" x14ac:dyDescent="0.2">
      <c r="A25" s="95">
        <f>+'Análisis del Riesgo'!A27</f>
        <v>2</v>
      </c>
      <c r="B25" s="113" t="str">
        <f>+'Análisis del Riesgo'!B27</f>
        <v>Uso inadecuado y adulteración de la información para beneficio propio o de un tercero.</v>
      </c>
      <c r="C25" s="97">
        <f>+'Análisis del Riesgo'!C27</f>
        <v>4</v>
      </c>
      <c r="D25" s="97">
        <f>+'Análisis del Riesgo'!E27</f>
        <v>4</v>
      </c>
      <c r="E25" s="97" t="str">
        <f>+'Análisis del Riesgo'!L27</f>
        <v>A</v>
      </c>
      <c r="F25" s="97" t="str">
        <f>+'Análisis del Riesgo'!M27</f>
        <v>Zona de Riesgo Alta</v>
      </c>
      <c r="G25" s="9" t="s">
        <v>153</v>
      </c>
      <c r="H25" s="143" t="s">
        <v>51</v>
      </c>
      <c r="I25" s="143" t="s">
        <v>22</v>
      </c>
      <c r="J25" s="143" t="s">
        <v>22</v>
      </c>
      <c r="K25" s="143" t="s">
        <v>22</v>
      </c>
      <c r="L25" s="143" t="s">
        <v>22</v>
      </c>
      <c r="M25" s="143" t="s">
        <v>22</v>
      </c>
      <c r="N25" s="143" t="s">
        <v>22</v>
      </c>
      <c r="O25" s="143" t="s">
        <v>22</v>
      </c>
      <c r="P25" s="114" t="str">
        <f t="shared" ref="P25:P33" si="23">IF((I25="SI"),"10",IF((I25="NO"),"0",IF((I25=""),"0"," ")))</f>
        <v>0</v>
      </c>
      <c r="Q25" s="114" t="str">
        <f t="shared" ref="Q25:Q33" si="24">IF((J25="SI"),"15",IF((J25="NO"),"0",IF((J25=""),"0"," ")))</f>
        <v>0</v>
      </c>
      <c r="R25" s="114" t="str">
        <f t="shared" ref="R25:R33" si="25">IF((K25="SI"),"15",IF((K25="NO"),"0",IF((K25=""),"0"," ")))</f>
        <v>0</v>
      </c>
      <c r="S25" s="114" t="str">
        <f t="shared" ref="S25:S33" si="26">IF((L25="SI"),"30",IF((L25="NO"),"0",IF((L25=""),"0"," ")))</f>
        <v>0</v>
      </c>
      <c r="T25" s="114" t="str">
        <f t="shared" ref="T25:T33" si="27">IF((M25="SI"),"5",IF((M25="NO"),"0",IF((M25=""),"0"," ")))</f>
        <v>0</v>
      </c>
      <c r="U25" s="114" t="str">
        <f t="shared" ref="U25:U33" si="28">IF((N25="SI"),"15",IF((N25="NO"),"0",IF((N25=""),"0"," ")))</f>
        <v>0</v>
      </c>
      <c r="V25" s="114" t="str">
        <f t="shared" ref="V25:V33" si="29">IF((O25="SI"),"10",IF((O25="NO"),"0",IF((O25=""),"0"," ")))</f>
        <v>0</v>
      </c>
      <c r="W25" s="114">
        <f t="shared" ref="W25:W33" si="30">+P25+Q25+R25+S25+T25+U25+V25</f>
        <v>0</v>
      </c>
      <c r="X25" s="114">
        <f t="shared" ref="X25:X33" si="31">IF(W25&lt;=50,1,IF(W25&lt;=75,2,IF(W25&lt;=100,3)))</f>
        <v>1</v>
      </c>
      <c r="Y25" s="97" t="str">
        <f>IF((X25=1),"Se mantiene el resultado de la evaluación antes de controles",IF((X25=2),"Cambia el resultado disminuye una casilla de la matriz de evaluación antes de controles, dependiendo si el control afecta la  probabilidad o el impacto",IF((X25=3),"Cambia el resultado disminuye dos casillas en la matriz de evaluación antes de controles, dependiendo si el control afecta la probabilidad o el impacto"," ")))</f>
        <v>Se mantiene el resultado de la evaluación antes de controles</v>
      </c>
      <c r="Z25" s="143">
        <v>4</v>
      </c>
      <c r="AA25" s="143">
        <v>4</v>
      </c>
      <c r="AB25" s="97" t="str">
        <f t="shared" ref="AB25:AB33" si="32">CONCATENATE(Z25,AA25)</f>
        <v>44</v>
      </c>
      <c r="AC25" s="97" t="str">
        <f t="shared" ref="AC25:AC33" si="33">IF((AB25="13"),"B",IF((AB25="14"),"B",IF((AB25="23"),"B"," ")))</f>
        <v xml:space="preserve"> </v>
      </c>
      <c r="AD25" s="97" t="str">
        <f t="shared" ref="AD25:AD33" si="34">IF((AB25="15"),"M",IF((AB25="24"),"M",IF((AB25="33"),"M",IF((AB25="43"),"M",IF((AB25="53"),"M"," ")))))</f>
        <v xml:space="preserve"> </v>
      </c>
      <c r="AE25" s="97" t="str">
        <f t="shared" ref="AE25:AE33" si="35">IF((AB25="25"),"A",IF((AB25="34"),"A",IF((AB25="44"),"A",IF((AB25="54"),"A"," "))))</f>
        <v>A</v>
      </c>
      <c r="AF25" s="97" t="str">
        <f t="shared" ref="AF25:AF33" si="36">IF((AB25="35"),"E",IF((AB25="45"),"E",IF((AB25="55"),"E"," ")))</f>
        <v xml:space="preserve"> </v>
      </c>
      <c r="AG25" s="68" t="str">
        <f t="shared" ref="AG25:AG33" si="37">IF((AC25="B"),"B",IF((AD25="M"),"M",IF((AE25="A"),"A",IF((AF25="E"),"E"," "))))</f>
        <v>A</v>
      </c>
      <c r="AH25" s="97" t="str">
        <f t="shared" ref="AH25:AH33" si="38">IF((AG25="B"),"Zona de Riesgo Baja",IF((AG25="M"),"Zona de Riesgo Moderada",IF((AG25="A"),"Zona de Riesgo Alta",IF((AG25="E"),"Zona de Riesgo Extrema"," "))))</f>
        <v>Zona de Riesgo Alta</v>
      </c>
      <c r="AI25" s="99" t="str">
        <f t="shared" ref="AI25:AI33" si="39">IF((AG25="B"),"Reducir o Eliminar el Riesgo",IF((AG25="M"),"Reducir o Eliminar el Riesgo",IF((AG25="A"),"Reducir o Eliminar el Riesgo",IF((AG25="E")," Reducir o Eliminar el Riesgo"," "))))</f>
        <v>Reducir o Eliminar el Riesgo</v>
      </c>
      <c r="AJ25" s="20"/>
      <c r="AM25" s="42"/>
    </row>
    <row r="26" spans="1:39" s="25" customFormat="1" ht="74.25" customHeight="1" x14ac:dyDescent="0.2">
      <c r="A26" s="95">
        <f>+'Análisis del Riesgo'!A28</f>
        <v>3</v>
      </c>
      <c r="B26" s="113" t="str">
        <f>+'Análisis del Riesgo'!B28</f>
        <v>Concentrar la autoridad, aprovechamiento del cargo y de sus funciones para la toma de decisiones en beneficio propio o de un tercero.</v>
      </c>
      <c r="C26" s="97">
        <f>+'Análisis del Riesgo'!C28</f>
        <v>4</v>
      </c>
      <c r="D26" s="97">
        <f>+'Análisis del Riesgo'!E28</f>
        <v>4</v>
      </c>
      <c r="E26" s="97" t="str">
        <f>+'Análisis del Riesgo'!L28</f>
        <v>A</v>
      </c>
      <c r="F26" s="97" t="str">
        <f>+'Análisis del Riesgo'!M28</f>
        <v>Zona de Riesgo Alta</v>
      </c>
      <c r="G26" s="9" t="s">
        <v>151</v>
      </c>
      <c r="H26" s="143" t="s">
        <v>51</v>
      </c>
      <c r="I26" s="143" t="s">
        <v>46</v>
      </c>
      <c r="J26" s="143" t="s">
        <v>22</v>
      </c>
      <c r="K26" s="143" t="s">
        <v>46</v>
      </c>
      <c r="L26" s="143" t="s">
        <v>22</v>
      </c>
      <c r="M26" s="143" t="s">
        <v>46</v>
      </c>
      <c r="N26" s="143" t="s">
        <v>22</v>
      </c>
      <c r="O26" s="143" t="s">
        <v>22</v>
      </c>
      <c r="P26" s="114" t="str">
        <f t="shared" si="23"/>
        <v>10</v>
      </c>
      <c r="Q26" s="114" t="str">
        <f t="shared" si="24"/>
        <v>0</v>
      </c>
      <c r="R26" s="114" t="str">
        <f t="shared" si="25"/>
        <v>15</v>
      </c>
      <c r="S26" s="114" t="str">
        <f t="shared" si="26"/>
        <v>0</v>
      </c>
      <c r="T26" s="114" t="str">
        <f t="shared" si="27"/>
        <v>5</v>
      </c>
      <c r="U26" s="114" t="str">
        <f t="shared" si="28"/>
        <v>0</v>
      </c>
      <c r="V26" s="114" t="str">
        <f t="shared" si="29"/>
        <v>0</v>
      </c>
      <c r="W26" s="114">
        <f t="shared" si="30"/>
        <v>30</v>
      </c>
      <c r="X26" s="114">
        <f t="shared" si="31"/>
        <v>1</v>
      </c>
      <c r="Y26" s="97" t="str">
        <f t="shared" ref="Y26" si="40">IF((X26=1),"Se mantiene el resultado de la evaluación antes de controles",IF((X26=2),"Cambia el resultado disminuye una casilla de la matriz de evaluación antes de controles, dependiendo si el control afecta la  probabilidad o el impacto",IF((X26=3),"Cambia el resultado disminuye dos casillas en la matriz de evaluación antes de controles, dependiendo si el control afecta la probabilidad o el impacto"," ")))</f>
        <v>Se mantiene el resultado de la evaluación antes de controles</v>
      </c>
      <c r="Z26" s="143">
        <v>4</v>
      </c>
      <c r="AA26" s="143">
        <v>4</v>
      </c>
      <c r="AB26" s="97" t="str">
        <f t="shared" si="32"/>
        <v>44</v>
      </c>
      <c r="AC26" s="97" t="str">
        <f t="shared" si="33"/>
        <v xml:space="preserve"> </v>
      </c>
      <c r="AD26" s="97" t="str">
        <f t="shared" si="34"/>
        <v xml:space="preserve"> </v>
      </c>
      <c r="AE26" s="97" t="str">
        <f t="shared" si="35"/>
        <v>A</v>
      </c>
      <c r="AF26" s="97" t="str">
        <f t="shared" si="36"/>
        <v xml:space="preserve"> </v>
      </c>
      <c r="AG26" s="68" t="str">
        <f t="shared" si="37"/>
        <v>A</v>
      </c>
      <c r="AH26" s="97" t="str">
        <f t="shared" si="38"/>
        <v>Zona de Riesgo Alta</v>
      </c>
      <c r="AI26" s="99" t="str">
        <f t="shared" si="39"/>
        <v>Reducir o Eliminar el Riesgo</v>
      </c>
      <c r="AJ26" s="20"/>
      <c r="AM26" s="42"/>
    </row>
    <row r="27" spans="1:39" s="25" customFormat="1" x14ac:dyDescent="0.2">
      <c r="A27" s="95">
        <f>+'Análisis del Riesgo'!A29</f>
        <v>4</v>
      </c>
      <c r="B27" s="113">
        <f>+'Análisis del Riesgo'!B29</f>
        <v>0</v>
      </c>
      <c r="C27" s="97">
        <f>+'Análisis del Riesgo'!C29</f>
        <v>0</v>
      </c>
      <c r="D27" s="97">
        <f>+'Análisis del Riesgo'!E29</f>
        <v>0</v>
      </c>
      <c r="E27" s="97" t="str">
        <f>+'Análisis del Riesgo'!L29</f>
        <v xml:space="preserve"> </v>
      </c>
      <c r="F27" s="97" t="str">
        <f>+'Análisis del Riesgo'!M29</f>
        <v xml:space="preserve"> </v>
      </c>
      <c r="G27" s="9"/>
      <c r="H27" s="143"/>
      <c r="I27" s="143"/>
      <c r="J27" s="143"/>
      <c r="K27" s="143"/>
      <c r="L27" s="143"/>
      <c r="M27" s="143"/>
      <c r="N27" s="143"/>
      <c r="O27" s="143"/>
      <c r="P27" s="114" t="str">
        <f t="shared" si="23"/>
        <v>0</v>
      </c>
      <c r="Q27" s="114" t="str">
        <f t="shared" si="24"/>
        <v>0</v>
      </c>
      <c r="R27" s="114" t="str">
        <f t="shared" si="25"/>
        <v>0</v>
      </c>
      <c r="S27" s="114" t="str">
        <f t="shared" si="26"/>
        <v>0</v>
      </c>
      <c r="T27" s="114" t="str">
        <f t="shared" si="27"/>
        <v>0</v>
      </c>
      <c r="U27" s="114" t="str">
        <f t="shared" si="28"/>
        <v>0</v>
      </c>
      <c r="V27" s="114" t="str">
        <f t="shared" si="29"/>
        <v>0</v>
      </c>
      <c r="W27" s="114">
        <f t="shared" si="30"/>
        <v>0</v>
      </c>
      <c r="X27" s="114">
        <f t="shared" si="31"/>
        <v>1</v>
      </c>
      <c r="Y27" s="97"/>
      <c r="Z27" s="143"/>
      <c r="AA27" s="143"/>
      <c r="AB27" s="97" t="str">
        <f t="shared" si="32"/>
        <v/>
      </c>
      <c r="AC27" s="97" t="str">
        <f t="shared" si="33"/>
        <v xml:space="preserve"> </v>
      </c>
      <c r="AD27" s="97" t="str">
        <f t="shared" si="34"/>
        <v xml:space="preserve"> </v>
      </c>
      <c r="AE27" s="97" t="str">
        <f t="shared" si="35"/>
        <v xml:space="preserve"> </v>
      </c>
      <c r="AF27" s="97" t="str">
        <f t="shared" si="36"/>
        <v xml:space="preserve"> </v>
      </c>
      <c r="AG27" s="68" t="str">
        <f t="shared" si="37"/>
        <v xml:space="preserve"> </v>
      </c>
      <c r="AH27" s="97" t="str">
        <f t="shared" si="38"/>
        <v xml:space="preserve"> </v>
      </c>
      <c r="AI27" s="99" t="str">
        <f t="shared" si="39"/>
        <v xml:space="preserve"> </v>
      </c>
      <c r="AJ27" s="20"/>
      <c r="AM27" s="42"/>
    </row>
    <row r="28" spans="1:39" s="25" customFormat="1" x14ac:dyDescent="0.2">
      <c r="A28" s="95">
        <f>+'Análisis del Riesgo'!A30</f>
        <v>5</v>
      </c>
      <c r="B28" s="113">
        <f>+'Análisis del Riesgo'!B30</f>
        <v>0</v>
      </c>
      <c r="C28" s="97">
        <f>+'Análisis del Riesgo'!C30</f>
        <v>0</v>
      </c>
      <c r="D28" s="97">
        <f>+'Análisis del Riesgo'!E30</f>
        <v>0</v>
      </c>
      <c r="E28" s="97" t="str">
        <f>+'Análisis del Riesgo'!L30</f>
        <v xml:space="preserve"> </v>
      </c>
      <c r="F28" s="97" t="str">
        <f>+'Análisis del Riesgo'!M30</f>
        <v xml:space="preserve"> </v>
      </c>
      <c r="G28" s="9"/>
      <c r="H28" s="143"/>
      <c r="I28" s="143"/>
      <c r="J28" s="143"/>
      <c r="K28" s="143"/>
      <c r="L28" s="143"/>
      <c r="M28" s="143"/>
      <c r="N28" s="143"/>
      <c r="O28" s="143"/>
      <c r="P28" s="114" t="str">
        <f t="shared" si="23"/>
        <v>0</v>
      </c>
      <c r="Q28" s="114" t="str">
        <f t="shared" si="24"/>
        <v>0</v>
      </c>
      <c r="R28" s="114" t="str">
        <f t="shared" si="25"/>
        <v>0</v>
      </c>
      <c r="S28" s="114" t="str">
        <f t="shared" si="26"/>
        <v>0</v>
      </c>
      <c r="T28" s="114" t="str">
        <f t="shared" si="27"/>
        <v>0</v>
      </c>
      <c r="U28" s="114" t="str">
        <f t="shared" si="28"/>
        <v>0</v>
      </c>
      <c r="V28" s="114" t="str">
        <f t="shared" si="29"/>
        <v>0</v>
      </c>
      <c r="W28" s="114">
        <f t="shared" si="30"/>
        <v>0</v>
      </c>
      <c r="X28" s="114">
        <f t="shared" si="31"/>
        <v>1</v>
      </c>
      <c r="Y28" s="97"/>
      <c r="Z28" s="143"/>
      <c r="AA28" s="143"/>
      <c r="AB28" s="97" t="str">
        <f t="shared" si="32"/>
        <v/>
      </c>
      <c r="AC28" s="97" t="str">
        <f t="shared" si="33"/>
        <v xml:space="preserve"> </v>
      </c>
      <c r="AD28" s="97" t="str">
        <f t="shared" si="34"/>
        <v xml:space="preserve"> </v>
      </c>
      <c r="AE28" s="97" t="str">
        <f t="shared" si="35"/>
        <v xml:space="preserve"> </v>
      </c>
      <c r="AF28" s="97" t="str">
        <f t="shared" si="36"/>
        <v xml:space="preserve"> </v>
      </c>
      <c r="AG28" s="68" t="str">
        <f t="shared" si="37"/>
        <v xml:space="preserve"> </v>
      </c>
      <c r="AH28" s="97" t="str">
        <f t="shared" si="38"/>
        <v xml:space="preserve"> </v>
      </c>
      <c r="AI28" s="99" t="str">
        <f t="shared" si="39"/>
        <v xml:space="preserve"> </v>
      </c>
      <c r="AJ28" s="20"/>
      <c r="AM28" s="42"/>
    </row>
    <row r="29" spans="1:39" s="25" customFormat="1" x14ac:dyDescent="0.2">
      <c r="A29" s="95">
        <f>+'Análisis del Riesgo'!A31</f>
        <v>6</v>
      </c>
      <c r="B29" s="113">
        <f>+'Análisis del Riesgo'!B31</f>
        <v>0</v>
      </c>
      <c r="C29" s="97">
        <f>+'Análisis del Riesgo'!C31</f>
        <v>0</v>
      </c>
      <c r="D29" s="97">
        <f>+'Análisis del Riesgo'!E31</f>
        <v>0</v>
      </c>
      <c r="E29" s="97" t="str">
        <f>+'Análisis del Riesgo'!L31</f>
        <v xml:space="preserve"> </v>
      </c>
      <c r="F29" s="97" t="str">
        <f>+'Análisis del Riesgo'!M31</f>
        <v xml:space="preserve"> </v>
      </c>
      <c r="G29" s="9"/>
      <c r="H29" s="143"/>
      <c r="I29" s="143"/>
      <c r="J29" s="143"/>
      <c r="K29" s="143"/>
      <c r="L29" s="143"/>
      <c r="M29" s="143"/>
      <c r="N29" s="143"/>
      <c r="O29" s="143"/>
      <c r="P29" s="114" t="str">
        <f t="shared" si="23"/>
        <v>0</v>
      </c>
      <c r="Q29" s="114" t="str">
        <f t="shared" si="24"/>
        <v>0</v>
      </c>
      <c r="R29" s="114" t="str">
        <f t="shared" si="25"/>
        <v>0</v>
      </c>
      <c r="S29" s="114" t="str">
        <f t="shared" si="26"/>
        <v>0</v>
      </c>
      <c r="T29" s="114" t="str">
        <f t="shared" si="27"/>
        <v>0</v>
      </c>
      <c r="U29" s="114" t="str">
        <f t="shared" si="28"/>
        <v>0</v>
      </c>
      <c r="V29" s="114" t="str">
        <f t="shared" si="29"/>
        <v>0</v>
      </c>
      <c r="W29" s="114">
        <f t="shared" si="30"/>
        <v>0</v>
      </c>
      <c r="X29" s="114">
        <f t="shared" si="31"/>
        <v>1</v>
      </c>
      <c r="Y29" s="97"/>
      <c r="Z29" s="143"/>
      <c r="AA29" s="143"/>
      <c r="AB29" s="97" t="str">
        <f t="shared" si="32"/>
        <v/>
      </c>
      <c r="AC29" s="97" t="str">
        <f t="shared" si="33"/>
        <v xml:space="preserve"> </v>
      </c>
      <c r="AD29" s="97" t="str">
        <f t="shared" si="34"/>
        <v xml:space="preserve"> </v>
      </c>
      <c r="AE29" s="97" t="str">
        <f t="shared" si="35"/>
        <v xml:space="preserve"> </v>
      </c>
      <c r="AF29" s="97" t="str">
        <f t="shared" si="36"/>
        <v xml:space="preserve"> </v>
      </c>
      <c r="AG29" s="68" t="str">
        <f t="shared" si="37"/>
        <v xml:space="preserve"> </v>
      </c>
      <c r="AH29" s="97" t="str">
        <f t="shared" si="38"/>
        <v xml:space="preserve"> </v>
      </c>
      <c r="AI29" s="99" t="str">
        <f t="shared" si="39"/>
        <v xml:space="preserve"> </v>
      </c>
      <c r="AJ29" s="20"/>
      <c r="AM29" s="42"/>
    </row>
    <row r="30" spans="1:39" s="25" customFormat="1" x14ac:dyDescent="0.2">
      <c r="A30" s="95">
        <f>+'Análisis del Riesgo'!A32</f>
        <v>7</v>
      </c>
      <c r="B30" s="113">
        <f>+'Análisis del Riesgo'!B32</f>
        <v>0</v>
      </c>
      <c r="C30" s="97">
        <f>+'Análisis del Riesgo'!C32</f>
        <v>0</v>
      </c>
      <c r="D30" s="97">
        <f>+'Análisis del Riesgo'!E32</f>
        <v>0</v>
      </c>
      <c r="E30" s="97" t="str">
        <f>+'Análisis del Riesgo'!L32</f>
        <v xml:space="preserve"> </v>
      </c>
      <c r="F30" s="97" t="str">
        <f>+'Análisis del Riesgo'!M32</f>
        <v xml:space="preserve"> </v>
      </c>
      <c r="G30" s="9"/>
      <c r="H30" s="143"/>
      <c r="I30" s="143"/>
      <c r="J30" s="143"/>
      <c r="K30" s="143"/>
      <c r="L30" s="143"/>
      <c r="M30" s="143"/>
      <c r="N30" s="143"/>
      <c r="O30" s="143"/>
      <c r="P30" s="114" t="str">
        <f t="shared" si="23"/>
        <v>0</v>
      </c>
      <c r="Q30" s="114" t="str">
        <f t="shared" si="24"/>
        <v>0</v>
      </c>
      <c r="R30" s="114" t="str">
        <f t="shared" si="25"/>
        <v>0</v>
      </c>
      <c r="S30" s="114" t="str">
        <f t="shared" si="26"/>
        <v>0</v>
      </c>
      <c r="T30" s="114" t="str">
        <f t="shared" si="27"/>
        <v>0</v>
      </c>
      <c r="U30" s="114" t="str">
        <f t="shared" si="28"/>
        <v>0</v>
      </c>
      <c r="V30" s="114" t="str">
        <f t="shared" si="29"/>
        <v>0</v>
      </c>
      <c r="W30" s="114">
        <f t="shared" si="30"/>
        <v>0</v>
      </c>
      <c r="X30" s="114">
        <f t="shared" si="31"/>
        <v>1</v>
      </c>
      <c r="Y30" s="97"/>
      <c r="Z30" s="143"/>
      <c r="AA30" s="143"/>
      <c r="AB30" s="97" t="str">
        <f t="shared" si="32"/>
        <v/>
      </c>
      <c r="AC30" s="97" t="str">
        <f t="shared" si="33"/>
        <v xml:space="preserve"> </v>
      </c>
      <c r="AD30" s="97" t="str">
        <f t="shared" si="34"/>
        <v xml:space="preserve"> </v>
      </c>
      <c r="AE30" s="97" t="str">
        <f t="shared" si="35"/>
        <v xml:space="preserve"> </v>
      </c>
      <c r="AF30" s="97" t="str">
        <f t="shared" si="36"/>
        <v xml:space="preserve"> </v>
      </c>
      <c r="AG30" s="68" t="str">
        <f t="shared" si="37"/>
        <v xml:space="preserve"> </v>
      </c>
      <c r="AH30" s="97" t="str">
        <f t="shared" si="38"/>
        <v xml:space="preserve"> </v>
      </c>
      <c r="AI30" s="99" t="str">
        <f t="shared" si="39"/>
        <v xml:space="preserve"> </v>
      </c>
      <c r="AJ30" s="20"/>
      <c r="AM30" s="42"/>
    </row>
    <row r="31" spans="1:39" x14ac:dyDescent="0.2">
      <c r="A31" s="95">
        <f>+'Análisis del Riesgo'!A33</f>
        <v>8</v>
      </c>
      <c r="B31" s="113">
        <f>+'Análisis del Riesgo'!B33</f>
        <v>0</v>
      </c>
      <c r="C31" s="97">
        <f>+'Análisis del Riesgo'!C33</f>
        <v>0</v>
      </c>
      <c r="D31" s="97">
        <f>+'Análisis del Riesgo'!E33</f>
        <v>0</v>
      </c>
      <c r="E31" s="97" t="str">
        <f>+'Análisis del Riesgo'!L33</f>
        <v xml:space="preserve"> </v>
      </c>
      <c r="F31" s="97" t="str">
        <f>+'Análisis del Riesgo'!M33</f>
        <v xml:space="preserve"> </v>
      </c>
      <c r="G31" s="9"/>
      <c r="H31" s="143"/>
      <c r="I31" s="143"/>
      <c r="J31" s="143"/>
      <c r="K31" s="143"/>
      <c r="L31" s="143"/>
      <c r="M31" s="143"/>
      <c r="N31" s="143"/>
      <c r="O31" s="143"/>
      <c r="P31" s="114" t="str">
        <f t="shared" si="23"/>
        <v>0</v>
      </c>
      <c r="Q31" s="114" t="str">
        <f t="shared" si="24"/>
        <v>0</v>
      </c>
      <c r="R31" s="114" t="str">
        <f t="shared" si="25"/>
        <v>0</v>
      </c>
      <c r="S31" s="114" t="str">
        <f t="shared" si="26"/>
        <v>0</v>
      </c>
      <c r="T31" s="114" t="str">
        <f t="shared" si="27"/>
        <v>0</v>
      </c>
      <c r="U31" s="114" t="str">
        <f t="shared" si="28"/>
        <v>0</v>
      </c>
      <c r="V31" s="114" t="str">
        <f t="shared" si="29"/>
        <v>0</v>
      </c>
      <c r="W31" s="114">
        <f t="shared" si="30"/>
        <v>0</v>
      </c>
      <c r="X31" s="114">
        <f t="shared" si="31"/>
        <v>1</v>
      </c>
      <c r="Y31" s="97"/>
      <c r="Z31" s="143"/>
      <c r="AA31" s="143"/>
      <c r="AB31" s="97" t="str">
        <f t="shared" si="32"/>
        <v/>
      </c>
      <c r="AC31" s="97" t="str">
        <f t="shared" si="33"/>
        <v xml:space="preserve"> </v>
      </c>
      <c r="AD31" s="97" t="str">
        <f t="shared" si="34"/>
        <v xml:space="preserve"> </v>
      </c>
      <c r="AE31" s="97" t="str">
        <f t="shared" si="35"/>
        <v xml:space="preserve"> </v>
      </c>
      <c r="AF31" s="97" t="str">
        <f t="shared" si="36"/>
        <v xml:space="preserve"> </v>
      </c>
      <c r="AG31" s="68" t="str">
        <f t="shared" si="37"/>
        <v xml:space="preserve"> </v>
      </c>
      <c r="AH31" s="97" t="str">
        <f t="shared" si="38"/>
        <v xml:space="preserve"> </v>
      </c>
      <c r="AI31" s="99" t="str">
        <f t="shared" si="39"/>
        <v xml:space="preserve"> </v>
      </c>
      <c r="AJ31" s="20"/>
    </row>
    <row r="32" spans="1:39" x14ac:dyDescent="0.2">
      <c r="A32" s="95">
        <f>+'Análisis del Riesgo'!A34</f>
        <v>9</v>
      </c>
      <c r="B32" s="113">
        <f>+'Análisis del Riesgo'!B34</f>
        <v>0</v>
      </c>
      <c r="C32" s="97">
        <f>+'Análisis del Riesgo'!C34</f>
        <v>0</v>
      </c>
      <c r="D32" s="97">
        <f>+'Análisis del Riesgo'!E34</f>
        <v>0</v>
      </c>
      <c r="E32" s="97" t="str">
        <f>+'Análisis del Riesgo'!L34</f>
        <v xml:space="preserve"> </v>
      </c>
      <c r="F32" s="97" t="str">
        <f>+'Análisis del Riesgo'!M34</f>
        <v xml:space="preserve"> </v>
      </c>
      <c r="G32" s="9"/>
      <c r="H32" s="143"/>
      <c r="I32" s="143"/>
      <c r="J32" s="143"/>
      <c r="K32" s="143"/>
      <c r="L32" s="143"/>
      <c r="M32" s="143"/>
      <c r="N32" s="143"/>
      <c r="O32" s="143"/>
      <c r="P32" s="114" t="str">
        <f t="shared" si="23"/>
        <v>0</v>
      </c>
      <c r="Q32" s="114" t="str">
        <f t="shared" si="24"/>
        <v>0</v>
      </c>
      <c r="R32" s="114" t="str">
        <f t="shared" si="25"/>
        <v>0</v>
      </c>
      <c r="S32" s="114" t="str">
        <f t="shared" si="26"/>
        <v>0</v>
      </c>
      <c r="T32" s="114" t="str">
        <f t="shared" si="27"/>
        <v>0</v>
      </c>
      <c r="U32" s="114" t="str">
        <f t="shared" si="28"/>
        <v>0</v>
      </c>
      <c r="V32" s="114" t="str">
        <f t="shared" si="29"/>
        <v>0</v>
      </c>
      <c r="W32" s="114">
        <f t="shared" si="30"/>
        <v>0</v>
      </c>
      <c r="X32" s="114">
        <f t="shared" si="31"/>
        <v>1</v>
      </c>
      <c r="Y32" s="97"/>
      <c r="Z32" s="143"/>
      <c r="AA32" s="143"/>
      <c r="AB32" s="97" t="str">
        <f t="shared" si="32"/>
        <v/>
      </c>
      <c r="AC32" s="97" t="str">
        <f t="shared" si="33"/>
        <v xml:space="preserve"> </v>
      </c>
      <c r="AD32" s="97" t="str">
        <f t="shared" si="34"/>
        <v xml:space="preserve"> </v>
      </c>
      <c r="AE32" s="97" t="str">
        <f t="shared" si="35"/>
        <v xml:space="preserve"> </v>
      </c>
      <c r="AF32" s="97" t="str">
        <f t="shared" si="36"/>
        <v xml:space="preserve"> </v>
      </c>
      <c r="AG32" s="68" t="str">
        <f t="shared" si="37"/>
        <v xml:space="preserve"> </v>
      </c>
      <c r="AH32" s="97" t="str">
        <f t="shared" si="38"/>
        <v xml:space="preserve"> </v>
      </c>
      <c r="AI32" s="99" t="str">
        <f t="shared" si="39"/>
        <v xml:space="preserve"> </v>
      </c>
      <c r="AJ32" s="20"/>
    </row>
    <row r="33" spans="1:39" s="25" customFormat="1" ht="13.5" thickBot="1" x14ac:dyDescent="0.25">
      <c r="A33" s="100">
        <f>+'Análisis del Riesgo'!A35</f>
        <v>10</v>
      </c>
      <c r="B33" s="115">
        <f>+'Análisis del Riesgo'!B35</f>
        <v>0</v>
      </c>
      <c r="C33" s="102">
        <f>+'Análisis del Riesgo'!C35</f>
        <v>0</v>
      </c>
      <c r="D33" s="102">
        <f>+'Análisis del Riesgo'!E35</f>
        <v>0</v>
      </c>
      <c r="E33" s="102" t="str">
        <f>+'Análisis del Riesgo'!L35</f>
        <v xml:space="preserve"> </v>
      </c>
      <c r="F33" s="102" t="str">
        <f>+'Análisis del Riesgo'!M35</f>
        <v xml:space="preserve"> </v>
      </c>
      <c r="G33" s="44"/>
      <c r="H33" s="144"/>
      <c r="I33" s="144"/>
      <c r="J33" s="144"/>
      <c r="K33" s="144"/>
      <c r="L33" s="144"/>
      <c r="M33" s="144"/>
      <c r="N33" s="144"/>
      <c r="O33" s="144"/>
      <c r="P33" s="116" t="str">
        <f t="shared" si="23"/>
        <v>0</v>
      </c>
      <c r="Q33" s="116" t="str">
        <f t="shared" si="24"/>
        <v>0</v>
      </c>
      <c r="R33" s="116" t="str">
        <f t="shared" si="25"/>
        <v>0</v>
      </c>
      <c r="S33" s="116" t="str">
        <f t="shared" si="26"/>
        <v>0</v>
      </c>
      <c r="T33" s="116" t="str">
        <f t="shared" si="27"/>
        <v>0</v>
      </c>
      <c r="U33" s="116" t="str">
        <f t="shared" si="28"/>
        <v>0</v>
      </c>
      <c r="V33" s="116" t="str">
        <f t="shared" si="29"/>
        <v>0</v>
      </c>
      <c r="W33" s="116">
        <f t="shared" si="30"/>
        <v>0</v>
      </c>
      <c r="X33" s="116">
        <f t="shared" si="31"/>
        <v>1</v>
      </c>
      <c r="Y33" s="102"/>
      <c r="Z33" s="144"/>
      <c r="AA33" s="144"/>
      <c r="AB33" s="102" t="str">
        <f t="shared" si="32"/>
        <v/>
      </c>
      <c r="AC33" s="102" t="str">
        <f t="shared" si="33"/>
        <v xml:space="preserve"> </v>
      </c>
      <c r="AD33" s="102" t="str">
        <f t="shared" si="34"/>
        <v xml:space="preserve"> </v>
      </c>
      <c r="AE33" s="102" t="str">
        <f t="shared" si="35"/>
        <v xml:space="preserve"> </v>
      </c>
      <c r="AF33" s="102" t="str">
        <f t="shared" si="36"/>
        <v xml:space="preserve"> </v>
      </c>
      <c r="AG33" s="69" t="str">
        <f t="shared" si="37"/>
        <v xml:space="preserve"> </v>
      </c>
      <c r="AH33" s="97" t="str">
        <f t="shared" si="38"/>
        <v xml:space="preserve"> </v>
      </c>
      <c r="AI33" s="99" t="str">
        <f t="shared" si="39"/>
        <v xml:space="preserve"> </v>
      </c>
      <c r="AJ33" s="20"/>
      <c r="AM33" s="42"/>
    </row>
    <row r="34" spans="1:39" ht="12.75" customHeight="1" x14ac:dyDescent="0.2">
      <c r="A34" s="118"/>
      <c r="B34" s="118"/>
      <c r="C34" s="118"/>
      <c r="D34" s="118"/>
      <c r="E34" s="118"/>
      <c r="F34" s="118"/>
      <c r="G34" s="118"/>
      <c r="H34" s="118"/>
      <c r="I34" s="118"/>
      <c r="J34" s="118"/>
      <c r="K34" s="118"/>
      <c r="L34" s="118"/>
      <c r="M34" s="118"/>
      <c r="N34" s="118"/>
      <c r="O34" s="118"/>
      <c r="P34" s="118"/>
      <c r="Q34" s="118"/>
      <c r="R34" s="118"/>
      <c r="S34" s="118"/>
      <c r="T34" s="118"/>
      <c r="U34" s="118"/>
      <c r="V34" s="118"/>
      <c r="W34" s="118"/>
      <c r="X34" s="118"/>
      <c r="Y34" s="118"/>
      <c r="Z34" s="118"/>
      <c r="AA34" s="118"/>
      <c r="AB34" s="118"/>
      <c r="AC34" s="118"/>
      <c r="AD34" s="118"/>
      <c r="AE34" s="118"/>
      <c r="AF34" s="118"/>
      <c r="AG34" s="118"/>
      <c r="AH34" s="118"/>
      <c r="AI34" s="118"/>
    </row>
    <row r="35" spans="1:39" ht="12.75" customHeight="1" x14ac:dyDescent="0.2">
      <c r="A35" s="46"/>
      <c r="B35" s="46"/>
      <c r="C35" s="46"/>
      <c r="D35" s="46"/>
      <c r="E35" s="46"/>
      <c r="F35" s="46"/>
      <c r="G35" s="46"/>
      <c r="H35" s="46"/>
      <c r="I35" s="46"/>
      <c r="J35" s="46"/>
      <c r="K35" s="46"/>
      <c r="L35" s="46"/>
      <c r="M35" s="46"/>
      <c r="N35" s="46"/>
      <c r="O35" s="46"/>
      <c r="P35" s="46"/>
      <c r="Q35" s="46"/>
      <c r="R35" s="46"/>
      <c r="S35" s="46"/>
      <c r="T35" s="46"/>
      <c r="U35" s="46"/>
      <c r="V35" s="46"/>
      <c r="W35" s="46"/>
      <c r="X35" s="46"/>
      <c r="Y35" s="46"/>
      <c r="Z35" s="46"/>
      <c r="AA35" s="46"/>
      <c r="AB35" s="46"/>
      <c r="AC35" s="46"/>
      <c r="AD35" s="46"/>
      <c r="AE35" s="46"/>
      <c r="AF35" s="46"/>
      <c r="AG35" s="46"/>
      <c r="AH35" s="46"/>
      <c r="AI35" s="46"/>
    </row>
    <row r="36" spans="1:39" ht="12.75" customHeight="1" x14ac:dyDescent="0.2">
      <c r="A36" s="46"/>
      <c r="B36" s="46"/>
      <c r="C36" s="46"/>
      <c r="D36" s="46"/>
      <c r="E36" s="46"/>
      <c r="F36" s="46"/>
      <c r="G36" s="46"/>
      <c r="H36" s="46"/>
      <c r="I36" s="46"/>
      <c r="J36" s="46"/>
      <c r="K36" s="46"/>
      <c r="L36" s="46"/>
      <c r="M36" s="46"/>
      <c r="N36" s="46"/>
      <c r="O36" s="46"/>
      <c r="P36" s="46"/>
      <c r="Q36" s="46"/>
      <c r="R36" s="46"/>
      <c r="S36" s="46"/>
      <c r="T36" s="46"/>
      <c r="U36" s="46"/>
      <c r="V36" s="46"/>
      <c r="W36" s="46"/>
      <c r="X36" s="46"/>
      <c r="Y36" s="46"/>
      <c r="Z36" s="46"/>
      <c r="AA36" s="46"/>
      <c r="AB36" s="46"/>
      <c r="AC36" s="46"/>
      <c r="AD36" s="46"/>
      <c r="AE36" s="46"/>
      <c r="AF36" s="46"/>
      <c r="AG36" s="46"/>
      <c r="AH36" s="46"/>
      <c r="AI36" s="46"/>
    </row>
    <row r="37" spans="1:39" ht="12.75" customHeight="1" x14ac:dyDescent="0.2">
      <c r="A37" s="46"/>
      <c r="B37" s="46"/>
      <c r="C37" s="46"/>
      <c r="D37" s="46"/>
      <c r="E37" s="46"/>
      <c r="F37" s="46"/>
      <c r="G37" s="46"/>
      <c r="H37" s="46"/>
      <c r="I37" s="46"/>
      <c r="J37" s="46"/>
      <c r="K37" s="46"/>
      <c r="L37" s="46"/>
      <c r="M37" s="46"/>
      <c r="N37" s="46"/>
      <c r="O37" s="46"/>
      <c r="P37" s="46"/>
      <c r="Q37" s="46"/>
      <c r="R37" s="46"/>
      <c r="S37" s="46"/>
      <c r="T37" s="46"/>
      <c r="U37" s="46"/>
      <c r="V37" s="46"/>
      <c r="W37" s="46"/>
      <c r="X37" s="46"/>
      <c r="Y37" s="46"/>
      <c r="Z37" s="46"/>
      <c r="AA37" s="46"/>
      <c r="AB37" s="46"/>
      <c r="AC37" s="46"/>
      <c r="AD37" s="46"/>
      <c r="AE37" s="46"/>
      <c r="AF37" s="46"/>
      <c r="AG37" s="46"/>
      <c r="AH37" s="46"/>
      <c r="AI37" s="46"/>
    </row>
    <row r="38" spans="1:39" ht="12.75" customHeight="1" x14ac:dyDescent="0.2">
      <c r="A38" s="46"/>
      <c r="B38" s="46"/>
      <c r="C38" s="46"/>
      <c r="D38" s="46"/>
      <c r="E38" s="46"/>
      <c r="F38" s="46"/>
      <c r="G38" s="46"/>
      <c r="H38" s="46"/>
      <c r="I38" s="46"/>
      <c r="J38" s="46"/>
      <c r="K38" s="46"/>
      <c r="L38" s="46"/>
      <c r="M38" s="46"/>
      <c r="N38" s="46"/>
      <c r="O38" s="46"/>
      <c r="P38" s="46"/>
      <c r="Q38" s="46"/>
      <c r="R38" s="46"/>
      <c r="S38" s="46"/>
      <c r="T38" s="46"/>
      <c r="U38" s="46"/>
      <c r="V38" s="46"/>
      <c r="W38" s="46"/>
      <c r="X38" s="46"/>
      <c r="Y38" s="46"/>
      <c r="Z38" s="46"/>
      <c r="AA38" s="46"/>
      <c r="AB38" s="46"/>
      <c r="AC38" s="46"/>
      <c r="AD38" s="46"/>
      <c r="AE38" s="46"/>
      <c r="AF38" s="46"/>
      <c r="AG38" s="46"/>
      <c r="AH38" s="46"/>
      <c r="AI38" s="46"/>
    </row>
    <row r="39" spans="1:39" ht="12.75" customHeight="1" x14ac:dyDescent="0.2">
      <c r="A39" s="46"/>
      <c r="B39" s="46"/>
      <c r="C39" s="46"/>
      <c r="D39" s="46"/>
      <c r="E39" s="46"/>
      <c r="F39" s="46"/>
      <c r="G39" s="46"/>
      <c r="H39" s="46"/>
      <c r="I39" s="46"/>
      <c r="J39" s="46"/>
      <c r="K39" s="46"/>
      <c r="L39" s="46"/>
      <c r="M39" s="46"/>
      <c r="N39" s="46"/>
      <c r="O39" s="46"/>
      <c r="P39" s="46"/>
      <c r="Q39" s="46"/>
      <c r="R39" s="46"/>
      <c r="S39" s="46"/>
      <c r="T39" s="46"/>
      <c r="U39" s="46"/>
      <c r="V39" s="46"/>
      <c r="W39" s="46"/>
      <c r="X39" s="46"/>
      <c r="Y39" s="46"/>
      <c r="Z39" s="46"/>
      <c r="AA39" s="46"/>
      <c r="AB39" s="46"/>
      <c r="AC39" s="46"/>
      <c r="AD39" s="46"/>
      <c r="AE39" s="46"/>
      <c r="AF39" s="46"/>
      <c r="AG39" s="46"/>
      <c r="AH39" s="46"/>
      <c r="AI39" s="46"/>
    </row>
    <row r="40" spans="1:39" ht="12.75" customHeight="1" x14ac:dyDescent="0.2">
      <c r="A40" s="46"/>
      <c r="B40" s="46"/>
      <c r="C40" s="46"/>
      <c r="D40" s="46"/>
      <c r="E40" s="46"/>
      <c r="F40" s="46"/>
      <c r="G40" s="46"/>
      <c r="H40" s="46"/>
      <c r="I40" s="46"/>
      <c r="J40" s="46"/>
      <c r="K40" s="46"/>
      <c r="L40" s="46"/>
      <c r="M40" s="46"/>
      <c r="N40" s="46"/>
      <c r="O40" s="46"/>
      <c r="P40" s="46"/>
      <c r="Q40" s="46"/>
      <c r="R40" s="46"/>
      <c r="S40" s="46"/>
      <c r="T40" s="46"/>
      <c r="U40" s="46"/>
      <c r="V40" s="46"/>
      <c r="W40" s="46"/>
      <c r="X40" s="46"/>
      <c r="Y40" s="46"/>
      <c r="Z40" s="46"/>
      <c r="AA40" s="46"/>
      <c r="AB40" s="46"/>
      <c r="AC40" s="46"/>
      <c r="AD40" s="46"/>
      <c r="AE40" s="46"/>
      <c r="AF40" s="46"/>
      <c r="AG40" s="46"/>
      <c r="AH40" s="46"/>
      <c r="AI40" s="46"/>
    </row>
    <row r="41" spans="1:39" ht="12.75" customHeight="1" x14ac:dyDescent="0.2">
      <c r="A41" s="46"/>
      <c r="B41" s="46"/>
      <c r="C41" s="46"/>
      <c r="D41" s="46"/>
      <c r="E41" s="46"/>
      <c r="F41" s="46"/>
      <c r="G41" s="46"/>
      <c r="H41" s="46"/>
      <c r="I41" s="46"/>
      <c r="J41" s="46"/>
      <c r="K41" s="46"/>
      <c r="L41" s="46"/>
      <c r="M41" s="46"/>
      <c r="N41" s="46"/>
      <c r="O41" s="46"/>
      <c r="P41" s="46"/>
      <c r="Q41" s="46"/>
      <c r="R41" s="46"/>
      <c r="S41" s="46"/>
      <c r="T41" s="46"/>
      <c r="U41" s="46"/>
      <c r="V41" s="46"/>
      <c r="W41" s="46"/>
      <c r="X41" s="46"/>
      <c r="Y41" s="46"/>
      <c r="Z41" s="46"/>
      <c r="AA41" s="46"/>
      <c r="AB41" s="46"/>
      <c r="AC41" s="46"/>
      <c r="AD41" s="46"/>
      <c r="AE41" s="46"/>
      <c r="AF41" s="46"/>
      <c r="AG41" s="46"/>
      <c r="AH41" s="46"/>
      <c r="AI41" s="46"/>
    </row>
    <row r="42" spans="1:39" ht="12.75" customHeight="1" x14ac:dyDescent="0.2">
      <c r="A42" s="46"/>
      <c r="B42" s="46"/>
      <c r="C42" s="46"/>
      <c r="D42" s="46"/>
      <c r="E42" s="46"/>
      <c r="F42" s="46"/>
      <c r="G42" s="46"/>
      <c r="H42" s="46"/>
      <c r="I42" s="46"/>
      <c r="J42" s="46"/>
      <c r="K42" s="46"/>
      <c r="L42" s="46"/>
      <c r="M42" s="46"/>
      <c r="N42" s="46"/>
      <c r="O42" s="46"/>
      <c r="P42" s="46"/>
      <c r="Q42" s="46"/>
      <c r="R42" s="46"/>
      <c r="S42" s="46"/>
      <c r="T42" s="46"/>
      <c r="U42" s="46"/>
      <c r="V42" s="46"/>
      <c r="W42" s="46"/>
      <c r="X42" s="46"/>
      <c r="Y42" s="46"/>
      <c r="Z42" s="46"/>
      <c r="AA42" s="46"/>
      <c r="AB42" s="46"/>
      <c r="AC42" s="46"/>
      <c r="AD42" s="46"/>
      <c r="AE42" s="46"/>
      <c r="AF42" s="46"/>
      <c r="AG42" s="46"/>
      <c r="AH42" s="46"/>
      <c r="AI42" s="46"/>
    </row>
    <row r="43" spans="1:39" ht="12.75" customHeight="1" x14ac:dyDescent="0.2">
      <c r="A43" s="46"/>
      <c r="B43" s="46"/>
      <c r="C43" s="46"/>
      <c r="D43" s="46"/>
      <c r="E43" s="46"/>
      <c r="F43" s="46"/>
      <c r="G43" s="46"/>
      <c r="H43" s="46"/>
      <c r="I43" s="46"/>
      <c r="J43" s="46"/>
      <c r="K43" s="46"/>
      <c r="L43" s="46"/>
      <c r="M43" s="46"/>
      <c r="N43" s="46"/>
      <c r="O43" s="46"/>
      <c r="P43" s="46"/>
      <c r="Q43" s="46"/>
      <c r="R43" s="46"/>
      <c r="S43" s="46"/>
      <c r="T43" s="46"/>
      <c r="U43" s="46"/>
      <c r="V43" s="46"/>
      <c r="W43" s="46"/>
      <c r="X43" s="46"/>
      <c r="Y43" s="46"/>
      <c r="Z43" s="46"/>
      <c r="AA43" s="46"/>
      <c r="AB43" s="46"/>
      <c r="AC43" s="46"/>
      <c r="AD43" s="46"/>
      <c r="AE43" s="46"/>
      <c r="AF43" s="46"/>
      <c r="AG43" s="46"/>
      <c r="AH43" s="46"/>
      <c r="AI43" s="46"/>
    </row>
    <row r="44" spans="1:39" ht="12.75" customHeight="1" x14ac:dyDescent="0.2">
      <c r="A44" s="46"/>
      <c r="B44" s="46"/>
      <c r="C44" s="46"/>
      <c r="D44" s="46"/>
      <c r="E44" s="46"/>
      <c r="F44" s="46"/>
      <c r="G44" s="46"/>
      <c r="H44" s="46"/>
      <c r="I44" s="46"/>
      <c r="J44" s="46"/>
      <c r="K44" s="46"/>
      <c r="L44" s="46"/>
      <c r="M44" s="46"/>
      <c r="N44" s="46"/>
      <c r="O44" s="46"/>
      <c r="P44" s="46"/>
      <c r="Q44" s="46"/>
      <c r="R44" s="46"/>
      <c r="S44" s="46"/>
      <c r="T44" s="46"/>
      <c r="U44" s="46"/>
      <c r="V44" s="46"/>
      <c r="W44" s="46"/>
      <c r="X44" s="46"/>
      <c r="Y44" s="46"/>
      <c r="Z44" s="46"/>
      <c r="AA44" s="46"/>
      <c r="AB44" s="46"/>
      <c r="AC44" s="46"/>
      <c r="AD44" s="46"/>
      <c r="AE44" s="46"/>
      <c r="AF44" s="46"/>
      <c r="AG44" s="46"/>
      <c r="AH44" s="46"/>
      <c r="AI44" s="46"/>
    </row>
    <row r="45" spans="1:39" ht="12.75" customHeight="1" x14ac:dyDescent="0.2">
      <c r="A45" s="46"/>
      <c r="B45" s="46"/>
      <c r="C45" s="46"/>
      <c r="D45" s="46"/>
      <c r="E45" s="46"/>
      <c r="F45" s="46"/>
      <c r="G45" s="46"/>
      <c r="H45" s="46"/>
      <c r="I45" s="46"/>
      <c r="J45" s="46"/>
      <c r="K45" s="46"/>
      <c r="L45" s="46"/>
      <c r="M45" s="46"/>
      <c r="N45" s="46"/>
      <c r="O45" s="46"/>
      <c r="P45" s="46"/>
      <c r="Q45" s="46"/>
      <c r="R45" s="46"/>
      <c r="S45" s="46"/>
      <c r="T45" s="46"/>
      <c r="U45" s="46"/>
      <c r="V45" s="46"/>
      <c r="W45" s="46"/>
      <c r="X45" s="46"/>
      <c r="Y45" s="46"/>
      <c r="Z45" s="46"/>
      <c r="AA45" s="46"/>
      <c r="AB45" s="46"/>
      <c r="AC45" s="46"/>
      <c r="AD45" s="46"/>
      <c r="AE45" s="46"/>
      <c r="AF45" s="46"/>
      <c r="AG45" s="46"/>
      <c r="AH45" s="46"/>
      <c r="AI45" s="46"/>
    </row>
    <row r="46" spans="1:39" ht="12.75" customHeight="1" x14ac:dyDescent="0.2">
      <c r="A46" s="46"/>
      <c r="B46" s="46"/>
      <c r="C46" s="46"/>
      <c r="D46" s="46"/>
      <c r="E46" s="46"/>
      <c r="F46" s="46"/>
      <c r="G46" s="46"/>
      <c r="H46" s="46"/>
      <c r="I46" s="46"/>
      <c r="J46" s="46"/>
      <c r="K46" s="46"/>
      <c r="L46" s="46"/>
      <c r="M46" s="46"/>
      <c r="N46" s="46"/>
      <c r="O46" s="46"/>
      <c r="P46" s="46"/>
      <c r="Q46" s="46"/>
      <c r="R46" s="46"/>
      <c r="S46" s="46"/>
      <c r="T46" s="46"/>
      <c r="U46" s="46"/>
      <c r="V46" s="46"/>
      <c r="W46" s="46"/>
      <c r="X46" s="46"/>
      <c r="Y46" s="46"/>
      <c r="Z46" s="46"/>
      <c r="AA46" s="46"/>
      <c r="AB46" s="46"/>
      <c r="AC46" s="46"/>
      <c r="AD46" s="46"/>
      <c r="AE46" s="46"/>
      <c r="AF46" s="46"/>
      <c r="AG46" s="46"/>
      <c r="AH46" s="46"/>
      <c r="AI46" s="46"/>
    </row>
    <row r="47" spans="1:39" ht="12.75" customHeight="1" x14ac:dyDescent="0.2">
      <c r="A47" s="46"/>
      <c r="B47" s="46"/>
      <c r="C47" s="46"/>
      <c r="D47" s="46"/>
      <c r="E47" s="46"/>
      <c r="F47" s="46"/>
      <c r="G47" s="46"/>
      <c r="H47" s="46"/>
      <c r="I47" s="46"/>
      <c r="J47" s="46"/>
      <c r="K47" s="46"/>
      <c r="L47" s="46"/>
      <c r="M47" s="46"/>
      <c r="N47" s="46"/>
      <c r="O47" s="46"/>
      <c r="P47" s="46"/>
      <c r="Q47" s="46"/>
      <c r="R47" s="46"/>
      <c r="S47" s="46"/>
      <c r="T47" s="46"/>
      <c r="U47" s="46"/>
      <c r="V47" s="46"/>
      <c r="W47" s="46"/>
      <c r="X47" s="46"/>
      <c r="Y47" s="46"/>
      <c r="Z47" s="46"/>
      <c r="AA47" s="46"/>
      <c r="AB47" s="46"/>
      <c r="AC47" s="46"/>
      <c r="AD47" s="46"/>
      <c r="AE47" s="46"/>
      <c r="AF47" s="46"/>
      <c r="AG47" s="46"/>
      <c r="AH47" s="46"/>
      <c r="AI47" s="46"/>
    </row>
    <row r="48" spans="1:39" ht="12.75" customHeight="1" x14ac:dyDescent="0.2">
      <c r="A48" s="46"/>
      <c r="B48" s="46"/>
      <c r="C48" s="46"/>
      <c r="D48" s="46"/>
      <c r="E48" s="46"/>
      <c r="F48" s="46"/>
      <c r="G48" s="46"/>
      <c r="H48" s="46"/>
      <c r="I48" s="46"/>
      <c r="J48" s="46"/>
      <c r="K48" s="46"/>
      <c r="L48" s="46"/>
      <c r="M48" s="46"/>
      <c r="N48" s="46"/>
      <c r="O48" s="46"/>
      <c r="P48" s="46"/>
      <c r="Q48" s="46"/>
      <c r="R48" s="46"/>
      <c r="S48" s="46"/>
      <c r="T48" s="46"/>
      <c r="U48" s="46"/>
      <c r="V48" s="46"/>
      <c r="W48" s="46"/>
      <c r="X48" s="46"/>
      <c r="Y48" s="46"/>
      <c r="Z48" s="46"/>
      <c r="AA48" s="46"/>
      <c r="AB48" s="46"/>
      <c r="AC48" s="46"/>
      <c r="AD48" s="46"/>
      <c r="AE48" s="46"/>
      <c r="AF48" s="46"/>
      <c r="AG48" s="46"/>
      <c r="AH48" s="46"/>
      <c r="AI48" s="46"/>
    </row>
    <row r="49" spans="1:35" ht="12.75" customHeight="1" x14ac:dyDescent="0.2">
      <c r="A49" s="46"/>
      <c r="B49" s="46"/>
      <c r="C49" s="46"/>
      <c r="D49" s="46"/>
      <c r="E49" s="46"/>
      <c r="F49" s="46"/>
      <c r="G49" s="46"/>
      <c r="H49" s="46"/>
      <c r="I49" s="46"/>
      <c r="J49" s="46"/>
      <c r="K49" s="46"/>
      <c r="L49" s="46"/>
      <c r="M49" s="46"/>
      <c r="N49" s="46"/>
      <c r="O49" s="46"/>
      <c r="P49" s="46"/>
      <c r="Q49" s="46"/>
      <c r="R49" s="46"/>
      <c r="S49" s="46"/>
      <c r="T49" s="46"/>
      <c r="U49" s="46"/>
      <c r="V49" s="46"/>
      <c r="W49" s="46"/>
      <c r="X49" s="46"/>
      <c r="Y49" s="46"/>
      <c r="Z49" s="46"/>
      <c r="AA49" s="46"/>
      <c r="AB49" s="46"/>
      <c r="AC49" s="46"/>
      <c r="AD49" s="46"/>
      <c r="AE49" s="46"/>
      <c r="AF49" s="46"/>
      <c r="AG49" s="46"/>
      <c r="AH49" s="46"/>
      <c r="AI49" s="46"/>
    </row>
    <row r="50" spans="1:35" ht="12.75" customHeight="1" x14ac:dyDescent="0.2">
      <c r="A50" s="46"/>
      <c r="B50" s="46"/>
      <c r="C50" s="46"/>
      <c r="D50" s="46"/>
      <c r="E50" s="46"/>
      <c r="F50" s="46"/>
      <c r="G50" s="46"/>
      <c r="H50" s="46"/>
      <c r="I50" s="46"/>
      <c r="J50" s="46"/>
      <c r="K50" s="46"/>
      <c r="L50" s="46"/>
      <c r="M50" s="46"/>
      <c r="N50" s="46"/>
      <c r="O50" s="46"/>
      <c r="P50" s="46"/>
      <c r="Q50" s="46"/>
      <c r="R50" s="46"/>
      <c r="S50" s="46"/>
      <c r="T50" s="46"/>
      <c r="U50" s="46"/>
      <c r="V50" s="46"/>
      <c r="W50" s="46"/>
      <c r="X50" s="46"/>
      <c r="Y50" s="46"/>
      <c r="Z50" s="46"/>
      <c r="AA50" s="46"/>
      <c r="AB50" s="46"/>
      <c r="AC50" s="46"/>
      <c r="AD50" s="46"/>
      <c r="AE50" s="46"/>
      <c r="AF50" s="46"/>
      <c r="AG50" s="46"/>
      <c r="AH50" s="46"/>
      <c r="AI50" s="46"/>
    </row>
    <row r="51" spans="1:35" ht="12.75" customHeight="1" x14ac:dyDescent="0.2">
      <c r="A51" s="46"/>
      <c r="B51" s="46"/>
      <c r="C51" s="46"/>
      <c r="D51" s="46"/>
      <c r="E51" s="46"/>
      <c r="F51" s="46"/>
      <c r="G51" s="46"/>
      <c r="H51" s="46"/>
      <c r="I51" s="46"/>
      <c r="J51" s="46"/>
      <c r="K51" s="46"/>
      <c r="L51" s="46"/>
      <c r="M51" s="46"/>
      <c r="N51" s="46"/>
      <c r="O51" s="46"/>
      <c r="P51" s="46"/>
      <c r="Q51" s="46"/>
      <c r="R51" s="46"/>
      <c r="S51" s="46"/>
      <c r="T51" s="46"/>
      <c r="U51" s="46"/>
      <c r="V51" s="46"/>
      <c r="W51" s="46"/>
      <c r="X51" s="46"/>
      <c r="Y51" s="46"/>
      <c r="Z51" s="46"/>
      <c r="AA51" s="46"/>
      <c r="AB51" s="46"/>
      <c r="AC51" s="46"/>
      <c r="AD51" s="46"/>
      <c r="AE51" s="46"/>
      <c r="AF51" s="46"/>
      <c r="AG51" s="46"/>
      <c r="AH51" s="46"/>
      <c r="AI51" s="46"/>
    </row>
    <row r="52" spans="1:35" ht="12.75" customHeight="1" x14ac:dyDescent="0.2">
      <c r="A52" s="46"/>
      <c r="B52" s="46"/>
      <c r="C52" s="46"/>
      <c r="D52" s="46"/>
      <c r="E52" s="46"/>
      <c r="F52" s="46"/>
      <c r="G52" s="46"/>
      <c r="H52" s="46"/>
      <c r="I52" s="46"/>
      <c r="J52" s="46"/>
      <c r="K52" s="46"/>
      <c r="L52" s="46"/>
      <c r="M52" s="46"/>
      <c r="N52" s="46"/>
      <c r="O52" s="46"/>
      <c r="P52" s="46"/>
      <c r="Q52" s="46"/>
      <c r="R52" s="46"/>
      <c r="S52" s="46"/>
      <c r="T52" s="46"/>
      <c r="U52" s="46"/>
      <c r="V52" s="46"/>
      <c r="W52" s="46"/>
      <c r="X52" s="46"/>
      <c r="Y52" s="46"/>
      <c r="Z52" s="46"/>
      <c r="AA52" s="46"/>
      <c r="AB52" s="46"/>
      <c r="AC52" s="46"/>
      <c r="AD52" s="46"/>
      <c r="AE52" s="46"/>
      <c r="AF52" s="46"/>
      <c r="AG52" s="46"/>
      <c r="AH52" s="46"/>
      <c r="AI52" s="46"/>
    </row>
    <row r="53" spans="1:35" ht="12.75" customHeight="1" x14ac:dyDescent="0.2">
      <c r="A53" s="46"/>
      <c r="B53" s="46"/>
      <c r="C53" s="46"/>
      <c r="D53" s="46"/>
      <c r="E53" s="46"/>
      <c r="F53" s="46"/>
      <c r="G53" s="46"/>
      <c r="H53" s="46"/>
      <c r="I53" s="46"/>
      <c r="J53" s="46"/>
      <c r="K53" s="46"/>
      <c r="L53" s="46"/>
      <c r="M53" s="46"/>
      <c r="N53" s="46"/>
      <c r="O53" s="46"/>
      <c r="P53" s="46"/>
      <c r="Q53" s="46"/>
      <c r="R53" s="46"/>
      <c r="S53" s="46"/>
      <c r="T53" s="46"/>
      <c r="U53" s="46"/>
      <c r="V53" s="46"/>
      <c r="W53" s="46"/>
      <c r="X53" s="46"/>
      <c r="Y53" s="46"/>
      <c r="Z53" s="46"/>
      <c r="AA53" s="46"/>
      <c r="AB53" s="46"/>
      <c r="AC53" s="46"/>
      <c r="AD53" s="46"/>
      <c r="AE53" s="46"/>
      <c r="AF53" s="46"/>
      <c r="AG53" s="46"/>
      <c r="AH53" s="46"/>
      <c r="AI53" s="46"/>
    </row>
    <row r="54" spans="1:35" ht="12.75" customHeight="1" x14ac:dyDescent="0.2">
      <c r="A54" s="46"/>
      <c r="B54" s="46"/>
      <c r="C54" s="46"/>
      <c r="D54" s="46"/>
      <c r="E54" s="46"/>
      <c r="F54" s="46"/>
      <c r="G54" s="46"/>
      <c r="H54" s="46"/>
      <c r="I54" s="46"/>
      <c r="J54" s="46"/>
      <c r="K54" s="46"/>
      <c r="L54" s="46"/>
      <c r="M54" s="46"/>
      <c r="N54" s="46"/>
      <c r="O54" s="46"/>
      <c r="P54" s="46"/>
      <c r="Q54" s="46"/>
      <c r="R54" s="46"/>
      <c r="S54" s="46"/>
      <c r="T54" s="46"/>
      <c r="U54" s="46"/>
      <c r="V54" s="46"/>
      <c r="W54" s="46"/>
      <c r="X54" s="46"/>
      <c r="Y54" s="46"/>
      <c r="Z54" s="46"/>
      <c r="AA54" s="46"/>
      <c r="AB54" s="46"/>
      <c r="AC54" s="46"/>
      <c r="AD54" s="46"/>
      <c r="AE54" s="46"/>
      <c r="AF54" s="46"/>
      <c r="AG54" s="46"/>
      <c r="AH54" s="46"/>
      <c r="AI54" s="46"/>
    </row>
    <row r="55" spans="1:35" ht="12.75" customHeight="1" x14ac:dyDescent="0.2">
      <c r="A55" s="46"/>
      <c r="B55" s="46"/>
      <c r="C55" s="46"/>
      <c r="D55" s="46"/>
      <c r="E55" s="46"/>
      <c r="F55" s="46"/>
      <c r="G55" s="46"/>
      <c r="H55" s="46"/>
      <c r="I55" s="46"/>
      <c r="J55" s="46"/>
      <c r="K55" s="46"/>
      <c r="L55" s="46"/>
      <c r="M55" s="46"/>
      <c r="N55" s="46"/>
      <c r="O55" s="46"/>
      <c r="P55" s="46"/>
      <c r="Q55" s="46"/>
      <c r="R55" s="46"/>
      <c r="S55" s="46"/>
      <c r="T55" s="46"/>
      <c r="U55" s="46"/>
      <c r="V55" s="46"/>
      <c r="W55" s="46"/>
      <c r="X55" s="46"/>
      <c r="Y55" s="46"/>
      <c r="Z55" s="46"/>
      <c r="AA55" s="46"/>
      <c r="AB55" s="46"/>
      <c r="AC55" s="46"/>
      <c r="AD55" s="46"/>
      <c r="AE55" s="46"/>
      <c r="AF55" s="46"/>
      <c r="AG55" s="46"/>
      <c r="AH55" s="46"/>
      <c r="AI55" s="46"/>
    </row>
    <row r="56" spans="1:35" ht="12" customHeight="1" x14ac:dyDescent="0.2">
      <c r="A56" s="46"/>
      <c r="B56" s="46"/>
      <c r="C56" s="46"/>
      <c r="D56" s="46"/>
      <c r="E56" s="46"/>
      <c r="F56" s="46"/>
      <c r="G56" s="46"/>
      <c r="H56" s="46"/>
      <c r="I56" s="46"/>
      <c r="J56" s="46"/>
      <c r="K56" s="46"/>
      <c r="L56" s="46"/>
      <c r="M56" s="46"/>
      <c r="N56" s="46"/>
      <c r="O56" s="46"/>
      <c r="P56" s="46"/>
      <c r="Q56" s="46"/>
      <c r="R56" s="46"/>
      <c r="S56" s="46"/>
      <c r="T56" s="46"/>
      <c r="U56" s="46"/>
      <c r="V56" s="46"/>
      <c r="W56" s="46"/>
      <c r="X56" s="46"/>
      <c r="Y56" s="46"/>
      <c r="Z56" s="46"/>
      <c r="AA56" s="46"/>
      <c r="AB56" s="46"/>
      <c r="AC56" s="46"/>
      <c r="AD56" s="46"/>
      <c r="AE56" s="46"/>
      <c r="AF56" s="46"/>
      <c r="AG56" s="46"/>
      <c r="AH56" s="46"/>
      <c r="AI56" s="46"/>
    </row>
    <row r="57" spans="1:35" ht="12.75" hidden="1" customHeight="1" x14ac:dyDescent="0.2">
      <c r="A57" s="46"/>
      <c r="B57" s="119" t="s">
        <v>46</v>
      </c>
      <c r="C57" s="46"/>
      <c r="D57" s="46"/>
      <c r="E57" s="46"/>
      <c r="F57" s="46"/>
      <c r="G57" s="46"/>
      <c r="H57" s="46"/>
      <c r="I57" s="46"/>
      <c r="J57" s="46"/>
      <c r="K57" s="46"/>
      <c r="L57" s="46"/>
      <c r="M57" s="46"/>
      <c r="N57" s="46"/>
      <c r="O57" s="46"/>
      <c r="P57" s="46"/>
      <c r="Q57" s="46"/>
      <c r="R57" s="46"/>
      <c r="S57" s="46"/>
      <c r="T57" s="46"/>
      <c r="U57" s="46"/>
      <c r="V57" s="46"/>
      <c r="W57" s="46"/>
      <c r="X57" s="46"/>
      <c r="Y57" s="46"/>
      <c r="Z57" s="46"/>
      <c r="AA57" s="46"/>
      <c r="AB57" s="46"/>
      <c r="AC57" s="46"/>
      <c r="AD57" s="46"/>
      <c r="AE57" s="46"/>
      <c r="AF57" s="46"/>
      <c r="AG57" s="46"/>
      <c r="AH57" s="46"/>
      <c r="AI57" s="46"/>
    </row>
    <row r="58" spans="1:35" ht="12.75" hidden="1" customHeight="1" x14ac:dyDescent="0.2">
      <c r="A58" s="46"/>
      <c r="B58" s="119" t="s">
        <v>22</v>
      </c>
      <c r="C58" s="46"/>
      <c r="D58" s="46"/>
      <c r="E58" s="46"/>
      <c r="F58" s="46"/>
      <c r="G58" s="46"/>
      <c r="H58" s="46"/>
      <c r="I58" s="46"/>
      <c r="J58" s="46"/>
      <c r="K58" s="46"/>
      <c r="L58" s="46"/>
      <c r="M58" s="46"/>
      <c r="N58" s="46"/>
      <c r="O58" s="46"/>
      <c r="P58" s="46"/>
      <c r="Q58" s="46"/>
      <c r="R58" s="46"/>
      <c r="S58" s="46"/>
      <c r="T58" s="46"/>
      <c r="U58" s="46"/>
      <c r="V58" s="46"/>
      <c r="W58" s="46"/>
      <c r="X58" s="46"/>
      <c r="Y58" s="46"/>
      <c r="Z58" s="46"/>
      <c r="AA58" s="46"/>
      <c r="AB58" s="46"/>
      <c r="AC58" s="46"/>
      <c r="AD58" s="46"/>
      <c r="AE58" s="46"/>
      <c r="AF58" s="46"/>
      <c r="AG58" s="46"/>
      <c r="AH58" s="46"/>
      <c r="AI58" s="46"/>
    </row>
    <row r="59" spans="1:35" ht="12.75" hidden="1" customHeight="1" x14ac:dyDescent="0.2">
      <c r="A59" s="46"/>
      <c r="B59" s="119"/>
      <c r="C59" s="46"/>
      <c r="D59" s="46"/>
      <c r="E59" s="46"/>
      <c r="F59" s="46"/>
      <c r="G59" s="46"/>
      <c r="H59" s="46"/>
      <c r="I59" s="46"/>
      <c r="J59" s="46"/>
      <c r="K59" s="46"/>
      <c r="L59" s="46"/>
      <c r="M59" s="46"/>
      <c r="N59" s="46"/>
      <c r="O59" s="46"/>
      <c r="P59" s="46"/>
      <c r="Q59" s="46"/>
      <c r="R59" s="46"/>
      <c r="S59" s="46"/>
      <c r="T59" s="46"/>
      <c r="U59" s="46"/>
      <c r="V59" s="46"/>
      <c r="W59" s="46"/>
      <c r="X59" s="46"/>
      <c r="Y59" s="46"/>
      <c r="Z59" s="46"/>
      <c r="AA59" s="46"/>
      <c r="AB59" s="46"/>
      <c r="AC59" s="46"/>
      <c r="AD59" s="46"/>
      <c r="AE59" s="46"/>
      <c r="AF59" s="46"/>
      <c r="AG59" s="46"/>
      <c r="AH59" s="46"/>
      <c r="AI59" s="46"/>
    </row>
    <row r="60" spans="1:35" ht="12.75" hidden="1" customHeight="1" x14ac:dyDescent="0.2">
      <c r="A60" s="46"/>
      <c r="B60" s="119" t="s">
        <v>51</v>
      </c>
      <c r="C60" s="46"/>
      <c r="D60" s="46"/>
      <c r="E60" s="46"/>
      <c r="F60" s="46"/>
      <c r="G60" s="46"/>
      <c r="H60" s="46"/>
      <c r="I60" s="46"/>
      <c r="J60" s="46"/>
      <c r="K60" s="46"/>
      <c r="L60" s="46"/>
      <c r="M60" s="46"/>
      <c r="N60" s="46"/>
      <c r="O60" s="46"/>
      <c r="P60" s="46"/>
      <c r="Q60" s="46"/>
      <c r="R60" s="46"/>
      <c r="S60" s="46"/>
      <c r="T60" s="46"/>
      <c r="U60" s="46"/>
      <c r="V60" s="46"/>
      <c r="W60" s="46"/>
      <c r="X60" s="46"/>
      <c r="Y60" s="46"/>
      <c r="Z60" s="46"/>
      <c r="AA60" s="46"/>
      <c r="AB60" s="46"/>
      <c r="AC60" s="46"/>
      <c r="AD60" s="46"/>
      <c r="AE60" s="46"/>
      <c r="AF60" s="46"/>
      <c r="AG60" s="46"/>
      <c r="AH60" s="46"/>
      <c r="AI60" s="46"/>
    </row>
    <row r="61" spans="1:35" ht="12.75" hidden="1" customHeight="1" x14ac:dyDescent="0.2">
      <c r="A61" s="46"/>
      <c r="B61" s="119" t="s">
        <v>15</v>
      </c>
      <c r="C61" s="46"/>
      <c r="D61" s="46"/>
      <c r="E61" s="46"/>
      <c r="F61" s="46"/>
      <c r="G61" s="46"/>
      <c r="H61" s="46"/>
      <c r="I61" s="46"/>
      <c r="J61" s="46"/>
      <c r="K61" s="46"/>
      <c r="L61" s="46"/>
      <c r="M61" s="46"/>
      <c r="N61" s="46"/>
      <c r="O61" s="46"/>
      <c r="P61" s="46"/>
      <c r="Q61" s="46"/>
      <c r="R61" s="46"/>
      <c r="S61" s="46"/>
      <c r="T61" s="46"/>
      <c r="U61" s="46"/>
      <c r="V61" s="46"/>
      <c r="W61" s="46"/>
      <c r="X61" s="46"/>
      <c r="Y61" s="46"/>
      <c r="Z61" s="46"/>
      <c r="AA61" s="46"/>
      <c r="AB61" s="46"/>
      <c r="AC61" s="46"/>
      <c r="AD61" s="46"/>
      <c r="AE61" s="46"/>
      <c r="AF61" s="46"/>
      <c r="AG61" s="46"/>
      <c r="AH61" s="46"/>
      <c r="AI61" s="46"/>
    </row>
    <row r="62" spans="1:35" ht="12.75" hidden="1" customHeight="1" x14ac:dyDescent="0.2">
      <c r="A62" s="46"/>
      <c r="B62" s="119" t="s">
        <v>52</v>
      </c>
      <c r="C62" s="46"/>
      <c r="D62" s="46"/>
      <c r="E62" s="46"/>
      <c r="F62" s="46"/>
      <c r="G62" s="46"/>
      <c r="H62" s="46"/>
      <c r="I62" s="46"/>
      <c r="J62" s="46"/>
      <c r="K62" s="46"/>
      <c r="L62" s="46"/>
      <c r="M62" s="46"/>
      <c r="N62" s="46"/>
      <c r="O62" s="46"/>
      <c r="P62" s="46"/>
      <c r="Q62" s="46"/>
      <c r="R62" s="46"/>
      <c r="S62" s="46"/>
      <c r="T62" s="46"/>
      <c r="U62" s="46"/>
      <c r="V62" s="46"/>
      <c r="W62" s="46"/>
      <c r="X62" s="46"/>
      <c r="Y62" s="46"/>
      <c r="Z62" s="46"/>
      <c r="AA62" s="46"/>
      <c r="AB62" s="46"/>
      <c r="AC62" s="46"/>
      <c r="AD62" s="46"/>
      <c r="AE62" s="46"/>
      <c r="AF62" s="46"/>
      <c r="AG62" s="46"/>
      <c r="AH62" s="46"/>
      <c r="AI62" s="46"/>
    </row>
    <row r="63" spans="1:35" ht="12.75" hidden="1" customHeight="1" x14ac:dyDescent="0.2">
      <c r="A63" s="46"/>
      <c r="B63" s="46"/>
      <c r="C63" s="46"/>
      <c r="D63" s="46"/>
      <c r="E63" s="46"/>
      <c r="F63" s="46"/>
      <c r="G63" s="46"/>
      <c r="H63" s="46"/>
      <c r="I63" s="46"/>
      <c r="J63" s="46"/>
      <c r="K63" s="46"/>
      <c r="L63" s="46"/>
      <c r="M63" s="46"/>
      <c r="N63" s="46"/>
      <c r="O63" s="46"/>
      <c r="P63" s="46"/>
      <c r="Q63" s="46"/>
      <c r="R63" s="46"/>
      <c r="S63" s="46"/>
      <c r="T63" s="46"/>
      <c r="U63" s="46"/>
      <c r="V63" s="46"/>
      <c r="W63" s="46"/>
      <c r="X63" s="46"/>
      <c r="Y63" s="46"/>
      <c r="Z63" s="46"/>
      <c r="AA63" s="46"/>
      <c r="AB63" s="46"/>
      <c r="AC63" s="46"/>
      <c r="AD63" s="46"/>
      <c r="AE63" s="46"/>
      <c r="AF63" s="46"/>
      <c r="AG63" s="46"/>
      <c r="AH63" s="46"/>
      <c r="AI63" s="46"/>
    </row>
    <row r="64" spans="1:35" ht="12.75" hidden="1" customHeight="1" x14ac:dyDescent="0.2">
      <c r="A64" s="46"/>
      <c r="B64" s="120"/>
      <c r="C64" s="46"/>
      <c r="D64" s="46"/>
      <c r="E64" s="46"/>
      <c r="F64" s="46"/>
      <c r="G64" s="46"/>
      <c r="H64" s="46"/>
      <c r="I64" s="46"/>
      <c r="J64" s="46"/>
      <c r="K64" s="46"/>
      <c r="L64" s="46"/>
      <c r="M64" s="46"/>
      <c r="N64" s="46"/>
      <c r="O64" s="46"/>
      <c r="P64" s="46"/>
      <c r="Q64" s="46"/>
      <c r="R64" s="46"/>
      <c r="S64" s="46"/>
      <c r="T64" s="46"/>
      <c r="U64" s="46"/>
      <c r="V64" s="46"/>
      <c r="W64" s="46"/>
      <c r="X64" s="46"/>
      <c r="Y64" s="46"/>
      <c r="Z64" s="46"/>
      <c r="AA64" s="46"/>
      <c r="AB64" s="46"/>
      <c r="AC64" s="46"/>
      <c r="AD64" s="46"/>
      <c r="AE64" s="46"/>
      <c r="AF64" s="46"/>
      <c r="AG64" s="46"/>
      <c r="AH64" s="46"/>
      <c r="AI64" s="46"/>
    </row>
    <row r="65" spans="1:35" ht="12.75" hidden="1" customHeight="1" x14ac:dyDescent="0.2">
      <c r="A65" s="46"/>
      <c r="B65" s="120">
        <v>1</v>
      </c>
      <c r="C65" s="46"/>
      <c r="D65" s="46"/>
      <c r="E65" s="46"/>
      <c r="F65" s="46"/>
      <c r="G65" s="46"/>
      <c r="H65" s="46"/>
      <c r="I65" s="46"/>
      <c r="J65" s="46"/>
      <c r="K65" s="46"/>
      <c r="L65" s="46"/>
      <c r="M65" s="46"/>
      <c r="N65" s="46"/>
      <c r="O65" s="46"/>
      <c r="P65" s="46"/>
      <c r="Q65" s="46"/>
      <c r="R65" s="46"/>
      <c r="S65" s="46"/>
      <c r="T65" s="46"/>
      <c r="U65" s="46"/>
      <c r="V65" s="46"/>
      <c r="W65" s="46"/>
      <c r="X65" s="46"/>
      <c r="Y65" s="46"/>
      <c r="Z65" s="46"/>
      <c r="AA65" s="46"/>
      <c r="AB65" s="46"/>
      <c r="AC65" s="46"/>
      <c r="AD65" s="46"/>
      <c r="AE65" s="46"/>
      <c r="AF65" s="46"/>
      <c r="AG65" s="46"/>
      <c r="AH65" s="46"/>
      <c r="AI65" s="46"/>
    </row>
    <row r="66" spans="1:35" ht="12.75" hidden="1" customHeight="1" x14ac:dyDescent="0.2">
      <c r="A66" s="46"/>
      <c r="B66" s="119">
        <v>2</v>
      </c>
      <c r="C66" s="46"/>
      <c r="D66" s="46"/>
      <c r="E66" s="46"/>
      <c r="F66" s="46"/>
      <c r="G66" s="46"/>
      <c r="H66" s="46"/>
      <c r="I66" s="46"/>
      <c r="J66" s="46"/>
      <c r="K66" s="46"/>
      <c r="L66" s="46"/>
      <c r="M66" s="46"/>
      <c r="N66" s="46"/>
      <c r="O66" s="46"/>
      <c r="P66" s="46"/>
      <c r="Q66" s="46"/>
      <c r="R66" s="46"/>
      <c r="S66" s="46"/>
      <c r="T66" s="46"/>
      <c r="U66" s="46"/>
      <c r="V66" s="46"/>
      <c r="W66" s="46"/>
      <c r="X66" s="46"/>
      <c r="Y66" s="46"/>
      <c r="Z66" s="46"/>
      <c r="AA66" s="46"/>
      <c r="AB66" s="46"/>
      <c r="AC66" s="46"/>
      <c r="AD66" s="46"/>
      <c r="AE66" s="46"/>
      <c r="AF66" s="46"/>
      <c r="AG66" s="46"/>
      <c r="AH66" s="46"/>
      <c r="AI66" s="46"/>
    </row>
    <row r="67" spans="1:35" ht="12.75" hidden="1" customHeight="1" x14ac:dyDescent="0.2">
      <c r="A67" s="46"/>
      <c r="B67" s="120">
        <v>3</v>
      </c>
      <c r="C67" s="46"/>
      <c r="D67" s="46"/>
      <c r="E67" s="46"/>
      <c r="F67" s="46"/>
      <c r="G67" s="46"/>
      <c r="H67" s="46"/>
      <c r="I67" s="46"/>
      <c r="J67" s="46"/>
      <c r="K67" s="46"/>
      <c r="L67" s="46"/>
      <c r="M67" s="46"/>
      <c r="N67" s="46"/>
      <c r="O67" s="46"/>
      <c r="P67" s="46"/>
      <c r="Q67" s="46"/>
      <c r="R67" s="46"/>
      <c r="S67" s="46"/>
      <c r="T67" s="46"/>
      <c r="U67" s="46"/>
      <c r="V67" s="46"/>
      <c r="W67" s="46"/>
      <c r="X67" s="46"/>
      <c r="Y67" s="46"/>
      <c r="Z67" s="46"/>
      <c r="AA67" s="46"/>
      <c r="AB67" s="46"/>
      <c r="AC67" s="46"/>
      <c r="AD67" s="46"/>
      <c r="AE67" s="46"/>
      <c r="AF67" s="46"/>
      <c r="AG67" s="46"/>
      <c r="AH67" s="46"/>
      <c r="AI67" s="46"/>
    </row>
    <row r="68" spans="1:35" ht="12.75" hidden="1" customHeight="1" x14ac:dyDescent="0.2">
      <c r="A68" s="46"/>
      <c r="B68" s="120">
        <v>4</v>
      </c>
      <c r="C68" s="46"/>
      <c r="D68" s="46"/>
      <c r="E68" s="46"/>
      <c r="F68" s="46"/>
      <c r="G68" s="46"/>
      <c r="H68" s="46"/>
      <c r="I68" s="46"/>
      <c r="J68" s="46"/>
      <c r="K68" s="46"/>
      <c r="L68" s="46"/>
      <c r="M68" s="46"/>
      <c r="N68" s="46"/>
      <c r="O68" s="46"/>
      <c r="P68" s="46"/>
      <c r="Q68" s="46"/>
      <c r="R68" s="46"/>
      <c r="S68" s="46"/>
      <c r="T68" s="46"/>
      <c r="U68" s="46"/>
      <c r="V68" s="46"/>
      <c r="W68" s="46"/>
      <c r="X68" s="46"/>
      <c r="Y68" s="46"/>
      <c r="Z68" s="46"/>
      <c r="AA68" s="46"/>
      <c r="AB68" s="46"/>
      <c r="AC68" s="46"/>
      <c r="AD68" s="46"/>
      <c r="AE68" s="46"/>
      <c r="AF68" s="46"/>
      <c r="AG68" s="46"/>
      <c r="AH68" s="46"/>
      <c r="AI68" s="46"/>
    </row>
    <row r="69" spans="1:35" ht="12.75" hidden="1" customHeight="1" x14ac:dyDescent="0.2">
      <c r="A69" s="46"/>
      <c r="B69" s="120">
        <v>5</v>
      </c>
      <c r="C69" s="46"/>
      <c r="D69" s="46"/>
      <c r="E69" s="46"/>
      <c r="F69" s="46"/>
      <c r="G69" s="46"/>
      <c r="H69" s="46"/>
      <c r="I69" s="46"/>
      <c r="J69" s="46"/>
      <c r="K69" s="46"/>
      <c r="L69" s="46"/>
      <c r="M69" s="46"/>
      <c r="N69" s="46"/>
      <c r="O69" s="46"/>
      <c r="P69" s="46"/>
      <c r="Q69" s="46"/>
      <c r="R69" s="46"/>
      <c r="S69" s="46"/>
      <c r="T69" s="46"/>
      <c r="U69" s="46"/>
      <c r="V69" s="46"/>
      <c r="W69" s="46"/>
      <c r="X69" s="46"/>
      <c r="Y69" s="46"/>
      <c r="Z69" s="46"/>
      <c r="AA69" s="46"/>
      <c r="AB69" s="46"/>
      <c r="AC69" s="46"/>
      <c r="AD69" s="46"/>
      <c r="AE69" s="46"/>
      <c r="AF69" s="46"/>
      <c r="AG69" s="46"/>
      <c r="AH69" s="46"/>
      <c r="AI69" s="46"/>
    </row>
    <row r="70" spans="1:35" ht="12.75" customHeight="1" x14ac:dyDescent="0.2">
      <c r="A70" s="46"/>
      <c r="B70" s="120"/>
      <c r="C70" s="46"/>
      <c r="D70" s="46"/>
      <c r="E70" s="46"/>
      <c r="F70" s="46"/>
      <c r="G70" s="46"/>
      <c r="H70" s="46"/>
      <c r="I70" s="46"/>
      <c r="J70" s="46"/>
      <c r="K70" s="46"/>
      <c r="L70" s="46"/>
      <c r="M70" s="46"/>
      <c r="N70" s="46"/>
      <c r="O70" s="46"/>
      <c r="P70" s="46"/>
      <c r="Q70" s="46"/>
      <c r="R70" s="46"/>
      <c r="S70" s="46"/>
      <c r="T70" s="46"/>
      <c r="U70" s="46"/>
      <c r="V70" s="46"/>
      <c r="W70" s="46"/>
      <c r="X70" s="46"/>
      <c r="Y70" s="46"/>
      <c r="Z70" s="46"/>
      <c r="AA70" s="46"/>
      <c r="AB70" s="46"/>
      <c r="AC70" s="46"/>
      <c r="AD70" s="46"/>
      <c r="AE70" s="46"/>
      <c r="AF70" s="46"/>
      <c r="AG70" s="46"/>
      <c r="AH70" s="46"/>
      <c r="AI70" s="46"/>
    </row>
    <row r="71" spans="1:35" ht="12.75" customHeight="1" x14ac:dyDescent="0.2">
      <c r="A71" s="46"/>
      <c r="B71" s="46"/>
      <c r="C71" s="46"/>
      <c r="D71" s="46"/>
      <c r="E71" s="46"/>
      <c r="F71" s="46"/>
      <c r="G71" s="46"/>
      <c r="H71" s="46"/>
      <c r="I71" s="46"/>
      <c r="J71" s="46"/>
      <c r="K71" s="46"/>
      <c r="L71" s="46"/>
      <c r="M71" s="46"/>
      <c r="N71" s="46"/>
      <c r="O71" s="46"/>
      <c r="P71" s="46"/>
      <c r="Q71" s="46"/>
      <c r="R71" s="46"/>
      <c r="S71" s="46"/>
      <c r="T71" s="46"/>
      <c r="U71" s="46"/>
      <c r="V71" s="46"/>
      <c r="W71" s="46"/>
      <c r="X71" s="46"/>
      <c r="Y71" s="46"/>
      <c r="Z71" s="46"/>
      <c r="AA71" s="46"/>
      <c r="AB71" s="46"/>
      <c r="AC71" s="46"/>
      <c r="AD71" s="46"/>
      <c r="AE71" s="46"/>
      <c r="AF71" s="46"/>
      <c r="AG71" s="46"/>
      <c r="AH71" s="46"/>
      <c r="AI71" s="46"/>
    </row>
    <row r="72" spans="1:35" ht="12.75" customHeight="1" x14ac:dyDescent="0.2">
      <c r="A72" s="46"/>
      <c r="B72" s="46"/>
      <c r="C72" s="46"/>
      <c r="D72" s="46"/>
      <c r="E72" s="46"/>
      <c r="F72" s="46"/>
      <c r="G72" s="46"/>
      <c r="H72" s="46"/>
      <c r="I72" s="46"/>
      <c r="J72" s="46"/>
      <c r="K72" s="46"/>
      <c r="L72" s="46"/>
      <c r="M72" s="46"/>
      <c r="N72" s="46"/>
      <c r="O72" s="46"/>
      <c r="P72" s="46"/>
      <c r="Q72" s="46"/>
      <c r="R72" s="46"/>
      <c r="S72" s="46"/>
      <c r="T72" s="46"/>
      <c r="U72" s="46"/>
      <c r="V72" s="46"/>
      <c r="W72" s="46"/>
      <c r="X72" s="46"/>
      <c r="Y72" s="46"/>
      <c r="Z72" s="46"/>
      <c r="AA72" s="46"/>
      <c r="AB72" s="46"/>
      <c r="AC72" s="46"/>
      <c r="AD72" s="46"/>
      <c r="AE72" s="46"/>
      <c r="AF72" s="46"/>
      <c r="AG72" s="46"/>
      <c r="AH72" s="46"/>
      <c r="AI72" s="46"/>
    </row>
    <row r="73" spans="1:35" ht="12.75" customHeight="1" x14ac:dyDescent="0.2">
      <c r="A73" s="46"/>
      <c r="B73" s="120"/>
      <c r="C73" s="46"/>
      <c r="D73" s="46"/>
      <c r="E73" s="46"/>
      <c r="F73" s="46"/>
      <c r="G73" s="46"/>
      <c r="H73" s="46"/>
      <c r="I73" s="46"/>
      <c r="J73" s="46"/>
      <c r="K73" s="46"/>
      <c r="L73" s="46"/>
      <c r="M73" s="46"/>
      <c r="N73" s="46"/>
      <c r="O73" s="46"/>
      <c r="P73" s="46"/>
      <c r="Q73" s="46"/>
      <c r="R73" s="46"/>
      <c r="S73" s="46"/>
      <c r="T73" s="46"/>
      <c r="U73" s="46"/>
      <c r="V73" s="46"/>
      <c r="W73" s="46"/>
      <c r="X73" s="46"/>
      <c r="Y73" s="46"/>
      <c r="Z73" s="46"/>
      <c r="AA73" s="46"/>
      <c r="AB73" s="46"/>
      <c r="AC73" s="46"/>
      <c r="AD73" s="46"/>
      <c r="AE73" s="46"/>
      <c r="AF73" s="46"/>
      <c r="AG73" s="46"/>
      <c r="AH73" s="46"/>
      <c r="AI73" s="46"/>
    </row>
    <row r="74" spans="1:35" ht="12.75" customHeight="1" x14ac:dyDescent="0.2">
      <c r="A74" s="46"/>
      <c r="B74" s="46"/>
      <c r="C74" s="46"/>
      <c r="D74" s="46"/>
      <c r="E74" s="46"/>
      <c r="F74" s="46"/>
      <c r="G74" s="46"/>
      <c r="H74" s="46"/>
      <c r="I74" s="46"/>
      <c r="J74" s="46"/>
      <c r="K74" s="46"/>
      <c r="L74" s="46"/>
      <c r="M74" s="46"/>
      <c r="N74" s="46"/>
      <c r="O74" s="46"/>
      <c r="P74" s="46"/>
      <c r="Q74" s="46"/>
      <c r="R74" s="46"/>
      <c r="S74" s="46"/>
      <c r="T74" s="46"/>
      <c r="U74" s="46"/>
      <c r="V74" s="46"/>
      <c r="W74" s="46"/>
      <c r="X74" s="46"/>
      <c r="Y74" s="46"/>
      <c r="Z74" s="46"/>
      <c r="AA74" s="46"/>
      <c r="AB74" s="46"/>
      <c r="AC74" s="46"/>
      <c r="AD74" s="46"/>
      <c r="AE74" s="46"/>
      <c r="AF74" s="46"/>
      <c r="AG74" s="46"/>
      <c r="AH74" s="46"/>
      <c r="AI74" s="46"/>
    </row>
    <row r="75" spans="1:35" ht="12.75" customHeight="1" x14ac:dyDescent="0.2">
      <c r="A75" s="46"/>
      <c r="B75" s="46"/>
      <c r="C75" s="46"/>
      <c r="D75" s="46"/>
      <c r="E75" s="46"/>
      <c r="F75" s="46"/>
      <c r="G75" s="46"/>
      <c r="H75" s="46"/>
      <c r="I75" s="46"/>
      <c r="J75" s="46"/>
      <c r="K75" s="46"/>
      <c r="L75" s="46"/>
      <c r="M75" s="46"/>
      <c r="N75" s="46"/>
      <c r="O75" s="46"/>
      <c r="P75" s="46"/>
      <c r="Q75" s="46"/>
      <c r="R75" s="46"/>
      <c r="S75" s="46"/>
      <c r="T75" s="46"/>
      <c r="U75" s="46"/>
      <c r="V75" s="46"/>
      <c r="W75" s="46"/>
      <c r="X75" s="46"/>
      <c r="Y75" s="46"/>
      <c r="Z75" s="46"/>
      <c r="AA75" s="46"/>
      <c r="AB75" s="46"/>
      <c r="AC75" s="46"/>
      <c r="AD75" s="46"/>
      <c r="AE75" s="46"/>
      <c r="AF75" s="46"/>
      <c r="AG75" s="46"/>
      <c r="AH75" s="46"/>
      <c r="AI75" s="46"/>
    </row>
    <row r="76" spans="1:35" ht="12.75" customHeight="1" x14ac:dyDescent="0.2">
      <c r="A76" s="46"/>
      <c r="B76" s="46"/>
      <c r="C76" s="46"/>
      <c r="D76" s="46"/>
      <c r="E76" s="46"/>
      <c r="F76" s="46"/>
      <c r="G76" s="46"/>
      <c r="H76" s="46"/>
      <c r="I76" s="46"/>
      <c r="J76" s="46"/>
      <c r="K76" s="46"/>
      <c r="L76" s="46"/>
      <c r="M76" s="46"/>
      <c r="N76" s="46"/>
      <c r="O76" s="46"/>
      <c r="P76" s="46"/>
      <c r="Q76" s="46"/>
      <c r="R76" s="46"/>
      <c r="S76" s="46"/>
      <c r="T76" s="46"/>
      <c r="U76" s="46"/>
      <c r="V76" s="46"/>
      <c r="W76" s="46"/>
      <c r="X76" s="46"/>
      <c r="Y76" s="46"/>
      <c r="Z76" s="46"/>
      <c r="AA76" s="46"/>
      <c r="AB76" s="46"/>
      <c r="AC76" s="46"/>
      <c r="AD76" s="46"/>
      <c r="AE76" s="46"/>
      <c r="AF76" s="46"/>
      <c r="AG76" s="46"/>
      <c r="AH76" s="46"/>
      <c r="AI76" s="46"/>
    </row>
    <row r="77" spans="1:35" ht="12.75" customHeight="1" x14ac:dyDescent="0.2">
      <c r="A77" s="46"/>
      <c r="B77" s="46"/>
      <c r="C77" s="46"/>
      <c r="D77" s="46"/>
      <c r="E77" s="46"/>
      <c r="F77" s="46"/>
      <c r="G77" s="46"/>
      <c r="H77" s="46"/>
      <c r="I77" s="46"/>
      <c r="J77" s="46"/>
      <c r="K77" s="46"/>
      <c r="L77" s="46"/>
      <c r="M77" s="46"/>
      <c r="N77" s="46"/>
      <c r="O77" s="46"/>
      <c r="P77" s="46"/>
      <c r="Q77" s="46"/>
      <c r="R77" s="46"/>
      <c r="S77" s="46"/>
      <c r="T77" s="46"/>
      <c r="U77" s="46"/>
      <c r="V77" s="46"/>
      <c r="W77" s="46"/>
      <c r="X77" s="46"/>
      <c r="Y77" s="46"/>
      <c r="Z77" s="46"/>
      <c r="AA77" s="46"/>
      <c r="AB77" s="46"/>
      <c r="AC77" s="46"/>
      <c r="AD77" s="46"/>
      <c r="AE77" s="46"/>
      <c r="AF77" s="46"/>
      <c r="AG77" s="46"/>
      <c r="AH77" s="46"/>
      <c r="AI77" s="46"/>
    </row>
    <row r="78" spans="1:35" ht="12.75" customHeight="1" x14ac:dyDescent="0.2">
      <c r="A78" s="46"/>
      <c r="B78" s="46"/>
      <c r="C78" s="46"/>
      <c r="D78" s="46"/>
      <c r="E78" s="46"/>
      <c r="F78" s="46"/>
      <c r="G78" s="46"/>
      <c r="H78" s="46"/>
      <c r="I78" s="46"/>
      <c r="J78" s="46"/>
      <c r="K78" s="46"/>
      <c r="L78" s="46"/>
      <c r="M78" s="46"/>
      <c r="N78" s="46"/>
      <c r="O78" s="46"/>
      <c r="P78" s="46"/>
      <c r="Q78" s="46"/>
      <c r="R78" s="46"/>
      <c r="S78" s="46"/>
      <c r="T78" s="46"/>
      <c r="U78" s="46"/>
      <c r="V78" s="46"/>
      <c r="W78" s="46"/>
      <c r="X78" s="46"/>
      <c r="Y78" s="46"/>
      <c r="Z78" s="46"/>
      <c r="AA78" s="46"/>
      <c r="AB78" s="46"/>
      <c r="AC78" s="46"/>
      <c r="AD78" s="46"/>
      <c r="AE78" s="46"/>
      <c r="AF78" s="46"/>
      <c r="AG78" s="46"/>
      <c r="AH78" s="46"/>
      <c r="AI78" s="46"/>
    </row>
  </sheetData>
  <sheetProtection formatCells="0" formatColumns="0" formatRows="0" insertColumns="0" insertRows="0" insertHyperlinks="0" deleteColumns="0" deleteRows="0" selectLockedCells="1" sort="0" autoFilter="0" pivotTables="0"/>
  <mergeCells count="58">
    <mergeCell ref="AG1:AI1"/>
    <mergeCell ref="AG2:AI2"/>
    <mergeCell ref="AG3:AI3"/>
    <mergeCell ref="AG4:AI4"/>
    <mergeCell ref="C1:AA2"/>
    <mergeCell ref="C3:AA4"/>
    <mergeCell ref="A1:B4"/>
    <mergeCell ref="G9:H9"/>
    <mergeCell ref="A9:A10"/>
    <mergeCell ref="B9:B10"/>
    <mergeCell ref="I9:X9"/>
    <mergeCell ref="C9:F9"/>
    <mergeCell ref="E10:F10"/>
    <mergeCell ref="C7:AI7"/>
    <mergeCell ref="Z9:Z10"/>
    <mergeCell ref="AA9:AA10"/>
    <mergeCell ref="Y9:Y10"/>
    <mergeCell ref="AG9:AH10"/>
    <mergeCell ref="AI9:AI10"/>
    <mergeCell ref="A8:AI8"/>
    <mergeCell ref="A6:B6"/>
    <mergeCell ref="A7:B7"/>
    <mergeCell ref="Y22:Y23"/>
    <mergeCell ref="AG22:AH23"/>
    <mergeCell ref="AI22:AI23"/>
    <mergeCell ref="Z22:Z23"/>
    <mergeCell ref="AA22:AA23"/>
    <mergeCell ref="A22:A23"/>
    <mergeCell ref="B22:B23"/>
    <mergeCell ref="C22:F23"/>
    <mergeCell ref="G22:H22"/>
    <mergeCell ref="I22:X22"/>
    <mergeCell ref="A5:B5"/>
    <mergeCell ref="A21:AI21"/>
    <mergeCell ref="I14:J14"/>
    <mergeCell ref="N14:O14"/>
    <mergeCell ref="C5:AI5"/>
    <mergeCell ref="C6:AI6"/>
    <mergeCell ref="I12:J12"/>
    <mergeCell ref="I19:J19"/>
    <mergeCell ref="I20:J20"/>
    <mergeCell ref="N10:O10"/>
    <mergeCell ref="N11:O11"/>
    <mergeCell ref="N16:O16"/>
    <mergeCell ref="N17:O17"/>
    <mergeCell ref="N18:O18"/>
    <mergeCell ref="N19:O19"/>
    <mergeCell ref="N20:O20"/>
    <mergeCell ref="I11:J11"/>
    <mergeCell ref="I10:J10"/>
    <mergeCell ref="I16:J16"/>
    <mergeCell ref="I17:J17"/>
    <mergeCell ref="I18:J18"/>
    <mergeCell ref="N12:O12"/>
    <mergeCell ref="I15:J15"/>
    <mergeCell ref="N15:O15"/>
    <mergeCell ref="I13:J13"/>
    <mergeCell ref="N13:O13"/>
  </mergeCells>
  <conditionalFormatting sqref="A11:A21 AG11:AG20 A24:A33">
    <cfRule type="containsText" dxfId="103" priority="135" operator="containsText" text="B">
      <formula>NOT(ISERROR(SEARCH("B",A11)))</formula>
    </cfRule>
    <cfRule type="containsText" dxfId="102" priority="136" operator="containsText" text="M">
      <formula>NOT(ISERROR(SEARCH("M",A11)))</formula>
    </cfRule>
    <cfRule type="containsText" dxfId="101" priority="137" operator="containsText" text="A">
      <formula>NOT(ISERROR(SEARCH("A",A11)))</formula>
    </cfRule>
  </conditionalFormatting>
  <conditionalFormatting sqref="AH11:AH20">
    <cfRule type="containsText" dxfId="100" priority="138" operator="containsText" text="Zona de Riesgo Baja">
      <formula>NOT(ISERROR(SEARCH("Zona de Riesgo Baja",AH11)))</formula>
    </cfRule>
    <cfRule type="containsText" dxfId="99" priority="138" operator="containsText" text="Zona de Riesgo Moderada">
      <formula>NOT(ISERROR(SEARCH("Zona de Riesgo Moderada",AH11)))</formula>
    </cfRule>
    <cfRule type="containsText" dxfId="98" priority="138" operator="containsText" text="Zona de Riesgo Alta">
      <formula>NOT(ISERROR(SEARCH("Zona de Riesgo Alta",AH11)))</formula>
    </cfRule>
  </conditionalFormatting>
  <conditionalFormatting sqref="E11:E20">
    <cfRule type="containsText" dxfId="97" priority="106" operator="containsText" text="B">
      <formula>NOT(ISERROR(SEARCH("B",E11)))</formula>
    </cfRule>
    <cfRule type="containsText" dxfId="96" priority="107" operator="containsText" text="M">
      <formula>NOT(ISERROR(SEARCH("M",E11)))</formula>
    </cfRule>
    <cfRule type="containsText" dxfId="95" priority="108" operator="containsText" text="A">
      <formula>NOT(ISERROR(SEARCH("A",E11)))</formula>
    </cfRule>
  </conditionalFormatting>
  <conditionalFormatting sqref="F11:F20">
    <cfRule type="containsText" dxfId="94" priority="65630" operator="containsText" text="Zona de Riesgo Baja">
      <formula>NOT(ISERROR(SEARCH("Zona de Riesgo Baja",F11)))</formula>
    </cfRule>
    <cfRule type="containsText" dxfId="93" priority="65630" operator="containsText" text="Zona de Riesgo Moderada">
      <formula>NOT(ISERROR(SEARCH("Zona de Riesgo Moderada",F11)))</formula>
    </cfRule>
    <cfRule type="containsText" dxfId="92" priority="65630" operator="containsText" text="Zona de Riesgo Alta">
      <formula>NOT(ISERROR(SEARCH("Zona de Riesgo Alta",F11)))</formula>
    </cfRule>
  </conditionalFormatting>
  <conditionalFormatting sqref="E11:E20">
    <cfRule type="containsText" dxfId="91" priority="95" operator="containsText" text="E">
      <formula>NOT(ISERROR(SEARCH("E",E11)))</formula>
    </cfRule>
  </conditionalFormatting>
  <conditionalFormatting sqref="F11:F20">
    <cfRule type="containsText" dxfId="90" priority="94" operator="containsText" text="ZONA DE RIESGO EXTREMA">
      <formula>NOT(ISERROR(SEARCH("ZONA DE RIESGO EXTREMA",F11)))</formula>
    </cfRule>
  </conditionalFormatting>
  <conditionalFormatting sqref="AG11:AG20">
    <cfRule type="containsText" dxfId="89" priority="91" operator="containsText" text="E">
      <formula>NOT(ISERROR(SEARCH("E",AG11)))</formula>
    </cfRule>
  </conditionalFormatting>
  <conditionalFormatting sqref="AH11:AH20">
    <cfRule type="containsText" dxfId="88" priority="90" operator="containsText" text="ZONA DE RIESGO EXTREMA">
      <formula>NOT(ISERROR(SEARCH("ZONA DE RIESGO EXTREMA",AH11)))</formula>
    </cfRule>
  </conditionalFormatting>
  <conditionalFormatting sqref="E24:E33">
    <cfRule type="containsText" dxfId="87" priority="73" operator="containsText" text="B">
      <formula>NOT(ISERROR(SEARCH("B",E24)))</formula>
    </cfRule>
    <cfRule type="containsText" dxfId="86" priority="74" operator="containsText" text="M">
      <formula>NOT(ISERROR(SEARCH("M",E24)))</formula>
    </cfRule>
    <cfRule type="containsText" dxfId="85" priority="75" operator="containsText" text="A">
      <formula>NOT(ISERROR(SEARCH("A",E24)))</formula>
    </cfRule>
  </conditionalFormatting>
  <conditionalFormatting sqref="E24:E33">
    <cfRule type="containsText" dxfId="84" priority="72" operator="containsText" text="E">
      <formula>NOT(ISERROR(SEARCH("E",E24)))</formula>
    </cfRule>
  </conditionalFormatting>
  <conditionalFormatting sqref="F24:F33">
    <cfRule type="containsText" dxfId="83" priority="61" operator="containsText" text="Zona de Riesgo Baja">
      <formula>NOT(ISERROR(SEARCH("Zona de Riesgo Baja",F24)))</formula>
    </cfRule>
    <cfRule type="containsText" dxfId="82" priority="62" operator="containsText" text="Zona de Riesgo Moderada">
      <formula>NOT(ISERROR(SEARCH("Zona de Riesgo Moderada",F24)))</formula>
    </cfRule>
    <cfRule type="containsText" dxfId="81" priority="63" operator="containsText" text="Zona de Riesgo Alta">
      <formula>NOT(ISERROR(SEARCH("Zona de Riesgo Alta",F24)))</formula>
    </cfRule>
  </conditionalFormatting>
  <conditionalFormatting sqref="F24:F33">
    <cfRule type="containsText" dxfId="80" priority="60" operator="containsText" text="ZONA DE RIESGO EXTREMA">
      <formula>NOT(ISERROR(SEARCH("ZONA DE RIESGO EXTREMA",F24)))</formula>
    </cfRule>
  </conditionalFormatting>
  <conditionalFormatting sqref="AG24:AG33">
    <cfRule type="containsText" dxfId="79" priority="46" operator="containsText" text="B">
      <formula>NOT(ISERROR(SEARCH("B",AG24)))</formula>
    </cfRule>
    <cfRule type="containsText" dxfId="78" priority="47" operator="containsText" text="M">
      <formula>NOT(ISERROR(SEARCH("M",AG24)))</formula>
    </cfRule>
    <cfRule type="containsText" dxfId="77" priority="48" operator="containsText" text="A">
      <formula>NOT(ISERROR(SEARCH("A",AG24)))</formula>
    </cfRule>
  </conditionalFormatting>
  <conditionalFormatting sqref="AG24:AG33">
    <cfRule type="containsText" dxfId="76" priority="41" operator="containsText" text="E">
      <formula>NOT(ISERROR(SEARCH("E",AG24)))</formula>
    </cfRule>
  </conditionalFormatting>
  <conditionalFormatting sqref="AH24:AH33">
    <cfRule type="containsText" dxfId="75" priority="2" operator="containsText" text="Zona de Riesgo Baja">
      <formula>NOT(ISERROR(SEARCH("Zona de Riesgo Baja",AH24)))</formula>
    </cfRule>
  </conditionalFormatting>
  <conditionalFormatting sqref="AH24:AH33">
    <cfRule type="containsText" dxfId="74" priority="1" operator="containsText" text="ZONA DE RIESGO EXTREMA">
      <formula>NOT(ISERROR(SEARCH("ZONA DE RIESGO EXTREMA",AH24)))</formula>
    </cfRule>
  </conditionalFormatting>
  <dataValidations count="4">
    <dataValidation type="list" allowBlank="1" showInputMessage="1" showErrorMessage="1" sqref="I11:I20 I24:O33 K11:N20">
      <formula1>$B$57:$B$58</formula1>
    </dataValidation>
    <dataValidation type="list" allowBlank="1" showInputMessage="1" showErrorMessage="1" promptTitle="Tipo de Control" prompt="P = Preventivo_x000a_C = Correctivo_x000a_P y C = Preventivo y Correctivo" sqref="H11:H20 H24:H33">
      <formula1>$B$60:$B$62</formula1>
    </dataValidation>
    <dataValidation type="list" allowBlank="1" showInputMessage="1" showErrorMessage="1" sqref="Z11:AA20 Z24:Z33">
      <formula1>$B$65:$B$69</formula1>
    </dataValidation>
    <dataValidation type="list" allowBlank="1" showInputMessage="1" showErrorMessage="1" sqref="AA24:AA33">
      <formula1>$B$67:$B$69</formula1>
    </dataValidation>
  </dataValidations>
  <pageMargins left="0.74803149606299213" right="0.74803149606299213" top="0.98425196850393704" bottom="0.98425196850393704" header="0.51181102362204722" footer="0.51181102362204722"/>
  <pageSetup scale="64" orientation="landscape" horizontalDpi="300" verticalDpi="300" r:id="rId1"/>
  <headerFooter differentOddEven="1" alignWithMargins="0">
    <oddFooter>Página &amp;P</oddFooter>
  </headerFooter>
  <colBreaks count="1" manualBreakCount="1">
    <brk id="35" max="1048575" man="1"/>
  </colBreaks>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70C0"/>
  </sheetPr>
  <dimension ref="A1:P37"/>
  <sheetViews>
    <sheetView tabSelected="1" view="pageBreakPreview" zoomScale="80" zoomScaleNormal="89" zoomScaleSheetLayoutView="80" workbookViewId="0">
      <selection activeCell="P10" sqref="P10"/>
    </sheetView>
  </sheetViews>
  <sheetFormatPr baseColWidth="10" defaultColWidth="17.140625" defaultRowHeight="12.75" customHeight="1" x14ac:dyDescent="0.2"/>
  <cols>
    <col min="1" max="1" width="5.5703125" style="25" customWidth="1"/>
    <col min="2" max="2" width="24" style="25" customWidth="1"/>
    <col min="3" max="3" width="16.28515625" style="25" customWidth="1"/>
    <col min="4" max="5" width="15.85546875" style="25" customWidth="1"/>
    <col min="6" max="6" width="17.140625" style="25" customWidth="1"/>
    <col min="7" max="7" width="19.42578125" style="25" customWidth="1"/>
    <col min="8" max="10" width="16.140625" style="25" customWidth="1"/>
    <col min="11" max="11" width="16.85546875" style="25" customWidth="1"/>
    <col min="12" max="12" width="29.5703125" style="25" customWidth="1"/>
    <col min="13" max="13" width="17.85546875" style="25" customWidth="1"/>
    <col min="14" max="14" width="30.28515625" style="25" customWidth="1"/>
    <col min="15" max="15" width="23.5703125" style="25" customWidth="1"/>
    <col min="16" max="16" width="32.42578125" style="25" customWidth="1"/>
    <col min="17" max="16384" width="17.140625" style="25"/>
  </cols>
  <sheetData>
    <row r="1" spans="1:16" s="10" customFormat="1" ht="22.5" customHeight="1" x14ac:dyDescent="0.2">
      <c r="A1" s="382"/>
      <c r="B1" s="383"/>
      <c r="C1" s="388" t="s">
        <v>58</v>
      </c>
      <c r="D1" s="389"/>
      <c r="E1" s="389"/>
      <c r="F1" s="389"/>
      <c r="G1" s="389"/>
      <c r="H1" s="389"/>
      <c r="I1" s="389"/>
      <c r="J1" s="389"/>
      <c r="K1" s="389"/>
      <c r="L1" s="389"/>
      <c r="M1" s="389"/>
      <c r="N1" s="389"/>
      <c r="O1" s="390"/>
      <c r="P1" s="121" t="s">
        <v>59</v>
      </c>
    </row>
    <row r="2" spans="1:16" s="10" customFormat="1" ht="20.25" customHeight="1" x14ac:dyDescent="0.2">
      <c r="A2" s="384"/>
      <c r="B2" s="385"/>
      <c r="C2" s="391"/>
      <c r="D2" s="392"/>
      <c r="E2" s="392"/>
      <c r="F2" s="392"/>
      <c r="G2" s="392"/>
      <c r="H2" s="392"/>
      <c r="I2" s="392"/>
      <c r="J2" s="392"/>
      <c r="K2" s="392"/>
      <c r="L2" s="392"/>
      <c r="M2" s="392"/>
      <c r="N2" s="392"/>
      <c r="O2" s="393"/>
      <c r="P2" s="122" t="s">
        <v>54</v>
      </c>
    </row>
    <row r="3" spans="1:16" s="10" customFormat="1" ht="21" customHeight="1" x14ac:dyDescent="0.2">
      <c r="A3" s="384"/>
      <c r="B3" s="385"/>
      <c r="C3" s="394" t="s">
        <v>154</v>
      </c>
      <c r="D3" s="395"/>
      <c r="E3" s="395"/>
      <c r="F3" s="395"/>
      <c r="G3" s="395"/>
      <c r="H3" s="395"/>
      <c r="I3" s="395"/>
      <c r="J3" s="395"/>
      <c r="K3" s="395"/>
      <c r="L3" s="395"/>
      <c r="M3" s="395"/>
      <c r="N3" s="395"/>
      <c r="O3" s="396"/>
      <c r="P3" s="123" t="s">
        <v>155</v>
      </c>
    </row>
    <row r="4" spans="1:16" s="10" customFormat="1" ht="24" customHeight="1" thickBot="1" x14ac:dyDescent="0.25">
      <c r="A4" s="386"/>
      <c r="B4" s="387"/>
      <c r="C4" s="397"/>
      <c r="D4" s="398"/>
      <c r="E4" s="398"/>
      <c r="F4" s="398"/>
      <c r="G4" s="398"/>
      <c r="H4" s="398"/>
      <c r="I4" s="398"/>
      <c r="J4" s="398"/>
      <c r="K4" s="398"/>
      <c r="L4" s="398"/>
      <c r="M4" s="398"/>
      <c r="N4" s="398"/>
      <c r="O4" s="399"/>
      <c r="P4" s="124" t="s">
        <v>68</v>
      </c>
    </row>
    <row r="5" spans="1:16" s="10" customFormat="1" ht="41.25" customHeight="1" thickBot="1" x14ac:dyDescent="0.25">
      <c r="A5" s="339" t="s">
        <v>89</v>
      </c>
      <c r="B5" s="339"/>
      <c r="C5" s="400" t="str">
        <f>+'Valoración del Riesgo'!C6:AI6</f>
        <v>Diseñar y prestar los servicios a través de programas académicos de pregrado y postgrado que tienen  como propósito el desarrollo de capacidades humanas, para la formación integral de la persona, el ciudadano, el profesional, el académico que ingresa y se titula de un programa académico de las diferentes modalidades que ofrezca la Universidad del Tolima.</v>
      </c>
      <c r="D5" s="401"/>
      <c r="E5" s="401"/>
      <c r="F5" s="401"/>
      <c r="G5" s="401"/>
      <c r="H5" s="401"/>
      <c r="I5" s="401"/>
      <c r="J5" s="401"/>
      <c r="K5" s="401"/>
      <c r="L5" s="401"/>
      <c r="M5" s="401"/>
      <c r="N5" s="401"/>
      <c r="O5" s="401"/>
      <c r="P5" s="402"/>
    </row>
    <row r="6" spans="1:16" s="10" customFormat="1" ht="15.75" thickBot="1" x14ac:dyDescent="0.25">
      <c r="A6" s="378" t="s">
        <v>65</v>
      </c>
      <c r="B6" s="378"/>
      <c r="C6" s="379">
        <f>'Identificación del Riesgo'!G91+'Valoración del Riesgo'!C7:AI7</f>
        <v>42818</v>
      </c>
      <c r="D6" s="380"/>
      <c r="E6" s="380"/>
      <c r="F6" s="380"/>
      <c r="G6" s="380"/>
      <c r="H6" s="380"/>
      <c r="I6" s="380"/>
      <c r="J6" s="380"/>
      <c r="K6" s="380"/>
      <c r="L6" s="380"/>
      <c r="M6" s="380"/>
      <c r="N6" s="380"/>
      <c r="O6" s="380"/>
      <c r="P6" s="381"/>
    </row>
    <row r="7" spans="1:16" s="10" customFormat="1" ht="23.25" customHeight="1" thickBot="1" x14ac:dyDescent="0.25">
      <c r="A7" s="372" t="s">
        <v>55</v>
      </c>
      <c r="B7" s="373"/>
      <c r="C7" s="373"/>
      <c r="D7" s="373"/>
      <c r="E7" s="373"/>
      <c r="F7" s="373"/>
      <c r="G7" s="374"/>
      <c r="H7" s="374"/>
      <c r="I7" s="374"/>
      <c r="J7" s="374"/>
      <c r="K7" s="373"/>
      <c r="L7" s="373"/>
      <c r="M7" s="373"/>
      <c r="N7" s="373"/>
      <c r="O7" s="373"/>
      <c r="P7" s="375"/>
    </row>
    <row r="8" spans="1:16" s="10" customFormat="1" ht="22.5" customHeight="1" x14ac:dyDescent="0.2">
      <c r="A8" s="353" t="s">
        <v>7</v>
      </c>
      <c r="B8" s="353" t="s">
        <v>23</v>
      </c>
      <c r="C8" s="376" t="s">
        <v>60</v>
      </c>
      <c r="D8" s="368"/>
      <c r="E8" s="368"/>
      <c r="F8" s="377"/>
      <c r="G8" s="353" t="s">
        <v>9</v>
      </c>
      <c r="H8" s="355" t="s">
        <v>103</v>
      </c>
      <c r="I8" s="356"/>
      <c r="J8" s="356"/>
      <c r="K8" s="357"/>
      <c r="L8" s="358" t="s">
        <v>4</v>
      </c>
      <c r="M8" s="376" t="s">
        <v>64</v>
      </c>
      <c r="N8" s="368"/>
      <c r="O8" s="368"/>
      <c r="P8" s="369"/>
    </row>
    <row r="9" spans="1:16" ht="30.75" customHeight="1" thickBot="1" x14ac:dyDescent="0.25">
      <c r="A9" s="354"/>
      <c r="B9" s="354"/>
      <c r="C9" s="125" t="s">
        <v>33</v>
      </c>
      <c r="D9" s="126" t="s">
        <v>5</v>
      </c>
      <c r="E9" s="351" t="s">
        <v>61</v>
      </c>
      <c r="F9" s="352"/>
      <c r="G9" s="354"/>
      <c r="H9" s="125" t="s">
        <v>33</v>
      </c>
      <c r="I9" s="126" t="s">
        <v>5</v>
      </c>
      <c r="J9" s="351" t="s">
        <v>108</v>
      </c>
      <c r="K9" s="360"/>
      <c r="L9" s="359"/>
      <c r="M9" s="125" t="s">
        <v>63</v>
      </c>
      <c r="N9" s="126" t="s">
        <v>34</v>
      </c>
      <c r="O9" s="126" t="s">
        <v>43</v>
      </c>
      <c r="P9" s="127" t="s">
        <v>53</v>
      </c>
    </row>
    <row r="10" spans="1:16" ht="261.75" customHeight="1" thickBot="1" x14ac:dyDescent="0.25">
      <c r="A10" s="128">
        <f>+'Valoración del Riesgo'!A11</f>
        <v>1</v>
      </c>
      <c r="B10" s="165" t="str">
        <f>+'Valoración del Riesgo'!B11</f>
        <v xml:space="preserve">No renovar los registros calificados de los programas académicos. </v>
      </c>
      <c r="C10" s="129">
        <f>+'Valoración del Riesgo'!C11</f>
        <v>3</v>
      </c>
      <c r="D10" s="129">
        <f>+'Valoración del Riesgo'!D11</f>
        <v>3</v>
      </c>
      <c r="E10" s="82" t="str">
        <f>+'Valoración del Riesgo'!E11</f>
        <v>A</v>
      </c>
      <c r="F10" s="82" t="str">
        <f>+'Valoración del Riesgo'!F11</f>
        <v>Zona de Riesgo Alta</v>
      </c>
      <c r="G10" s="165" t="str">
        <f>+'Valoración del Riesgo'!G11</f>
        <v xml:space="preserve">1.  Cumplimiento al Procedimiento de Autoevaluación de los programas.
2. Cumplimiento a los cronogramas de procesos de autoevaluación.
3. Seguimiento a los planes de mejoramiento.
4. Auditorías Internas.
5. Auditorías de la Oficina de Control de Gestión.
</v>
      </c>
      <c r="H10" s="129">
        <f>+'Valoración del Riesgo'!Z11</f>
        <v>1</v>
      </c>
      <c r="I10" s="129">
        <f>+'Valoración del Riesgo'!AA11</f>
        <v>3</v>
      </c>
      <c r="J10" s="67" t="str">
        <f>+'Valoración del Riesgo'!AG11</f>
        <v>M</v>
      </c>
      <c r="K10" s="82" t="str">
        <f>+'Valoración del Riesgo'!AH11</f>
        <v>Zona de Riesgo Moderada</v>
      </c>
      <c r="L10" s="129" t="str">
        <f>+'Valoración del Riesgo'!AI11</f>
        <v>Asumir o Reducir el Riesgo</v>
      </c>
      <c r="M10" s="164" t="s">
        <v>148</v>
      </c>
      <c r="N10" s="163" t="s">
        <v>191</v>
      </c>
      <c r="O10" s="163" t="s">
        <v>192</v>
      </c>
      <c r="P10" s="196" t="s">
        <v>193</v>
      </c>
    </row>
    <row r="11" spans="1:16" ht="140.25" customHeight="1" thickBot="1" x14ac:dyDescent="0.25">
      <c r="A11" s="130">
        <f>+'Valoración del Riesgo'!A12</f>
        <v>2</v>
      </c>
      <c r="B11" s="172" t="str">
        <f>+'Valoración del Riesgo'!B12</f>
        <v xml:space="preserve">Ofertar programas académicos que no tienen demanda. </v>
      </c>
      <c r="C11" s="131">
        <f>+'Valoración del Riesgo'!C12</f>
        <v>3</v>
      </c>
      <c r="D11" s="131">
        <f>+'Valoración del Riesgo'!D12</f>
        <v>3</v>
      </c>
      <c r="E11" s="97" t="str">
        <f>+'Valoración del Riesgo'!E12</f>
        <v>A</v>
      </c>
      <c r="F11" s="97" t="str">
        <f>+'Valoración del Riesgo'!F12</f>
        <v>Zona de Riesgo Alta</v>
      </c>
      <c r="G11" s="168" t="str">
        <f>+'Valoración del Riesgo'!G12</f>
        <v>1. Cumplimiento del procedimiento de creación y oferta de programas académicos de pregrado y posgrado</v>
      </c>
      <c r="H11" s="131">
        <f>+'Valoración del Riesgo'!Z12</f>
        <v>1</v>
      </c>
      <c r="I11" s="131">
        <f>+'Valoración del Riesgo'!AA12</f>
        <v>3</v>
      </c>
      <c r="J11" s="68" t="str">
        <f>+'Valoración del Riesgo'!AG12</f>
        <v>M</v>
      </c>
      <c r="K11" s="97" t="str">
        <f>+'Valoración del Riesgo'!AH12</f>
        <v>Zona de Riesgo Moderada</v>
      </c>
      <c r="L11" s="131" t="str">
        <f>+'Valoración del Riesgo'!AI12</f>
        <v>Asumir o Reducir el Riesgo</v>
      </c>
      <c r="M11" s="164" t="s">
        <v>148</v>
      </c>
      <c r="N11" s="166" t="s">
        <v>166</v>
      </c>
      <c r="O11" s="166" t="s">
        <v>162</v>
      </c>
      <c r="P11" s="167" t="s">
        <v>168</v>
      </c>
    </row>
    <row r="12" spans="1:16" ht="96" customHeight="1" x14ac:dyDescent="0.2">
      <c r="A12" s="130">
        <f>+'Valoración del Riesgo'!A13</f>
        <v>3</v>
      </c>
      <c r="B12" s="168" t="str">
        <f>+'Valoración del Riesgo'!B13</f>
        <v>Incumplir el calendario académico.</v>
      </c>
      <c r="C12" s="131">
        <f>+'Valoración del Riesgo'!C13</f>
        <v>4</v>
      </c>
      <c r="D12" s="131">
        <f>+'Valoración del Riesgo'!D13</f>
        <v>3</v>
      </c>
      <c r="E12" s="97" t="str">
        <f>+'Valoración del Riesgo'!E13</f>
        <v>A</v>
      </c>
      <c r="F12" s="97" t="str">
        <f>+'Valoración del Riesgo'!F13</f>
        <v>Zona de Riesgo Alta</v>
      </c>
      <c r="G12" s="168" t="str">
        <f>+'Valoración del Riesgo'!G13</f>
        <v>1. Procedimiento de  cumplimiento de la planificación académico administrativa.</v>
      </c>
      <c r="H12" s="131">
        <f>+'Valoración del Riesgo'!Z13</f>
        <v>2</v>
      </c>
      <c r="I12" s="131">
        <f>+'Valoración del Riesgo'!AA13</f>
        <v>3</v>
      </c>
      <c r="J12" s="68" t="str">
        <f>+'Valoración del Riesgo'!AG13</f>
        <v>M</v>
      </c>
      <c r="K12" s="97" t="str">
        <f>+'Valoración del Riesgo'!AH13</f>
        <v>Zona de Riesgo Moderada</v>
      </c>
      <c r="L12" s="131" t="str">
        <f>+'Valoración del Riesgo'!AI13</f>
        <v>Asumir o Reducir el Riesgo</v>
      </c>
      <c r="M12" s="164" t="s">
        <v>148</v>
      </c>
      <c r="N12" s="166" t="s">
        <v>184</v>
      </c>
      <c r="O12" s="166" t="s">
        <v>147</v>
      </c>
      <c r="P12" s="167" t="s">
        <v>185</v>
      </c>
    </row>
    <row r="13" spans="1:16" hidden="1" x14ac:dyDescent="0.2">
      <c r="A13" s="130">
        <f>+'Valoración del Riesgo'!A14</f>
        <v>4</v>
      </c>
      <c r="B13" s="131">
        <f>+'Valoración del Riesgo'!B14</f>
        <v>0</v>
      </c>
      <c r="C13" s="131">
        <f>+'Valoración del Riesgo'!C14</f>
        <v>0</v>
      </c>
      <c r="D13" s="131">
        <f>+'Valoración del Riesgo'!D14</f>
        <v>0</v>
      </c>
      <c r="E13" s="97" t="str">
        <f>+'Valoración del Riesgo'!E14</f>
        <v xml:space="preserve"> </v>
      </c>
      <c r="F13" s="97" t="str">
        <f>+'Valoración del Riesgo'!F14</f>
        <v xml:space="preserve"> </v>
      </c>
      <c r="G13" s="131">
        <f>+'Valoración del Riesgo'!G14</f>
        <v>0</v>
      </c>
      <c r="H13" s="131">
        <f>+'Valoración del Riesgo'!Z14</f>
        <v>0</v>
      </c>
      <c r="I13" s="131">
        <f>+'Valoración del Riesgo'!AA14</f>
        <v>0</v>
      </c>
      <c r="J13" s="68" t="str">
        <f>+'Valoración del Riesgo'!AG14</f>
        <v xml:space="preserve"> </v>
      </c>
      <c r="K13" s="97" t="str">
        <f>+'Valoración del Riesgo'!AH14</f>
        <v xml:space="preserve"> </v>
      </c>
      <c r="L13" s="131" t="str">
        <f>+'Valoración del Riesgo'!AI14</f>
        <v xml:space="preserve"> </v>
      </c>
      <c r="M13" s="134"/>
      <c r="N13" s="134"/>
      <c r="O13" s="134"/>
      <c r="P13" s="135"/>
    </row>
    <row r="14" spans="1:16" hidden="1" x14ac:dyDescent="0.2">
      <c r="A14" s="130">
        <f>+'Valoración del Riesgo'!A15</f>
        <v>5</v>
      </c>
      <c r="B14" s="131">
        <f>+'Valoración del Riesgo'!B15</f>
        <v>0</v>
      </c>
      <c r="C14" s="131">
        <f>+'Valoración del Riesgo'!C15</f>
        <v>0</v>
      </c>
      <c r="D14" s="131">
        <f>+'Valoración del Riesgo'!D15</f>
        <v>0</v>
      </c>
      <c r="E14" s="97" t="str">
        <f>+'Valoración del Riesgo'!E15</f>
        <v xml:space="preserve"> </v>
      </c>
      <c r="F14" s="97" t="str">
        <f>+'Valoración del Riesgo'!F15</f>
        <v xml:space="preserve"> </v>
      </c>
      <c r="G14" s="131">
        <f>+'Valoración del Riesgo'!G15</f>
        <v>0</v>
      </c>
      <c r="H14" s="131">
        <f>+'Valoración del Riesgo'!Z15</f>
        <v>0</v>
      </c>
      <c r="I14" s="131">
        <f>+'Valoración del Riesgo'!AA15</f>
        <v>0</v>
      </c>
      <c r="J14" s="68" t="str">
        <f>+'Valoración del Riesgo'!AG15</f>
        <v xml:space="preserve"> </v>
      </c>
      <c r="K14" s="97" t="str">
        <f>+'Valoración del Riesgo'!AH15</f>
        <v xml:space="preserve"> </v>
      </c>
      <c r="L14" s="131" t="str">
        <f>+'Valoración del Riesgo'!AI15</f>
        <v xml:space="preserve"> </v>
      </c>
      <c r="M14" s="134"/>
      <c r="N14" s="134"/>
      <c r="O14" s="134"/>
      <c r="P14" s="135"/>
    </row>
    <row r="15" spans="1:16" hidden="1" x14ac:dyDescent="0.2">
      <c r="A15" s="130">
        <f>+'Valoración del Riesgo'!A16</f>
        <v>6</v>
      </c>
      <c r="B15" s="131">
        <f>+'Valoración del Riesgo'!B16</f>
        <v>0</v>
      </c>
      <c r="C15" s="131">
        <f>+'Valoración del Riesgo'!C16</f>
        <v>0</v>
      </c>
      <c r="D15" s="131">
        <f>+'Valoración del Riesgo'!D16</f>
        <v>0</v>
      </c>
      <c r="E15" s="97" t="str">
        <f>+'Valoración del Riesgo'!E16</f>
        <v xml:space="preserve"> </v>
      </c>
      <c r="F15" s="97" t="str">
        <f>+'Valoración del Riesgo'!F16</f>
        <v xml:space="preserve"> </v>
      </c>
      <c r="G15" s="131">
        <f>+'Valoración del Riesgo'!G16</f>
        <v>0</v>
      </c>
      <c r="H15" s="131">
        <f>+'Valoración del Riesgo'!Z16</f>
        <v>0</v>
      </c>
      <c r="I15" s="131">
        <f>+'Valoración del Riesgo'!AA16</f>
        <v>0</v>
      </c>
      <c r="J15" s="68" t="str">
        <f>+'Valoración del Riesgo'!AG16</f>
        <v xml:space="preserve"> </v>
      </c>
      <c r="K15" s="97" t="str">
        <f>+'Valoración del Riesgo'!AH16</f>
        <v xml:space="preserve"> </v>
      </c>
      <c r="L15" s="131" t="str">
        <f>+'Valoración del Riesgo'!AI16</f>
        <v xml:space="preserve"> </v>
      </c>
      <c r="M15" s="134"/>
      <c r="N15" s="134"/>
      <c r="O15" s="134"/>
      <c r="P15" s="135"/>
    </row>
    <row r="16" spans="1:16" hidden="1" x14ac:dyDescent="0.2">
      <c r="A16" s="130">
        <f>+'Valoración del Riesgo'!A17</f>
        <v>7</v>
      </c>
      <c r="B16" s="131">
        <f>+'Valoración del Riesgo'!B17</f>
        <v>0</v>
      </c>
      <c r="C16" s="131">
        <f>+'Valoración del Riesgo'!C17</f>
        <v>0</v>
      </c>
      <c r="D16" s="131">
        <f>+'Valoración del Riesgo'!D17</f>
        <v>0</v>
      </c>
      <c r="E16" s="97" t="str">
        <f>+'Valoración del Riesgo'!E17</f>
        <v xml:space="preserve"> </v>
      </c>
      <c r="F16" s="97" t="str">
        <f>+'Valoración del Riesgo'!F17</f>
        <v xml:space="preserve"> </v>
      </c>
      <c r="G16" s="131">
        <f>+'Valoración del Riesgo'!G17</f>
        <v>0</v>
      </c>
      <c r="H16" s="131">
        <f>+'Valoración del Riesgo'!Z17</f>
        <v>0</v>
      </c>
      <c r="I16" s="131">
        <f>+'Valoración del Riesgo'!AA17</f>
        <v>0</v>
      </c>
      <c r="J16" s="68" t="str">
        <f>+'Valoración del Riesgo'!AG17</f>
        <v xml:space="preserve"> </v>
      </c>
      <c r="K16" s="97" t="str">
        <f>+'Valoración del Riesgo'!AH17</f>
        <v xml:space="preserve"> </v>
      </c>
      <c r="L16" s="131" t="str">
        <f>+'Valoración del Riesgo'!AI17</f>
        <v xml:space="preserve"> </v>
      </c>
      <c r="M16" s="134"/>
      <c r="N16" s="134"/>
      <c r="O16" s="134"/>
      <c r="P16" s="135"/>
    </row>
    <row r="17" spans="1:16" hidden="1" x14ac:dyDescent="0.2">
      <c r="A17" s="130">
        <f>+'Valoración del Riesgo'!A18</f>
        <v>8</v>
      </c>
      <c r="B17" s="131">
        <f>+'Valoración del Riesgo'!B18</f>
        <v>0</v>
      </c>
      <c r="C17" s="131">
        <f>+'Valoración del Riesgo'!C18</f>
        <v>0</v>
      </c>
      <c r="D17" s="131">
        <f>+'Valoración del Riesgo'!D18</f>
        <v>0</v>
      </c>
      <c r="E17" s="97" t="str">
        <f>+'Valoración del Riesgo'!E18</f>
        <v xml:space="preserve"> </v>
      </c>
      <c r="F17" s="97" t="str">
        <f>+'Valoración del Riesgo'!F18</f>
        <v xml:space="preserve"> </v>
      </c>
      <c r="G17" s="131">
        <f>+'Valoración del Riesgo'!G18</f>
        <v>0</v>
      </c>
      <c r="H17" s="131">
        <f>+'Valoración del Riesgo'!Z18</f>
        <v>0</v>
      </c>
      <c r="I17" s="131">
        <f>+'Valoración del Riesgo'!AA18</f>
        <v>0</v>
      </c>
      <c r="J17" s="68" t="str">
        <f>+'Valoración del Riesgo'!AG18</f>
        <v xml:space="preserve"> </v>
      </c>
      <c r="K17" s="97" t="str">
        <f>+'Valoración del Riesgo'!AH18</f>
        <v xml:space="preserve"> </v>
      </c>
      <c r="L17" s="131" t="str">
        <f>+'Valoración del Riesgo'!AI18</f>
        <v xml:space="preserve"> </v>
      </c>
      <c r="M17" s="134"/>
      <c r="N17" s="134"/>
      <c r="O17" s="134"/>
      <c r="P17" s="135"/>
    </row>
    <row r="18" spans="1:16" hidden="1" x14ac:dyDescent="0.2">
      <c r="A18" s="130">
        <f>+'Valoración del Riesgo'!A19</f>
        <v>9</v>
      </c>
      <c r="B18" s="131">
        <f>+'Valoración del Riesgo'!B19</f>
        <v>0</v>
      </c>
      <c r="C18" s="131">
        <f>+'Valoración del Riesgo'!C19</f>
        <v>0</v>
      </c>
      <c r="D18" s="131">
        <f>+'Valoración del Riesgo'!D19</f>
        <v>0</v>
      </c>
      <c r="E18" s="97" t="str">
        <f>+'Valoración del Riesgo'!E19</f>
        <v xml:space="preserve"> </v>
      </c>
      <c r="F18" s="97" t="str">
        <f>+'Valoración del Riesgo'!F19</f>
        <v xml:space="preserve"> </v>
      </c>
      <c r="G18" s="131">
        <f>+'Valoración del Riesgo'!G19</f>
        <v>0</v>
      </c>
      <c r="H18" s="131">
        <f>+'Valoración del Riesgo'!Z19</f>
        <v>0</v>
      </c>
      <c r="I18" s="131">
        <f>+'Valoración del Riesgo'!AA19</f>
        <v>0</v>
      </c>
      <c r="J18" s="68" t="str">
        <f>+'Valoración del Riesgo'!AG19</f>
        <v xml:space="preserve"> </v>
      </c>
      <c r="K18" s="97" t="str">
        <f>+'Valoración del Riesgo'!AH19</f>
        <v xml:space="preserve"> </v>
      </c>
      <c r="L18" s="131" t="str">
        <f>+'Valoración del Riesgo'!AI19</f>
        <v xml:space="preserve"> </v>
      </c>
      <c r="M18" s="134"/>
      <c r="N18" s="134"/>
      <c r="O18" s="134"/>
      <c r="P18" s="135"/>
    </row>
    <row r="19" spans="1:16" ht="13.5" hidden="1" thickBot="1" x14ac:dyDescent="0.25">
      <c r="A19" s="132">
        <f>+'Valoración del Riesgo'!A20</f>
        <v>10</v>
      </c>
      <c r="B19" s="133">
        <f>+'Valoración del Riesgo'!B20</f>
        <v>0</v>
      </c>
      <c r="C19" s="133">
        <f>+'Valoración del Riesgo'!C20</f>
        <v>0</v>
      </c>
      <c r="D19" s="133">
        <f>+'Valoración del Riesgo'!D20</f>
        <v>0</v>
      </c>
      <c r="E19" s="102" t="str">
        <f>+'Valoración del Riesgo'!E20</f>
        <v xml:space="preserve"> </v>
      </c>
      <c r="F19" s="102" t="str">
        <f>+'Valoración del Riesgo'!F20</f>
        <v xml:space="preserve"> </v>
      </c>
      <c r="G19" s="133">
        <f>+'Valoración del Riesgo'!G20</f>
        <v>0</v>
      </c>
      <c r="H19" s="133">
        <f>+'Valoración del Riesgo'!Z20</f>
        <v>0</v>
      </c>
      <c r="I19" s="133">
        <f>+'Valoración del Riesgo'!AA20</f>
        <v>0</v>
      </c>
      <c r="J19" s="69" t="str">
        <f>+'Valoración del Riesgo'!AG20</f>
        <v xml:space="preserve"> </v>
      </c>
      <c r="K19" s="102" t="str">
        <f>+'Valoración del Riesgo'!AH20</f>
        <v xml:space="preserve"> </v>
      </c>
      <c r="L19" s="133" t="str">
        <f>+'Valoración del Riesgo'!AI20</f>
        <v xml:space="preserve"> </v>
      </c>
      <c r="M19" s="170"/>
      <c r="N19" s="32"/>
      <c r="O19" s="32"/>
      <c r="P19" s="34"/>
    </row>
    <row r="20" spans="1:16" ht="16.5" customHeight="1" thickBot="1" x14ac:dyDescent="0.25">
      <c r="A20" s="361" t="s">
        <v>56</v>
      </c>
      <c r="B20" s="362"/>
      <c r="C20" s="362"/>
      <c r="D20" s="362"/>
      <c r="E20" s="362"/>
      <c r="F20" s="362"/>
      <c r="G20" s="362"/>
      <c r="H20" s="362"/>
      <c r="I20" s="362"/>
      <c r="J20" s="362"/>
      <c r="K20" s="362"/>
      <c r="L20" s="362"/>
      <c r="M20" s="362"/>
      <c r="N20" s="362"/>
      <c r="O20" s="362"/>
      <c r="P20" s="363"/>
    </row>
    <row r="21" spans="1:16" ht="27" customHeight="1" x14ac:dyDescent="0.2">
      <c r="A21" s="364" t="s">
        <v>7</v>
      </c>
      <c r="B21" s="366" t="s">
        <v>23</v>
      </c>
      <c r="C21" s="368" t="s">
        <v>60</v>
      </c>
      <c r="D21" s="368"/>
      <c r="E21" s="368"/>
      <c r="F21" s="368"/>
      <c r="G21" s="368" t="s">
        <v>62</v>
      </c>
      <c r="H21" s="368"/>
      <c r="I21" s="368"/>
      <c r="J21" s="368"/>
      <c r="K21" s="368"/>
      <c r="L21" s="368"/>
      <c r="M21" s="368" t="s">
        <v>64</v>
      </c>
      <c r="N21" s="368"/>
      <c r="O21" s="368"/>
      <c r="P21" s="369"/>
    </row>
    <row r="22" spans="1:16" ht="27" customHeight="1" thickBot="1" x14ac:dyDescent="0.25">
      <c r="A22" s="365"/>
      <c r="B22" s="367"/>
      <c r="C22" s="126" t="s">
        <v>33</v>
      </c>
      <c r="D22" s="126" t="s">
        <v>5</v>
      </c>
      <c r="E22" s="370" t="s">
        <v>61</v>
      </c>
      <c r="F22" s="371"/>
      <c r="G22" s="126" t="s">
        <v>9</v>
      </c>
      <c r="H22" s="125" t="s">
        <v>33</v>
      </c>
      <c r="I22" s="126" t="s">
        <v>5</v>
      </c>
      <c r="J22" s="351" t="s">
        <v>108</v>
      </c>
      <c r="K22" s="360"/>
      <c r="L22" s="126" t="s">
        <v>4</v>
      </c>
      <c r="M22" s="126" t="s">
        <v>63</v>
      </c>
      <c r="N22" s="126" t="s">
        <v>34</v>
      </c>
      <c r="O22" s="126" t="s">
        <v>43</v>
      </c>
      <c r="P22" s="127" t="s">
        <v>53</v>
      </c>
    </row>
    <row r="23" spans="1:16" ht="99" customHeight="1" x14ac:dyDescent="0.2">
      <c r="A23" s="59">
        <f>+'Valoración del Riesgo'!A24</f>
        <v>1</v>
      </c>
      <c r="B23" s="60" t="str">
        <f>+'Valoración del Riesgo'!B24</f>
        <v>Infringir el debido proceso en el accionar académico, administrativo y disciplinario de acuerdo a  lo establecido en los estatutos y normas que regulan la Universidad.</v>
      </c>
      <c r="C23" s="112">
        <f>+'Valoración del Riesgo'!C24</f>
        <v>4</v>
      </c>
      <c r="D23" s="112">
        <f>+'Valoración del Riesgo'!D24</f>
        <v>4</v>
      </c>
      <c r="E23" s="82" t="str">
        <f>+'Valoración del Riesgo'!E24</f>
        <v>A</v>
      </c>
      <c r="F23" s="82" t="str">
        <f>+'Valoración del Riesgo'!F24</f>
        <v>Zona de Riesgo Alta</v>
      </c>
      <c r="G23" s="112" t="str">
        <f>+'Valoración del Riesgo'!G24</f>
        <v>N.P.</v>
      </c>
      <c r="H23" s="112">
        <f>+'Valoración del Riesgo'!Z24</f>
        <v>4</v>
      </c>
      <c r="I23" s="112">
        <f>+'Valoración del Riesgo'!AA24</f>
        <v>4</v>
      </c>
      <c r="J23" s="67" t="str">
        <f>+'Valoración del Riesgo'!AG24</f>
        <v>A</v>
      </c>
      <c r="K23" s="82" t="str">
        <f>+'Valoración del Riesgo'!AH24</f>
        <v>Zona de Riesgo Alta</v>
      </c>
      <c r="L23" s="112" t="str">
        <f>+'Valoración del Riesgo'!AI24</f>
        <v>Reducir o Eliminar el Riesgo</v>
      </c>
      <c r="M23" s="52" t="s">
        <v>148</v>
      </c>
      <c r="N23" s="177" t="s">
        <v>172</v>
      </c>
      <c r="O23" s="136" t="s">
        <v>169</v>
      </c>
      <c r="P23" s="176" t="s">
        <v>171</v>
      </c>
    </row>
    <row r="24" spans="1:16" ht="62.25" customHeight="1" x14ac:dyDescent="0.2">
      <c r="A24" s="61">
        <f>+'Valoración del Riesgo'!A25</f>
        <v>2</v>
      </c>
      <c r="B24" s="62" t="str">
        <f>+'Valoración del Riesgo'!B25</f>
        <v>Uso inadecuado y adulteración de la información para beneficio propio o de un tercero.</v>
      </c>
      <c r="C24" s="114">
        <f>+'Valoración del Riesgo'!C25</f>
        <v>4</v>
      </c>
      <c r="D24" s="114">
        <f>+'Valoración del Riesgo'!D25</f>
        <v>4</v>
      </c>
      <c r="E24" s="97" t="str">
        <f>+'Valoración del Riesgo'!E25</f>
        <v>A</v>
      </c>
      <c r="F24" s="97" t="str">
        <f>+'Valoración del Riesgo'!F25</f>
        <v>Zona de Riesgo Alta</v>
      </c>
      <c r="G24" s="173" t="str">
        <f>+'Valoración del Riesgo'!G25</f>
        <v>Niveles de seguridad de los sistemas de información existentes.</v>
      </c>
      <c r="H24" s="114">
        <f>+'Valoración del Riesgo'!Z25</f>
        <v>4</v>
      </c>
      <c r="I24" s="114">
        <f>+'Valoración del Riesgo'!AA25</f>
        <v>4</v>
      </c>
      <c r="J24" s="68" t="str">
        <f>+'Valoración del Riesgo'!AG25</f>
        <v>A</v>
      </c>
      <c r="K24" s="97" t="str">
        <f>+'Valoración del Riesgo'!AH25</f>
        <v>Zona de Riesgo Alta</v>
      </c>
      <c r="L24" s="114" t="str">
        <f>+'Valoración del Riesgo'!AI25</f>
        <v>Reducir o Eliminar el Riesgo</v>
      </c>
      <c r="M24" s="8" t="s">
        <v>148</v>
      </c>
      <c r="N24" s="174" t="s">
        <v>158</v>
      </c>
      <c r="O24" s="9" t="s">
        <v>175</v>
      </c>
      <c r="P24" s="175" t="s">
        <v>170</v>
      </c>
    </row>
    <row r="25" spans="1:16" ht="79.5" customHeight="1" x14ac:dyDescent="0.2">
      <c r="A25" s="61">
        <f>+'Valoración del Riesgo'!A26</f>
        <v>3</v>
      </c>
      <c r="B25" s="62" t="str">
        <f>+'Valoración del Riesgo'!B26</f>
        <v>Concentrar la autoridad, aprovechamiento del cargo y de sus funciones para la toma de decisiones en beneficio propio o de un tercero.</v>
      </c>
      <c r="C25" s="114">
        <f>+'Valoración del Riesgo'!C26</f>
        <v>4</v>
      </c>
      <c r="D25" s="114">
        <f>+'Valoración del Riesgo'!D26</f>
        <v>4</v>
      </c>
      <c r="E25" s="97" t="str">
        <f>+'Valoración del Riesgo'!E26</f>
        <v>A</v>
      </c>
      <c r="F25" s="97" t="str">
        <f>+'Valoración del Riesgo'!F26</f>
        <v>Zona de Riesgo Alta</v>
      </c>
      <c r="G25" s="173" t="str">
        <f>+'Valoración del Riesgo'!G26</f>
        <v xml:space="preserve">Manual de responsabilidades competencias </v>
      </c>
      <c r="H25" s="114">
        <f>+'Valoración del Riesgo'!Z26</f>
        <v>4</v>
      </c>
      <c r="I25" s="114">
        <f>+'Valoración del Riesgo'!AA26</f>
        <v>4</v>
      </c>
      <c r="J25" s="68" t="str">
        <f>+'Valoración del Riesgo'!AG26</f>
        <v>A</v>
      </c>
      <c r="K25" s="97" t="str">
        <f>+'Valoración del Riesgo'!AH26</f>
        <v>Zona de Riesgo Alta</v>
      </c>
      <c r="L25" s="114" t="str">
        <f>+'Valoración del Riesgo'!AI26</f>
        <v>Reducir o Eliminar el Riesgo</v>
      </c>
      <c r="M25" s="8" t="s">
        <v>148</v>
      </c>
      <c r="N25" s="174" t="s">
        <v>173</v>
      </c>
      <c r="O25" s="138" t="s">
        <v>174</v>
      </c>
      <c r="P25" s="175" t="s">
        <v>186</v>
      </c>
    </row>
    <row r="26" spans="1:16" hidden="1" x14ac:dyDescent="0.2">
      <c r="A26" s="61">
        <f>+'Valoración del Riesgo'!A27</f>
        <v>4</v>
      </c>
      <c r="B26" s="114">
        <f>+'Valoración del Riesgo'!B27</f>
        <v>0</v>
      </c>
      <c r="C26" s="114">
        <f>+'Valoración del Riesgo'!C27</f>
        <v>0</v>
      </c>
      <c r="D26" s="114">
        <f>+'Valoración del Riesgo'!D27</f>
        <v>0</v>
      </c>
      <c r="E26" s="97" t="str">
        <f>+'Valoración del Riesgo'!E27</f>
        <v xml:space="preserve"> </v>
      </c>
      <c r="F26" s="97" t="str">
        <f>+'Valoración del Riesgo'!F27</f>
        <v xml:space="preserve"> </v>
      </c>
      <c r="G26" s="114">
        <f>+'Valoración del Riesgo'!G27</f>
        <v>0</v>
      </c>
      <c r="H26" s="114">
        <f>+'Valoración del Riesgo'!Z27</f>
        <v>0</v>
      </c>
      <c r="I26" s="114">
        <f>+'Valoración del Riesgo'!AA27</f>
        <v>0</v>
      </c>
      <c r="J26" s="68" t="str">
        <f>+'Valoración del Riesgo'!AG27</f>
        <v xml:space="preserve"> </v>
      </c>
      <c r="K26" s="97" t="str">
        <f>+'Valoración del Riesgo'!AH27</f>
        <v xml:space="preserve"> </v>
      </c>
      <c r="L26" s="114" t="str">
        <f>+'Valoración del Riesgo'!AI27</f>
        <v xml:space="preserve"> </v>
      </c>
      <c r="M26" s="8"/>
      <c r="N26" s="137"/>
      <c r="O26" s="138"/>
      <c r="P26" s="139"/>
    </row>
    <row r="27" spans="1:16" hidden="1" x14ac:dyDescent="0.2">
      <c r="A27" s="61">
        <f>+'Valoración del Riesgo'!A28</f>
        <v>5</v>
      </c>
      <c r="B27" s="114">
        <f>+'Valoración del Riesgo'!B28</f>
        <v>0</v>
      </c>
      <c r="C27" s="114">
        <f>+'Valoración del Riesgo'!C28</f>
        <v>0</v>
      </c>
      <c r="D27" s="114">
        <f>+'Valoración del Riesgo'!D28</f>
        <v>0</v>
      </c>
      <c r="E27" s="97" t="str">
        <f>+'Valoración del Riesgo'!E28</f>
        <v xml:space="preserve"> </v>
      </c>
      <c r="F27" s="97" t="str">
        <f>+'Valoración del Riesgo'!F28</f>
        <v xml:space="preserve"> </v>
      </c>
      <c r="G27" s="114">
        <f>+'Valoración del Riesgo'!G28</f>
        <v>0</v>
      </c>
      <c r="H27" s="114">
        <f>+'Valoración del Riesgo'!Z28</f>
        <v>0</v>
      </c>
      <c r="I27" s="114">
        <f>+'Valoración del Riesgo'!AA28</f>
        <v>0</v>
      </c>
      <c r="J27" s="68" t="str">
        <f>+'Valoración del Riesgo'!AG28</f>
        <v xml:space="preserve"> </v>
      </c>
      <c r="K27" s="97" t="str">
        <f>+'Valoración del Riesgo'!AH28</f>
        <v xml:space="preserve"> </v>
      </c>
      <c r="L27" s="114" t="str">
        <f>+'Valoración del Riesgo'!AI28</f>
        <v xml:space="preserve"> </v>
      </c>
      <c r="M27" s="8"/>
      <c r="N27" s="137"/>
      <c r="O27" s="138"/>
      <c r="P27" s="139"/>
    </row>
    <row r="28" spans="1:16" hidden="1" x14ac:dyDescent="0.2">
      <c r="A28" s="61">
        <f>+'Valoración del Riesgo'!A29</f>
        <v>6</v>
      </c>
      <c r="B28" s="114">
        <f>+'Valoración del Riesgo'!B29</f>
        <v>0</v>
      </c>
      <c r="C28" s="114">
        <f>+'Valoración del Riesgo'!C29</f>
        <v>0</v>
      </c>
      <c r="D28" s="114">
        <f>+'Valoración del Riesgo'!D29</f>
        <v>0</v>
      </c>
      <c r="E28" s="97" t="str">
        <f>+'Valoración del Riesgo'!E29</f>
        <v xml:space="preserve"> </v>
      </c>
      <c r="F28" s="97" t="str">
        <f>+'Valoración del Riesgo'!F29</f>
        <v xml:space="preserve"> </v>
      </c>
      <c r="G28" s="114">
        <f>+'Valoración del Riesgo'!G29</f>
        <v>0</v>
      </c>
      <c r="H28" s="114">
        <f>+'Valoración del Riesgo'!Z29</f>
        <v>0</v>
      </c>
      <c r="I28" s="114">
        <f>+'Valoración del Riesgo'!AA29</f>
        <v>0</v>
      </c>
      <c r="J28" s="68" t="str">
        <f>+'Valoración del Riesgo'!AG29</f>
        <v xml:space="preserve"> </v>
      </c>
      <c r="K28" s="97" t="str">
        <f>+'Valoración del Riesgo'!AH29</f>
        <v xml:space="preserve"> </v>
      </c>
      <c r="L28" s="114" t="str">
        <f>+'Valoración del Riesgo'!AI29</f>
        <v xml:space="preserve"> </v>
      </c>
      <c r="M28" s="8"/>
      <c r="N28" s="137"/>
      <c r="O28" s="138"/>
      <c r="P28" s="139"/>
    </row>
    <row r="29" spans="1:16" hidden="1" x14ac:dyDescent="0.2">
      <c r="A29" s="61">
        <f>+'Valoración del Riesgo'!A30</f>
        <v>7</v>
      </c>
      <c r="B29" s="114">
        <f>+'Valoración del Riesgo'!B30</f>
        <v>0</v>
      </c>
      <c r="C29" s="114">
        <f>+'Valoración del Riesgo'!C30</f>
        <v>0</v>
      </c>
      <c r="D29" s="114">
        <f>+'Valoración del Riesgo'!D30</f>
        <v>0</v>
      </c>
      <c r="E29" s="97" t="str">
        <f>+'Valoración del Riesgo'!E30</f>
        <v xml:space="preserve"> </v>
      </c>
      <c r="F29" s="97" t="str">
        <f>+'Valoración del Riesgo'!F30</f>
        <v xml:space="preserve"> </v>
      </c>
      <c r="G29" s="114">
        <f>+'Valoración del Riesgo'!G30</f>
        <v>0</v>
      </c>
      <c r="H29" s="114">
        <f>+'Valoración del Riesgo'!Z30</f>
        <v>0</v>
      </c>
      <c r="I29" s="114">
        <f>+'Valoración del Riesgo'!AA30</f>
        <v>0</v>
      </c>
      <c r="J29" s="68" t="str">
        <f>+'Valoración del Riesgo'!AG30</f>
        <v xml:space="preserve"> </v>
      </c>
      <c r="K29" s="97" t="str">
        <f>+'Valoración del Riesgo'!AH30</f>
        <v xml:space="preserve"> </v>
      </c>
      <c r="L29" s="114" t="str">
        <f>+'Valoración del Riesgo'!AI30</f>
        <v xml:space="preserve"> </v>
      </c>
      <c r="M29" s="8"/>
      <c r="N29" s="137"/>
      <c r="O29" s="138"/>
      <c r="P29" s="139"/>
    </row>
    <row r="30" spans="1:16" hidden="1" x14ac:dyDescent="0.2">
      <c r="A30" s="61">
        <f>+'Valoración del Riesgo'!A31</f>
        <v>8</v>
      </c>
      <c r="B30" s="114">
        <f>+'Valoración del Riesgo'!B31</f>
        <v>0</v>
      </c>
      <c r="C30" s="114">
        <f>+'Valoración del Riesgo'!C31</f>
        <v>0</v>
      </c>
      <c r="D30" s="114">
        <f>+'Valoración del Riesgo'!D31</f>
        <v>0</v>
      </c>
      <c r="E30" s="97" t="str">
        <f>+'Valoración del Riesgo'!E31</f>
        <v xml:space="preserve"> </v>
      </c>
      <c r="F30" s="97" t="str">
        <f>+'Valoración del Riesgo'!F31</f>
        <v xml:space="preserve"> </v>
      </c>
      <c r="G30" s="114">
        <f>+'Valoración del Riesgo'!G31</f>
        <v>0</v>
      </c>
      <c r="H30" s="114">
        <f>+'Valoración del Riesgo'!Z31</f>
        <v>0</v>
      </c>
      <c r="I30" s="114">
        <f>+'Valoración del Riesgo'!AA31</f>
        <v>0</v>
      </c>
      <c r="J30" s="68" t="str">
        <f>+'Valoración del Riesgo'!AG31</f>
        <v xml:space="preserve"> </v>
      </c>
      <c r="K30" s="97" t="str">
        <f>+'Valoración del Riesgo'!AH31</f>
        <v xml:space="preserve"> </v>
      </c>
      <c r="L30" s="114" t="str">
        <f>+'Valoración del Riesgo'!AI31</f>
        <v xml:space="preserve"> </v>
      </c>
      <c r="M30" s="8"/>
      <c r="N30" s="137"/>
      <c r="O30" s="138"/>
      <c r="P30" s="139"/>
    </row>
    <row r="31" spans="1:16" hidden="1" x14ac:dyDescent="0.2">
      <c r="A31" s="61">
        <f>+'Valoración del Riesgo'!A32</f>
        <v>9</v>
      </c>
      <c r="B31" s="114">
        <f>+'Valoración del Riesgo'!B32</f>
        <v>0</v>
      </c>
      <c r="C31" s="114">
        <f>+'Valoración del Riesgo'!C32</f>
        <v>0</v>
      </c>
      <c r="D31" s="114">
        <f>+'Valoración del Riesgo'!D32</f>
        <v>0</v>
      </c>
      <c r="E31" s="97" t="str">
        <f>+'Valoración del Riesgo'!E32</f>
        <v xml:space="preserve"> </v>
      </c>
      <c r="F31" s="97" t="str">
        <f>+'Valoración del Riesgo'!F32</f>
        <v xml:space="preserve"> </v>
      </c>
      <c r="G31" s="114">
        <f>+'Valoración del Riesgo'!G32</f>
        <v>0</v>
      </c>
      <c r="H31" s="114">
        <f>+'Valoración del Riesgo'!Z32</f>
        <v>0</v>
      </c>
      <c r="I31" s="114">
        <f>+'Valoración del Riesgo'!AA32</f>
        <v>0</v>
      </c>
      <c r="J31" s="68" t="str">
        <f>+'Valoración del Riesgo'!AG32</f>
        <v xml:space="preserve"> </v>
      </c>
      <c r="K31" s="97" t="str">
        <f>+'Valoración del Riesgo'!AH32</f>
        <v xml:space="preserve"> </v>
      </c>
      <c r="L31" s="114" t="str">
        <f>+'Valoración del Riesgo'!AI32</f>
        <v xml:space="preserve"> </v>
      </c>
      <c r="M31" s="8"/>
      <c r="N31" s="137"/>
      <c r="O31" s="138"/>
      <c r="P31" s="139"/>
    </row>
    <row r="32" spans="1:16" ht="13.5" hidden="1" thickBot="1" x14ac:dyDescent="0.25">
      <c r="A32" s="63">
        <f>+'Valoración del Riesgo'!A33</f>
        <v>10</v>
      </c>
      <c r="B32" s="116">
        <f>+'Valoración del Riesgo'!B33</f>
        <v>0</v>
      </c>
      <c r="C32" s="116">
        <f>+'Valoración del Riesgo'!C33</f>
        <v>0</v>
      </c>
      <c r="D32" s="116">
        <f>+'Valoración del Riesgo'!D33</f>
        <v>0</v>
      </c>
      <c r="E32" s="102" t="str">
        <f>+'Valoración del Riesgo'!E33</f>
        <v xml:space="preserve"> </v>
      </c>
      <c r="F32" s="102" t="str">
        <f>+'Valoración del Riesgo'!F33</f>
        <v xml:space="preserve"> </v>
      </c>
      <c r="G32" s="116">
        <f>+'Valoración del Riesgo'!G33</f>
        <v>0</v>
      </c>
      <c r="H32" s="116">
        <f>+'Valoración del Riesgo'!Z33</f>
        <v>0</v>
      </c>
      <c r="I32" s="116">
        <f>+'Valoración del Riesgo'!AA33</f>
        <v>0</v>
      </c>
      <c r="J32" s="69" t="str">
        <f>+'Valoración del Riesgo'!AG33</f>
        <v xml:space="preserve"> </v>
      </c>
      <c r="K32" s="102" t="str">
        <f>+'Valoración del Riesgo'!AH33</f>
        <v xml:space="preserve"> </v>
      </c>
      <c r="L32" s="116" t="str">
        <f>+'Valoración del Riesgo'!AI33</f>
        <v xml:space="preserve"> </v>
      </c>
      <c r="M32" s="33"/>
      <c r="N32" s="140"/>
      <c r="O32" s="141"/>
      <c r="P32" s="142"/>
    </row>
    <row r="33" spans="1:16" x14ac:dyDescent="0.2">
      <c r="A33" s="11"/>
      <c r="B33" s="11"/>
      <c r="C33" s="11"/>
      <c r="D33" s="11"/>
      <c r="E33" s="11"/>
      <c r="F33" s="11"/>
      <c r="G33" s="11"/>
      <c r="H33" s="11"/>
      <c r="I33" s="11"/>
      <c r="J33" s="11"/>
      <c r="K33" s="11"/>
      <c r="L33" s="11"/>
      <c r="M33" s="11"/>
      <c r="N33" s="11"/>
      <c r="O33" s="11"/>
      <c r="P33" s="11"/>
    </row>
    <row r="34" spans="1:16" ht="19.5" customHeight="1" x14ac:dyDescent="0.2">
      <c r="A34" s="11"/>
      <c r="B34" s="350"/>
      <c r="C34" s="350"/>
      <c r="D34" s="350"/>
      <c r="E34" s="350"/>
      <c r="F34" s="350"/>
      <c r="G34" s="11"/>
      <c r="H34" s="11"/>
      <c r="I34" s="11"/>
      <c r="J34" s="11"/>
      <c r="K34" s="11"/>
      <c r="L34" s="11"/>
      <c r="M34" s="11"/>
      <c r="N34" s="11"/>
      <c r="O34" s="11"/>
      <c r="P34" s="11"/>
    </row>
    <row r="35" spans="1:16" x14ac:dyDescent="0.2">
      <c r="A35" s="11"/>
      <c r="B35" s="11"/>
      <c r="C35" s="11"/>
      <c r="D35" s="11"/>
      <c r="E35" s="11"/>
      <c r="F35" s="11"/>
      <c r="G35" s="11"/>
      <c r="H35" s="11"/>
      <c r="I35" s="11"/>
      <c r="J35" s="11"/>
      <c r="K35" s="11"/>
      <c r="L35" s="11"/>
      <c r="M35" s="11"/>
      <c r="N35" s="11"/>
      <c r="O35" s="11"/>
      <c r="P35" s="11"/>
    </row>
    <row r="36" spans="1:16" x14ac:dyDescent="0.2">
      <c r="A36" s="11"/>
      <c r="B36" s="11"/>
      <c r="D36" s="11"/>
      <c r="E36" s="11"/>
      <c r="F36" s="11"/>
      <c r="G36" s="11"/>
      <c r="H36" s="11"/>
      <c r="I36" s="11"/>
      <c r="J36" s="11"/>
      <c r="K36" s="11"/>
      <c r="L36" s="11"/>
      <c r="M36" s="11"/>
      <c r="N36" s="11"/>
      <c r="O36" s="11"/>
      <c r="P36" s="11"/>
    </row>
    <row r="37" spans="1:16" x14ac:dyDescent="0.2">
      <c r="A37" s="11"/>
      <c r="B37" s="11"/>
      <c r="C37" s="11"/>
      <c r="D37" s="11"/>
      <c r="E37" s="11"/>
      <c r="F37" s="11"/>
      <c r="G37" s="11"/>
      <c r="H37" s="11"/>
      <c r="I37" s="11"/>
      <c r="J37" s="11"/>
      <c r="K37" s="11"/>
      <c r="L37" s="11"/>
      <c r="M37" s="11"/>
      <c r="N37" s="11"/>
      <c r="O37" s="11"/>
      <c r="P37" s="11"/>
    </row>
  </sheetData>
  <sheetProtection formatCells="0" formatColumns="0" formatRows="0" insertColumns="0" insertRows="0" insertHyperlinks="0" deleteColumns="0" deleteRows="0" selectLockedCells="1" sort="0" autoFilter="0" pivotTables="0"/>
  <mergeCells count="26">
    <mergeCell ref="A6:B6"/>
    <mergeCell ref="C6:P6"/>
    <mergeCell ref="A1:B4"/>
    <mergeCell ref="C1:O2"/>
    <mergeCell ref="C3:O4"/>
    <mergeCell ref="A5:B5"/>
    <mergeCell ref="C5:P5"/>
    <mergeCell ref="A7:P7"/>
    <mergeCell ref="A8:A9"/>
    <mergeCell ref="B8:B9"/>
    <mergeCell ref="C8:F8"/>
    <mergeCell ref="M8:P8"/>
    <mergeCell ref="B34:F34"/>
    <mergeCell ref="E9:F9"/>
    <mergeCell ref="G8:G9"/>
    <mergeCell ref="H8:K8"/>
    <mergeCell ref="L8:L9"/>
    <mergeCell ref="J9:K9"/>
    <mergeCell ref="A20:P20"/>
    <mergeCell ref="A21:A22"/>
    <mergeCell ref="B21:B22"/>
    <mergeCell ref="C21:F21"/>
    <mergeCell ref="G21:L21"/>
    <mergeCell ref="M21:P21"/>
    <mergeCell ref="J22:K22"/>
    <mergeCell ref="E22:F22"/>
  </mergeCells>
  <conditionalFormatting sqref="M19">
    <cfRule type="containsText" dxfId="73" priority="149" operator="containsText" text="ZONA DE RIESGO MODERADO">
      <formula>NOT(ISERROR(SEARCH("ZONA DE RIESGO MODERADO",M19)))</formula>
    </cfRule>
    <cfRule type="containsText" dxfId="72" priority="150" operator="containsText" text="ZONA DE RIESGO BAJA">
      <formula>NOT(ISERROR(SEARCH("ZONA DE RIESGO BAJA",M19)))</formula>
    </cfRule>
  </conditionalFormatting>
  <conditionalFormatting sqref="F33 F35:F384">
    <cfRule type="containsText" dxfId="71" priority="151" operator="containsText" text="ZONA DE RIESGO EXTREMA">
      <formula>NOT(ISERROR(SEARCH("ZONA DE RIESGO EXTREMA",F33)))</formula>
    </cfRule>
    <cfRule type="containsText" dxfId="70" priority="152" operator="containsText" text="ZONA DE RIESGO ALTA">
      <formula>NOT(ISERROR(SEARCH("ZONA DE RIESGO ALTA",F33)))</formula>
    </cfRule>
    <cfRule type="containsText" dxfId="69" priority="153" operator="containsText" text="ZONA DE RIESGO MODERADO">
      <formula>NOT(ISERROR(SEARCH("ZONA DE RIESGO MODERADO",F33)))</formula>
    </cfRule>
    <cfRule type="containsText" dxfId="68" priority="154" operator="containsText" text="ZONA DE RIESGO BAJA">
      <formula>NOT(ISERROR(SEARCH("ZONA DE RIESGO BAJA",F33)))</formula>
    </cfRule>
  </conditionalFormatting>
  <conditionalFormatting sqref="K33:K384">
    <cfRule type="containsText" dxfId="67" priority="143" operator="containsText" text="ZONA DE RIESGO EXTREMA">
      <formula>NOT(ISERROR(SEARCH("ZONA DE RIESGO EXTREMA",K33)))</formula>
    </cfRule>
    <cfRule type="containsText" dxfId="66" priority="144" operator="containsText" text="ZONA DE RIESGO ALTA">
      <formula>NOT(ISERROR(SEARCH("ZONA DE RIESGO ALTA",K33)))</formula>
    </cfRule>
    <cfRule type="containsText" dxfId="65" priority="145" operator="containsText" text="ZONA DE RIESGO MODERADA">
      <formula>NOT(ISERROR(SEARCH("ZONA DE RIESGO MODERADA",K33)))</formula>
    </cfRule>
    <cfRule type="containsText" dxfId="64" priority="146" operator="containsText" text="ZONA DE RIESGO BAJA">
      <formula>NOT(ISERROR(SEARCH("ZONA DE RIESGO BAJA",K33)))</formula>
    </cfRule>
  </conditionalFormatting>
  <conditionalFormatting sqref="M19 L33:M383">
    <cfRule type="containsText" dxfId="63" priority="147" operator="containsText" text="Evitar, reducir, compartir o transferir el riesgo">
      <formula>NOT(ISERROR(SEARCH("Evitar, reducir, compartir o transferir el riesgo",L19)))</formula>
    </cfRule>
    <cfRule type="containsText" dxfId="62" priority="148" operator="containsText" text="reducir, evitar, compartir o transferir el riesgo">
      <formula>NOT(ISERROR(SEARCH("reducir, evitar, compartir o transferir el riesgo",L19)))</formula>
    </cfRule>
  </conditionalFormatting>
  <conditionalFormatting sqref="M19">
    <cfRule type="containsText" dxfId="61" priority="133" operator="containsText" text="ZONA DE RIESGO MODERADO">
      <formula>NOT(ISERROR(SEARCH("ZONA DE RIESGO MODERADO",M19)))</formula>
    </cfRule>
    <cfRule type="containsText" dxfId="60" priority="134" operator="containsText" text="ZONA DE RIESGO BAJA">
      <formula>NOT(ISERROR(SEARCH("ZONA DE RIESGO BAJA",M19)))</formula>
    </cfRule>
  </conditionalFormatting>
  <conditionalFormatting sqref="L23:M32">
    <cfRule type="containsText" dxfId="59" priority="109" operator="containsText" text="Evitar, reducir, compartir o transferir el riesgo">
      <formula>NOT(ISERROR(SEARCH("Evitar, reducir, compartir o transferir el riesgo",L23)))</formula>
    </cfRule>
    <cfRule type="containsText" dxfId="58" priority="110" operator="containsText" text="reducir, evitar, compartir o transferir el riesgo">
      <formula>NOT(ISERROR(SEARCH("reducir, evitar, compartir o transferir el riesgo",L23)))</formula>
    </cfRule>
  </conditionalFormatting>
  <conditionalFormatting sqref="M23:M32">
    <cfRule type="containsText" dxfId="57" priority="99" operator="containsText" text="ZONA DE RIESGO MODERADO">
      <formula>NOT(ISERROR(SEARCH("ZONA DE RIESGO MODERADO",M23)))</formula>
    </cfRule>
    <cfRule type="containsText" dxfId="56" priority="100" operator="containsText" text="ZONA DE RIESGO BAJA">
      <formula>NOT(ISERROR(SEARCH("ZONA DE RIESGO BAJA",M23)))</formula>
    </cfRule>
  </conditionalFormatting>
  <conditionalFormatting sqref="M23:M32">
    <cfRule type="containsText" dxfId="55" priority="97" operator="containsText" text="ZONA DE RIESGO MODERADO">
      <formula>NOT(ISERROR(SEARCH("ZONA DE RIESGO MODERADO",M23)))</formula>
    </cfRule>
    <cfRule type="containsText" dxfId="54" priority="98" operator="containsText" text="ZONA DE RIESGO BAJA">
      <formula>NOT(ISERROR(SEARCH("ZONA DE RIESGO BAJA",M23)))</formula>
    </cfRule>
  </conditionalFormatting>
  <conditionalFormatting sqref="M23:M32">
    <cfRule type="containsText" dxfId="53" priority="95" operator="containsText" text="ZONA DE RIESGO MODERADO">
      <formula>NOT(ISERROR(SEARCH("ZONA DE RIESGO MODERADO",M23)))</formula>
    </cfRule>
    <cfRule type="containsText" dxfId="52" priority="96" operator="containsText" text="ZONA DE RIESGO BAJA">
      <formula>NOT(ISERROR(SEARCH("ZONA DE RIESGO BAJA",M23)))</formula>
    </cfRule>
  </conditionalFormatting>
  <conditionalFormatting sqref="M23:M32">
    <cfRule type="containsText" dxfId="51" priority="93" operator="containsText" text="ZONA DE RIESGO MODERADO">
      <formula>NOT(ISERROR(SEARCH("ZONA DE RIESGO MODERADO",M23)))</formula>
    </cfRule>
    <cfRule type="containsText" dxfId="50" priority="94" operator="containsText" text="ZONA DE RIESGO BAJA">
      <formula>NOT(ISERROR(SEARCH("ZONA DE RIESGO BAJA",M23)))</formula>
    </cfRule>
  </conditionalFormatting>
  <conditionalFormatting sqref="M23:M32">
    <cfRule type="containsText" dxfId="49" priority="91" operator="containsText" text="ZONA DE RIESGO MODERADO">
      <formula>NOT(ISERROR(SEARCH("ZONA DE RIESGO MODERADO",M23)))</formula>
    </cfRule>
    <cfRule type="containsText" dxfId="48" priority="92" operator="containsText" text="ZONA DE RIESGO BAJA">
      <formula>NOT(ISERROR(SEARCH("ZONA DE RIESGO BAJA",M23)))</formula>
    </cfRule>
  </conditionalFormatting>
  <conditionalFormatting sqref="M23:M32">
    <cfRule type="containsText" dxfId="47" priority="89" operator="containsText" text="ZONA DE RIESGO MODERADO">
      <formula>NOT(ISERROR(SEARCH("ZONA DE RIESGO MODERADO",M23)))</formula>
    </cfRule>
    <cfRule type="containsText" dxfId="46" priority="90" operator="containsText" text="ZONA DE RIESGO BAJA">
      <formula>NOT(ISERROR(SEARCH("ZONA DE RIESGO BAJA",M23)))</formula>
    </cfRule>
  </conditionalFormatting>
  <conditionalFormatting sqref="M23:M32">
    <cfRule type="containsText" dxfId="45" priority="87" operator="containsText" text="ZONA DE RIESGO MODERADO">
      <formula>NOT(ISERROR(SEARCH("ZONA DE RIESGO MODERADO",M23)))</formula>
    </cfRule>
    <cfRule type="containsText" dxfId="44" priority="88" operator="containsText" text="ZONA DE RIESGO BAJA">
      <formula>NOT(ISERROR(SEARCH("ZONA DE RIESGO BAJA",M23)))</formula>
    </cfRule>
  </conditionalFormatting>
  <conditionalFormatting sqref="M23:M32">
    <cfRule type="containsText" dxfId="43" priority="85" operator="containsText" text="ZONA DE RIESGO MODERADO">
      <formula>NOT(ISERROR(SEARCH("ZONA DE RIESGO MODERADO",M23)))</formula>
    </cfRule>
    <cfRule type="containsText" dxfId="42" priority="86" operator="containsText" text="ZONA DE RIESGO BAJA">
      <formula>NOT(ISERROR(SEARCH("ZONA DE RIESGO BAJA",M23)))</formula>
    </cfRule>
  </conditionalFormatting>
  <conditionalFormatting sqref="M23:M32">
    <cfRule type="containsText" dxfId="41" priority="83" operator="containsText" text="ZONA DE RIESGO MODERADO">
      <formula>NOT(ISERROR(SEARCH("ZONA DE RIESGO MODERADO",M23)))</formula>
    </cfRule>
    <cfRule type="containsText" dxfId="40" priority="84" operator="containsText" text="ZONA DE RIESGO BAJA">
      <formula>NOT(ISERROR(SEARCH("ZONA DE RIESGO BAJA",M23)))</formula>
    </cfRule>
  </conditionalFormatting>
  <conditionalFormatting sqref="M23:M32">
    <cfRule type="containsText" dxfId="39" priority="81" operator="containsText" text="ZONA DE RIESGO MODERADO">
      <formula>NOT(ISERROR(SEARCH("ZONA DE RIESGO MODERADO",M23)))</formula>
    </cfRule>
    <cfRule type="containsText" dxfId="38" priority="82" operator="containsText" text="ZONA DE RIESGO BAJA">
      <formula>NOT(ISERROR(SEARCH("ZONA DE RIESGO BAJA",M23)))</formula>
    </cfRule>
  </conditionalFormatting>
  <conditionalFormatting sqref="M23:M32">
    <cfRule type="containsText" dxfId="37" priority="79" operator="containsText" text="ZONA DE RIESGO MODERADO">
      <formula>NOT(ISERROR(SEARCH("ZONA DE RIESGO MODERADO",M23)))</formula>
    </cfRule>
    <cfRule type="containsText" dxfId="36" priority="80" operator="containsText" text="ZONA DE RIESGO BAJA">
      <formula>NOT(ISERROR(SEARCH("ZONA DE RIESGO BAJA",M23)))</formula>
    </cfRule>
  </conditionalFormatting>
  <conditionalFormatting sqref="E10:E19">
    <cfRule type="containsText" dxfId="35" priority="76" operator="containsText" text="B">
      <formula>NOT(ISERROR(SEARCH("B",E10)))</formula>
    </cfRule>
    <cfRule type="containsText" dxfId="34" priority="77" operator="containsText" text="M">
      <formula>NOT(ISERROR(SEARCH("M",E10)))</formula>
    </cfRule>
    <cfRule type="containsText" dxfId="33" priority="78" operator="containsText" text="A">
      <formula>NOT(ISERROR(SEARCH("A",E10)))</formula>
    </cfRule>
  </conditionalFormatting>
  <conditionalFormatting sqref="F10:F19">
    <cfRule type="containsText" dxfId="32" priority="73" operator="containsText" text="Zona de Riesgo Baja">
      <formula>NOT(ISERROR(SEARCH("Zona de Riesgo Baja",F10)))</formula>
    </cfRule>
    <cfRule type="containsText" dxfId="31" priority="74" operator="containsText" text="Zona de Riesgo Moderada">
      <formula>NOT(ISERROR(SEARCH("Zona de Riesgo Moderada",F10)))</formula>
    </cfRule>
    <cfRule type="containsText" dxfId="30" priority="75" operator="containsText" text="Zona de Riesgo Alta">
      <formula>NOT(ISERROR(SEARCH("Zona de Riesgo Alta",F10)))</formula>
    </cfRule>
  </conditionalFormatting>
  <conditionalFormatting sqref="E10:E19">
    <cfRule type="containsText" dxfId="29" priority="72" operator="containsText" text="E">
      <formula>NOT(ISERROR(SEARCH("E",E10)))</formula>
    </cfRule>
  </conditionalFormatting>
  <conditionalFormatting sqref="F10:F19">
    <cfRule type="containsText" dxfId="28" priority="71" operator="containsText" text="ZONA DE RIESGO EXTREMA">
      <formula>NOT(ISERROR(SEARCH("ZONA DE RIESGO EXTREMA",F10)))</formula>
    </cfRule>
  </conditionalFormatting>
  <conditionalFormatting sqref="E23:E32">
    <cfRule type="containsText" dxfId="27" priority="68" operator="containsText" text="B">
      <formula>NOT(ISERROR(SEARCH("B",E23)))</formula>
    </cfRule>
    <cfRule type="containsText" dxfId="26" priority="69" operator="containsText" text="M">
      <formula>NOT(ISERROR(SEARCH("M",E23)))</formula>
    </cfRule>
    <cfRule type="containsText" dxfId="25" priority="70" operator="containsText" text="A">
      <formula>NOT(ISERROR(SEARCH("A",E23)))</formula>
    </cfRule>
  </conditionalFormatting>
  <conditionalFormatting sqref="E23:E32">
    <cfRule type="containsText" dxfId="24" priority="67" operator="containsText" text="E">
      <formula>NOT(ISERROR(SEARCH("E",E23)))</formula>
    </cfRule>
  </conditionalFormatting>
  <conditionalFormatting sqref="F23:F32">
    <cfRule type="containsText" dxfId="23" priority="56" operator="containsText" text="Zona de Riesgo Baja">
      <formula>NOT(ISERROR(SEARCH("Zona de Riesgo Baja",F23)))</formula>
    </cfRule>
    <cfRule type="containsText" dxfId="22" priority="57" operator="containsText" text="Zona de Riesgo Moderada">
      <formula>NOT(ISERROR(SEARCH("Zona de Riesgo Moderada",F23)))</formula>
    </cfRule>
    <cfRule type="containsText" dxfId="21" priority="58" operator="containsText" text="Zona de Riesgo Alta">
      <formula>NOT(ISERROR(SEARCH("Zona de Riesgo Alta",F23)))</formula>
    </cfRule>
  </conditionalFormatting>
  <conditionalFormatting sqref="F23:F32">
    <cfRule type="containsText" dxfId="20" priority="55" operator="containsText" text="ZONA DE RIESGO EXTREMA">
      <formula>NOT(ISERROR(SEARCH("ZONA DE RIESGO EXTREMA",F23)))</formula>
    </cfRule>
  </conditionalFormatting>
  <conditionalFormatting sqref="J10:J19">
    <cfRule type="containsText" dxfId="19" priority="47" operator="containsText" text="B">
      <formula>NOT(ISERROR(SEARCH("B",J10)))</formula>
    </cfRule>
    <cfRule type="containsText" dxfId="18" priority="48" operator="containsText" text="M">
      <formula>NOT(ISERROR(SEARCH("M",J10)))</formula>
    </cfRule>
    <cfRule type="containsText" dxfId="17" priority="49" operator="containsText" text="A">
      <formula>NOT(ISERROR(SEARCH("A",J10)))</formula>
    </cfRule>
  </conditionalFormatting>
  <conditionalFormatting sqref="J10:J19">
    <cfRule type="containsText" dxfId="16" priority="42" operator="containsText" text="E">
      <formula>NOT(ISERROR(SEARCH("E",J10)))</formula>
    </cfRule>
  </conditionalFormatting>
  <conditionalFormatting sqref="J23:J32">
    <cfRule type="containsText" dxfId="15" priority="33" operator="containsText" text="B">
      <formula>NOT(ISERROR(SEARCH("B",J23)))</formula>
    </cfRule>
    <cfRule type="containsText" dxfId="14" priority="34" operator="containsText" text="M">
      <formula>NOT(ISERROR(SEARCH("M",J23)))</formula>
    </cfRule>
    <cfRule type="containsText" dxfId="13" priority="35" operator="containsText" text="A">
      <formula>NOT(ISERROR(SEARCH("A",J23)))</formula>
    </cfRule>
  </conditionalFormatting>
  <conditionalFormatting sqref="K23:K32">
    <cfRule type="containsText" dxfId="12" priority="36" operator="containsText" text="Zona de Riesgo Alta">
      <formula>NOT(ISERROR(SEARCH("Zona de Riesgo Alta",K23)))</formula>
    </cfRule>
    <cfRule type="containsText" dxfId="11" priority="36" operator="containsText" text="Zona de Riesgo Baja">
      <formula>NOT(ISERROR(SEARCH("Zona de Riesgo Baja",K23)))</formula>
    </cfRule>
    <cfRule type="containsText" dxfId="10" priority="155" operator="containsText" text="Zona de Riesgo Moderada">
      <formula>NOT(ISERROR(SEARCH("Zona de Riesgo Moderada",K23)))</formula>
    </cfRule>
  </conditionalFormatting>
  <conditionalFormatting sqref="J23:J32">
    <cfRule type="containsText" dxfId="9" priority="28" operator="containsText" text="E">
      <formula>NOT(ISERROR(SEARCH("E",J23)))</formula>
    </cfRule>
  </conditionalFormatting>
  <conditionalFormatting sqref="K23:K32">
    <cfRule type="containsText" dxfId="8" priority="27" operator="containsText" text="ZONA DE RIESGO EXTREMA">
      <formula>NOT(ISERROR(SEARCH("ZONA DE RIESGO EXTREMA",K23)))</formula>
    </cfRule>
  </conditionalFormatting>
  <conditionalFormatting sqref="K10">
    <cfRule type="containsText" dxfId="7" priority="6" operator="containsText" text="Zona de Riesgo Baja">
      <formula>NOT(ISERROR(SEARCH("Zona de Riesgo Baja",K10)))</formula>
    </cfRule>
    <cfRule type="containsText" dxfId="6" priority="7" operator="containsText" text="Zona de Riesgo Moderada">
      <formula>NOT(ISERROR(SEARCH("Zona de Riesgo Moderada",K10)))</formula>
    </cfRule>
    <cfRule type="containsText" dxfId="5" priority="8" operator="containsText" text="Zona de Riesgo Alta">
      <formula>NOT(ISERROR(SEARCH("Zona de Riesgo Alta",K10)))</formula>
    </cfRule>
  </conditionalFormatting>
  <conditionalFormatting sqref="K10">
    <cfRule type="containsText" dxfId="4" priority="5" operator="containsText" text="ZONA DE RIESGO EXTREMA">
      <formula>NOT(ISERROR(SEARCH("ZONA DE RIESGO EXTREMA",K10)))</formula>
    </cfRule>
  </conditionalFormatting>
  <conditionalFormatting sqref="K11:K19">
    <cfRule type="containsText" dxfId="3" priority="2" operator="containsText" text="Zona de Riesgo Baja">
      <formula>NOT(ISERROR(SEARCH("Zona de Riesgo Baja",K11)))</formula>
    </cfRule>
    <cfRule type="containsText" dxfId="2" priority="3" operator="containsText" text="Zona de Riesgo Moderada">
      <formula>NOT(ISERROR(SEARCH("Zona de Riesgo Moderada",K11)))</formula>
    </cfRule>
    <cfRule type="containsText" dxfId="1" priority="4" operator="containsText" text="Zona de Riesgo Alta">
      <formula>NOT(ISERROR(SEARCH("Zona de Riesgo Alta",K11)))</formula>
    </cfRule>
  </conditionalFormatting>
  <conditionalFormatting sqref="K11:K19">
    <cfRule type="containsText" dxfId="0" priority="1" operator="containsText" text="ZONA DE RIESGO EXTREMA">
      <formula>NOT(ISERROR(SEARCH("ZONA DE RIESGO EXTREMA",K11)))</formula>
    </cfRule>
  </conditionalFormatting>
  <pageMargins left="0.39370078740157483" right="0.39370078740157483" top="0.39370078740157483" bottom="0.39370078740157483" header="0.51181102362204722" footer="0.51181102362204722"/>
  <pageSetup paperSize="510" scale="60" orientation="landscape" horizontalDpi="300" verticalDpi="300" r:id="rId1"/>
  <headerFooter differentOddEven="1" alignWithMargins="0">
    <oddFooter>Página &amp;P</oddFooter>
  </headerFooter>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12</vt:i4>
      </vt:variant>
    </vt:vector>
  </HeadingPairs>
  <TitlesOfParts>
    <vt:vector size="17" baseType="lpstr">
      <vt:lpstr>Contexto Estratégico</vt:lpstr>
      <vt:lpstr>Identificación del Riesgo</vt:lpstr>
      <vt:lpstr>Análisis del Riesgo</vt:lpstr>
      <vt:lpstr>Valoración del Riesgo</vt:lpstr>
      <vt:lpstr>Mapa de Riesgo del Proceso</vt:lpstr>
      <vt:lpstr>'Análisis del Riesgo'!Área_de_impresión</vt:lpstr>
      <vt:lpstr>'Contexto Estratégico'!Área_de_impresión</vt:lpstr>
      <vt:lpstr>'Identificación del Riesgo'!Área_de_impresión</vt:lpstr>
      <vt:lpstr>'Mapa de Riesgo del Proceso'!Área_de_impresión</vt:lpstr>
      <vt:lpstr>'Valoración del Riesgo'!Área_de_impresión</vt:lpstr>
      <vt:lpstr>'Análisis del Riesgo'!Títulos_a_imprimir</vt:lpstr>
      <vt:lpstr>'Contexto Estratégico'!Títulos_a_imprimir</vt:lpstr>
      <vt:lpstr>'Identificación del Riesgo'!Títulos_a_imprimir</vt:lpstr>
      <vt:lpstr>'Mapa de Riesgo del Proceso'!Títulos_a_imprimir</vt:lpstr>
      <vt:lpstr>'Valoración del Riesgo'!Títulos_a_imprimir</vt:lpstr>
      <vt:lpstr>unico</vt:lpstr>
      <vt:lpstr>Único</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LIBIA</dc:creator>
  <cp:lastModifiedBy>Funcionario</cp:lastModifiedBy>
  <cp:lastPrinted>2015-07-09T16:54:56Z</cp:lastPrinted>
  <dcterms:created xsi:type="dcterms:W3CDTF">2012-06-25T19:57:49Z</dcterms:created>
  <dcterms:modified xsi:type="dcterms:W3CDTF">2017-04-04T20:09:32Z</dcterms:modified>
</cp:coreProperties>
</file>