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mc:AlternateContent xmlns:mc="http://schemas.openxmlformats.org/markup-compatibility/2006">
    <mc:Choice Requires="x15">
      <x15ac:absPath xmlns:x15ac="http://schemas.microsoft.com/office/spreadsheetml/2010/11/ac" url="D:\1. SIAC_ODI_2025\1. SGC 2025\2025\18. SGC\Mapas de riesgos Institucionales_2025\"/>
    </mc:Choice>
  </mc:AlternateContent>
  <xr:revisionPtr revIDLastSave="0" documentId="8_{65509094-6A2C-4635-B48D-12E3A67344C4}" xr6:coauthVersionLast="47" xr6:coauthVersionMax="47" xr10:uidLastSave="{00000000-0000-0000-0000-000000000000}"/>
  <bookViews>
    <workbookView xWindow="-120" yWindow="-120" windowWidth="29040" windowHeight="15720" tabRatio="856" activeTab="1" xr2:uid="{00000000-000D-0000-FFFF-FFFF00000000}"/>
  </bookViews>
  <sheets>
    <sheet name="GC-P07-F01-Contexto Estratégico" sheetId="9" r:id="rId1"/>
    <sheet name="GC-P07-F02" sheetId="1" r:id="rId2"/>
    <sheet name="DOCUMENTOS DE APOYO" sheetId="3" r:id="rId3"/>
    <sheet name="FORMULAS (no modificar)" sheetId="2" r:id="rId4"/>
  </sheets>
  <externalReferences>
    <externalReference r:id="rId5"/>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 l="1"/>
  <c r="V158" i="1"/>
  <c r="W158" i="1" s="1"/>
  <c r="X158" i="1" s="1"/>
  <c r="R158" i="1"/>
  <c r="L158" i="1"/>
  <c r="J158" i="1"/>
  <c r="M158" i="1" s="1"/>
  <c r="E158" i="1"/>
  <c r="R157" i="1"/>
  <c r="R156" i="1"/>
  <c r="L156" i="1"/>
  <c r="Y156" i="1" s="1"/>
  <c r="Z156" i="1" s="1"/>
  <c r="J156" i="1"/>
  <c r="E156" i="1"/>
  <c r="V156" i="1" l="1"/>
  <c r="V157" i="1" s="1"/>
  <c r="W156" i="1" s="1"/>
  <c r="X156" i="1" s="1"/>
  <c r="AA156" i="1" s="1"/>
  <c r="Y158" i="1"/>
  <c r="Z158" i="1" s="1"/>
  <c r="AA158" i="1"/>
  <c r="M156" i="1"/>
  <c r="W154" i="1" l="1"/>
  <c r="X154" i="1" s="1"/>
  <c r="AA154" i="1" s="1"/>
  <c r="R154" i="1"/>
  <c r="L154" i="1"/>
  <c r="J154" i="1"/>
  <c r="V154" i="1" s="1"/>
  <c r="E154" i="1"/>
  <c r="R153" i="1"/>
  <c r="R152" i="1"/>
  <c r="L152" i="1"/>
  <c r="Y152" i="1" s="1"/>
  <c r="J152" i="1"/>
  <c r="V152" i="1" s="1"/>
  <c r="V153" i="1" s="1"/>
  <c r="W152" i="1" s="1"/>
  <c r="X152" i="1" s="1"/>
  <c r="AA152" i="1" s="1"/>
  <c r="E152" i="1"/>
  <c r="Y154" i="1" l="1"/>
  <c r="M152" i="1"/>
  <c r="M154" i="1"/>
  <c r="R49" i="1" l="1"/>
  <c r="L49" i="1"/>
  <c r="Y49" i="1" s="1"/>
  <c r="Z49" i="1" s="1"/>
  <c r="J49" i="1"/>
  <c r="E49" i="1"/>
  <c r="R48" i="1"/>
  <c r="L48" i="1"/>
  <c r="Y48" i="1" s="1"/>
  <c r="Z48" i="1" s="1"/>
  <c r="J48" i="1"/>
  <c r="E48" i="1"/>
  <c r="R47" i="1"/>
  <c r="L47" i="1"/>
  <c r="J47" i="1"/>
  <c r="E47" i="1"/>
  <c r="Y136" i="1"/>
  <c r="Z136" i="1" s="1"/>
  <c r="X136" i="1"/>
  <c r="R136" i="1"/>
  <c r="V136" i="1" s="1"/>
  <c r="W136" i="1" s="1"/>
  <c r="R135" i="1"/>
  <c r="V135" i="1" s="1"/>
  <c r="W135" i="1" s="1"/>
  <c r="X135" i="1" s="1"/>
  <c r="L135" i="1"/>
  <c r="J135" i="1"/>
  <c r="E135" i="1"/>
  <c r="R134" i="1"/>
  <c r="E134" i="1"/>
  <c r="Y133" i="1"/>
  <c r="Z133" i="1" s="1"/>
  <c r="X133" i="1"/>
  <c r="R133" i="1"/>
  <c r="V133" i="1" s="1"/>
  <c r="W133" i="1" s="1"/>
  <c r="R132" i="1"/>
  <c r="L132" i="1"/>
  <c r="J132" i="1"/>
  <c r="E132" i="1"/>
  <c r="R131" i="1"/>
  <c r="R130" i="1"/>
  <c r="L130" i="1"/>
  <c r="Y130" i="1" s="1"/>
  <c r="Z130" i="1" s="1"/>
  <c r="J130" i="1"/>
  <c r="E130" i="1"/>
  <c r="R129" i="1"/>
  <c r="R128" i="1"/>
  <c r="R127" i="1"/>
  <c r="L127" i="1"/>
  <c r="Y127" i="1" s="1"/>
  <c r="Z127" i="1" s="1"/>
  <c r="J127" i="1"/>
  <c r="E127" i="1"/>
  <c r="V48" i="1" l="1"/>
  <c r="W48" i="1" s="1"/>
  <c r="X48" i="1" s="1"/>
  <c r="AA48" i="1" s="1"/>
  <c r="V47" i="1"/>
  <c r="W47" i="1" s="1"/>
  <c r="X47" i="1" s="1"/>
  <c r="M48" i="1"/>
  <c r="M49" i="1"/>
  <c r="V49" i="1"/>
  <c r="W49" i="1" s="1"/>
  <c r="X49" i="1" s="1"/>
  <c r="AA49" i="1" s="1"/>
  <c r="M47" i="1"/>
  <c r="Y47" i="1"/>
  <c r="Z47" i="1" s="1"/>
  <c r="V127" i="1"/>
  <c r="V128" i="1" s="1"/>
  <c r="M130" i="1"/>
  <c r="M135" i="1"/>
  <c r="M132" i="1"/>
  <c r="V130" i="1"/>
  <c r="V131" i="1" s="1"/>
  <c r="V132" i="1" s="1"/>
  <c r="W132" i="1" s="1"/>
  <c r="X132" i="1" s="1"/>
  <c r="AA133" i="1"/>
  <c r="Y135" i="1"/>
  <c r="Z135" i="1" s="1"/>
  <c r="AA135" i="1" s="1"/>
  <c r="AA136" i="1"/>
  <c r="Y132" i="1"/>
  <c r="Z132" i="1" s="1"/>
  <c r="M127" i="1"/>
  <c r="AA47" i="1" l="1"/>
  <c r="W127" i="1"/>
  <c r="X127" i="1" s="1"/>
  <c r="AA127" i="1" s="1"/>
  <c r="V129" i="1"/>
  <c r="AA132" i="1"/>
  <c r="W130" i="1"/>
  <c r="X130" i="1" s="1"/>
  <c r="AA130" i="1" s="1"/>
  <c r="R124" i="1"/>
  <c r="R123" i="1"/>
  <c r="L123" i="1"/>
  <c r="J123" i="1"/>
  <c r="V123" i="1" s="1"/>
  <c r="E123" i="1"/>
  <c r="R122" i="1"/>
  <c r="R121" i="1"/>
  <c r="L121" i="1"/>
  <c r="J121" i="1"/>
  <c r="E121" i="1"/>
  <c r="M121" i="1" l="1"/>
  <c r="Y121" i="1"/>
  <c r="Z121" i="1" s="1"/>
  <c r="V124" i="1"/>
  <c r="W123" i="1" s="1"/>
  <c r="X123" i="1" s="1"/>
  <c r="Y123" i="1"/>
  <c r="Z123" i="1" s="1"/>
  <c r="M123" i="1"/>
  <c r="V121" i="1"/>
  <c r="V122" i="1" s="1"/>
  <c r="W121" i="1" s="1"/>
  <c r="X121" i="1" s="1"/>
  <c r="W119" i="1"/>
  <c r="X119" i="1" s="1"/>
  <c r="R119" i="1"/>
  <c r="L119" i="1"/>
  <c r="J119" i="1"/>
  <c r="E119" i="1"/>
  <c r="R116" i="1"/>
  <c r="L116" i="1"/>
  <c r="Y116" i="1" s="1"/>
  <c r="Z116" i="1" s="1"/>
  <c r="J116" i="1"/>
  <c r="R114" i="1"/>
  <c r="L114" i="1"/>
  <c r="J114" i="1"/>
  <c r="V114" i="1" s="1"/>
  <c r="V115" i="1" s="1"/>
  <c r="E114" i="1"/>
  <c r="R112" i="1"/>
  <c r="L112" i="1"/>
  <c r="Y112" i="1" s="1"/>
  <c r="Z112" i="1" s="1"/>
  <c r="J112" i="1"/>
  <c r="E112" i="1"/>
  <c r="R110" i="1"/>
  <c r="L110" i="1"/>
  <c r="Y110" i="1" s="1"/>
  <c r="Z110" i="1" s="1"/>
  <c r="J110" i="1"/>
  <c r="E110" i="1"/>
  <c r="R108" i="1"/>
  <c r="L108" i="1"/>
  <c r="Y108" i="1" s="1"/>
  <c r="Z108" i="1" s="1"/>
  <c r="J108" i="1"/>
  <c r="E108" i="1"/>
  <c r="R126" i="1"/>
  <c r="R125" i="1"/>
  <c r="L125" i="1"/>
  <c r="Y125" i="1" s="1"/>
  <c r="Z125" i="1" s="1"/>
  <c r="J125" i="1"/>
  <c r="E125" i="1"/>
  <c r="V112" i="1" l="1"/>
  <c r="AA123" i="1"/>
  <c r="AA121" i="1"/>
  <c r="Y114" i="1"/>
  <c r="Z114" i="1" s="1"/>
  <c r="V125" i="1"/>
  <c r="V126" i="1" s="1"/>
  <c r="W125" i="1" s="1"/>
  <c r="X125" i="1" s="1"/>
  <c r="AA125" i="1" s="1"/>
  <c r="V110" i="1"/>
  <c r="Y119" i="1"/>
  <c r="Z119" i="1" s="1"/>
  <c r="AA119" i="1" s="1"/>
  <c r="M110" i="1"/>
  <c r="M119" i="1"/>
  <c r="M114" i="1"/>
  <c r="V108" i="1"/>
  <c r="V109" i="1" s="1"/>
  <c r="W108" i="1" s="1"/>
  <c r="X108" i="1" s="1"/>
  <c r="AA108" i="1" s="1"/>
  <c r="M112" i="1"/>
  <c r="M125" i="1"/>
  <c r="M108" i="1"/>
  <c r="M116" i="1"/>
  <c r="W114" i="1"/>
  <c r="X114" i="1" s="1"/>
  <c r="AA114" i="1" s="1"/>
  <c r="V116" i="1"/>
  <c r="V117" i="1" s="1"/>
  <c r="E96" i="1"/>
  <c r="J96" i="1"/>
  <c r="L96" i="1"/>
  <c r="Y96" i="1" s="1"/>
  <c r="Z96" i="1" s="1"/>
  <c r="R96" i="1"/>
  <c r="R107" i="1"/>
  <c r="R106" i="1"/>
  <c r="R105" i="1"/>
  <c r="R104" i="1"/>
  <c r="R103" i="1"/>
  <c r="R102" i="1"/>
  <c r="R101" i="1"/>
  <c r="R100" i="1"/>
  <c r="R99" i="1"/>
  <c r="R98" i="1"/>
  <c r="L98" i="1"/>
  <c r="Y98" i="1" s="1"/>
  <c r="Z98" i="1" s="1"/>
  <c r="J98" i="1"/>
  <c r="E98" i="1"/>
  <c r="R95" i="1"/>
  <c r="R94" i="1"/>
  <c r="R93" i="1"/>
  <c r="L93" i="1"/>
  <c r="Y93" i="1" s="1"/>
  <c r="Z93" i="1" s="1"/>
  <c r="J93" i="1"/>
  <c r="E93" i="1"/>
  <c r="L91" i="1"/>
  <c r="Y91" i="1" s="1"/>
  <c r="Z91" i="1" s="1"/>
  <c r="J91" i="1"/>
  <c r="V91" i="1" s="1"/>
  <c r="W91" i="1" s="1"/>
  <c r="X91" i="1" s="1"/>
  <c r="E91" i="1"/>
  <c r="R90" i="1"/>
  <c r="R89" i="1"/>
  <c r="L89" i="1"/>
  <c r="Y89" i="1" s="1"/>
  <c r="Z89" i="1" s="1"/>
  <c r="J89" i="1"/>
  <c r="E89" i="1"/>
  <c r="R88" i="1"/>
  <c r="R87" i="1"/>
  <c r="L87" i="1"/>
  <c r="Y87" i="1" s="1"/>
  <c r="Z87" i="1" s="1"/>
  <c r="J87" i="1"/>
  <c r="E87" i="1"/>
  <c r="R86" i="1"/>
  <c r="R85" i="1"/>
  <c r="R84" i="1"/>
  <c r="L84" i="1"/>
  <c r="Y84" i="1" s="1"/>
  <c r="Z84" i="1" s="1"/>
  <c r="J84" i="1"/>
  <c r="E84" i="1"/>
  <c r="R83" i="1"/>
  <c r="R82" i="1"/>
  <c r="L82" i="1"/>
  <c r="J82" i="1"/>
  <c r="E82" i="1"/>
  <c r="R81" i="1"/>
  <c r="R80" i="1"/>
  <c r="R79" i="1"/>
  <c r="L79" i="1"/>
  <c r="Y79" i="1" s="1"/>
  <c r="Z79" i="1" s="1"/>
  <c r="J79" i="1"/>
  <c r="E79" i="1"/>
  <c r="R78" i="1"/>
  <c r="L78" i="1"/>
  <c r="Y78" i="1" s="1"/>
  <c r="Z78" i="1" s="1"/>
  <c r="J78" i="1"/>
  <c r="H78" i="1"/>
  <c r="E78" i="1"/>
  <c r="R77" i="1"/>
  <c r="R76" i="1"/>
  <c r="L76" i="1"/>
  <c r="Y76" i="1" s="1"/>
  <c r="Z76" i="1" s="1"/>
  <c r="J76" i="1"/>
  <c r="E76" i="1"/>
  <c r="R75" i="1"/>
  <c r="L75" i="1"/>
  <c r="Y75" i="1" s="1"/>
  <c r="Z75" i="1" s="1"/>
  <c r="J75" i="1"/>
  <c r="H75" i="1"/>
  <c r="E75" i="1"/>
  <c r="W74" i="1"/>
  <c r="X74" i="1" s="1"/>
  <c r="R74" i="1"/>
  <c r="L74" i="1"/>
  <c r="Y74" i="1" s="1"/>
  <c r="Z74" i="1" s="1"/>
  <c r="J74" i="1"/>
  <c r="E74" i="1"/>
  <c r="R73" i="1"/>
  <c r="R72" i="1"/>
  <c r="L72" i="1"/>
  <c r="Y72" i="1" s="1"/>
  <c r="Z72" i="1" s="1"/>
  <c r="J72" i="1"/>
  <c r="E72" i="1"/>
  <c r="R71" i="1"/>
  <c r="R70" i="1"/>
  <c r="L70" i="1"/>
  <c r="Y70" i="1" s="1"/>
  <c r="Z70" i="1" s="1"/>
  <c r="J70" i="1"/>
  <c r="E70" i="1"/>
  <c r="W69" i="1"/>
  <c r="X69" i="1" s="1"/>
  <c r="R69" i="1"/>
  <c r="L69" i="1"/>
  <c r="Y69" i="1" s="1"/>
  <c r="Z69" i="1" s="1"/>
  <c r="J69" i="1"/>
  <c r="E69" i="1"/>
  <c r="R139" i="1"/>
  <c r="L139" i="1"/>
  <c r="J139" i="1"/>
  <c r="E139" i="1"/>
  <c r="R138" i="1"/>
  <c r="R137" i="1"/>
  <c r="L137" i="1"/>
  <c r="J137" i="1"/>
  <c r="E137" i="1"/>
  <c r="V111" i="1" l="1"/>
  <c r="W110" i="1" s="1"/>
  <c r="X110" i="1" s="1"/>
  <c r="AA110" i="1" s="1"/>
  <c r="V113" i="1"/>
  <c r="W112" i="1" s="1"/>
  <c r="X112" i="1" s="1"/>
  <c r="AA112" i="1" s="1"/>
  <c r="V96" i="1"/>
  <c r="W96" i="1" s="1"/>
  <c r="X96" i="1" s="1"/>
  <c r="AA96" i="1" s="1"/>
  <c r="M96" i="1"/>
  <c r="V137" i="1"/>
  <c r="V138" i="1" s="1"/>
  <c r="V70" i="1"/>
  <c r="V71" i="1" s="1"/>
  <c r="W70" i="1" s="1"/>
  <c r="X70" i="1" s="1"/>
  <c r="AA70" i="1" s="1"/>
  <c r="V118" i="1"/>
  <c r="W116" i="1"/>
  <c r="X116" i="1" s="1"/>
  <c r="AA116" i="1" s="1"/>
  <c r="V107" i="1"/>
  <c r="V87" i="1"/>
  <c r="V88" i="1" s="1"/>
  <c r="W87" i="1" s="1"/>
  <c r="X87" i="1" s="1"/>
  <c r="AA87" i="1" s="1"/>
  <c r="V80" i="1"/>
  <c r="V81" i="1" s="1"/>
  <c r="W79" i="1" s="1"/>
  <c r="X79" i="1" s="1"/>
  <c r="AA79" i="1" s="1"/>
  <c r="V82" i="1"/>
  <c r="V83" i="1" s="1"/>
  <c r="W82" i="1" s="1"/>
  <c r="X82" i="1" s="1"/>
  <c r="M89" i="1"/>
  <c r="V100" i="1"/>
  <c r="M98" i="1"/>
  <c r="V98" i="1"/>
  <c r="V99" i="1"/>
  <c r="V102" i="1"/>
  <c r="V105" i="1"/>
  <c r="V106" i="1"/>
  <c r="V103" i="1"/>
  <c r="W98" i="1" s="1"/>
  <c r="X98" i="1" s="1"/>
  <c r="AA98" i="1" s="1"/>
  <c r="V101" i="1"/>
  <c r="V104" i="1"/>
  <c r="V76" i="1"/>
  <c r="V78" i="1"/>
  <c r="W78" i="1" s="1"/>
  <c r="X78" i="1" s="1"/>
  <c r="AA78" i="1" s="1"/>
  <c r="M84" i="1"/>
  <c r="M91" i="1"/>
  <c r="V90" i="1"/>
  <c r="W89" i="1" s="1"/>
  <c r="X89" i="1" s="1"/>
  <c r="AA89" i="1" s="1"/>
  <c r="V69" i="1"/>
  <c r="AA74" i="1"/>
  <c r="V94" i="1"/>
  <c r="V89" i="1"/>
  <c r="Y139" i="1"/>
  <c r="Z139" i="1" s="1"/>
  <c r="M74" i="1"/>
  <c r="AA91" i="1"/>
  <c r="V95" i="1"/>
  <c r="W93" i="1" s="1"/>
  <c r="X93" i="1" s="1"/>
  <c r="AA93" i="1" s="1"/>
  <c r="M93" i="1"/>
  <c r="V93" i="1"/>
  <c r="V74" i="1"/>
  <c r="M82" i="1"/>
  <c r="M139" i="1"/>
  <c r="V77" i="1"/>
  <c r="W76" i="1" s="1"/>
  <c r="X76" i="1" s="1"/>
  <c r="AA76" i="1" s="1"/>
  <c r="M137" i="1"/>
  <c r="V72" i="1"/>
  <c r="V73" i="1" s="1"/>
  <c r="W72" i="1" s="1"/>
  <c r="X72" i="1" s="1"/>
  <c r="AA72" i="1" s="1"/>
  <c r="V75" i="1"/>
  <c r="W75" i="1" s="1"/>
  <c r="X75" i="1" s="1"/>
  <c r="AA75" i="1" s="1"/>
  <c r="AA69" i="1"/>
  <c r="M70" i="1"/>
  <c r="M72" i="1"/>
  <c r="M75" i="1"/>
  <c r="M79" i="1"/>
  <c r="V84" i="1"/>
  <c r="V85" i="1" s="1"/>
  <c r="V86" i="1" s="1"/>
  <c r="W84" i="1" s="1"/>
  <c r="X84" i="1" s="1"/>
  <c r="AA84" i="1" s="1"/>
  <c r="M69" i="1"/>
  <c r="M76" i="1"/>
  <c r="M78" i="1"/>
  <c r="M87" i="1"/>
  <c r="V79" i="1"/>
  <c r="Y82" i="1"/>
  <c r="Z82" i="1" s="1"/>
  <c r="Y137" i="1"/>
  <c r="Z137" i="1" s="1"/>
  <c r="V139" i="1" l="1"/>
  <c r="W139" i="1" s="1"/>
  <c r="X139" i="1" s="1"/>
  <c r="AA139" i="1" s="1"/>
  <c r="W137" i="1"/>
  <c r="X137" i="1" s="1"/>
  <c r="AA137" i="1" s="1"/>
  <c r="AA82" i="1"/>
  <c r="R65" i="1" l="1"/>
  <c r="R64" i="1"/>
  <c r="L64" i="1"/>
  <c r="Y64" i="1" s="1"/>
  <c r="Z64" i="1" s="1"/>
  <c r="J64" i="1"/>
  <c r="E64" i="1"/>
  <c r="R61" i="1"/>
  <c r="L61" i="1"/>
  <c r="J61" i="1"/>
  <c r="R60" i="1"/>
  <c r="R59" i="1"/>
  <c r="L59" i="1"/>
  <c r="Y59" i="1" s="1"/>
  <c r="Z59" i="1" s="1"/>
  <c r="J59" i="1"/>
  <c r="E59" i="1"/>
  <c r="R58" i="1"/>
  <c r="R57" i="1"/>
  <c r="J57" i="1"/>
  <c r="L57" i="1" s="1"/>
  <c r="E57" i="1"/>
  <c r="R56" i="1"/>
  <c r="R54" i="1"/>
  <c r="L54" i="1"/>
  <c r="Y54" i="1" s="1"/>
  <c r="Z54" i="1" s="1"/>
  <c r="J54" i="1"/>
  <c r="E54" i="1"/>
  <c r="E52" i="1"/>
  <c r="M64" i="1" l="1"/>
  <c r="V59" i="1"/>
  <c r="V60" i="1" s="1"/>
  <c r="W59" i="1" s="1"/>
  <c r="X59" i="1" s="1"/>
  <c r="AA59" i="1" s="1"/>
  <c r="M61" i="1"/>
  <c r="M54" i="1"/>
  <c r="V57" i="1"/>
  <c r="V58" i="1" s="1"/>
  <c r="W57" i="1" s="1"/>
  <c r="X57" i="1" s="1"/>
  <c r="V54" i="1"/>
  <c r="V56" i="1" s="1"/>
  <c r="W54" i="1" s="1"/>
  <c r="X54" i="1" s="1"/>
  <c r="AA54" i="1" s="1"/>
  <c r="V64" i="1"/>
  <c r="V65" i="1" s="1"/>
  <c r="W64" i="1" s="1"/>
  <c r="X64" i="1" s="1"/>
  <c r="AA64" i="1" s="1"/>
  <c r="M57" i="1"/>
  <c r="Y57" i="1"/>
  <c r="Z57" i="1" s="1"/>
  <c r="M59" i="1"/>
  <c r="AA57" i="1" l="1"/>
  <c r="R44" i="1"/>
  <c r="X43" i="1"/>
  <c r="R43" i="1"/>
  <c r="L43" i="1"/>
  <c r="Y43" i="1" s="1"/>
  <c r="Z43" i="1" s="1"/>
  <c r="J43" i="1"/>
  <c r="E43" i="1"/>
  <c r="X41" i="1"/>
  <c r="L41" i="1"/>
  <c r="Y41" i="1" s="1"/>
  <c r="Z41" i="1" s="1"/>
  <c r="J41" i="1"/>
  <c r="V41" i="1" s="1"/>
  <c r="E41" i="1"/>
  <c r="AA43" i="1" l="1"/>
  <c r="M41" i="1"/>
  <c r="AA41" i="1"/>
  <c r="V43" i="1"/>
  <c r="V44" i="1" s="1"/>
  <c r="M43" i="1"/>
  <c r="R40" i="1"/>
  <c r="R39" i="1"/>
  <c r="L39" i="1"/>
  <c r="Y39" i="1" s="1"/>
  <c r="Z39" i="1" s="1"/>
  <c r="J39" i="1"/>
  <c r="E39" i="1"/>
  <c r="R38" i="1"/>
  <c r="R37" i="1"/>
  <c r="L37" i="1"/>
  <c r="Y37" i="1" s="1"/>
  <c r="Z37" i="1" s="1"/>
  <c r="J37" i="1"/>
  <c r="E37" i="1"/>
  <c r="R36" i="1"/>
  <c r="R35" i="1"/>
  <c r="L35" i="1"/>
  <c r="Y35" i="1" s="1"/>
  <c r="Z35" i="1" s="1"/>
  <c r="J35" i="1"/>
  <c r="E35" i="1"/>
  <c r="R34" i="1"/>
  <c r="R33" i="1"/>
  <c r="L33" i="1"/>
  <c r="Y33" i="1" s="1"/>
  <c r="Z33" i="1" s="1"/>
  <c r="J33" i="1"/>
  <c r="E33" i="1"/>
  <c r="R32" i="1"/>
  <c r="R31" i="1"/>
  <c r="L31" i="1"/>
  <c r="Y31" i="1" s="1"/>
  <c r="Z31" i="1" s="1"/>
  <c r="J31" i="1"/>
  <c r="E31" i="1"/>
  <c r="R30" i="1"/>
  <c r="R29" i="1"/>
  <c r="L29" i="1"/>
  <c r="Y29" i="1" s="1"/>
  <c r="Z29" i="1" s="1"/>
  <c r="J29" i="1"/>
  <c r="E29" i="1"/>
  <c r="R28" i="1"/>
  <c r="R27" i="1"/>
  <c r="L27" i="1"/>
  <c r="J27" i="1"/>
  <c r="E27" i="1"/>
  <c r="M27" i="1" l="1"/>
  <c r="M39" i="1"/>
  <c r="M31" i="1"/>
  <c r="V27" i="1"/>
  <c r="V28" i="1" s="1"/>
  <c r="W27" i="1" s="1"/>
  <c r="X27" i="1" s="1"/>
  <c r="M35" i="1"/>
  <c r="Y27" i="1"/>
  <c r="Z27" i="1" s="1"/>
  <c r="V29" i="1"/>
  <c r="V30" i="1" s="1"/>
  <c r="V31" i="1" s="1"/>
  <c r="V32" i="1" s="1"/>
  <c r="M37" i="1"/>
  <c r="M33" i="1"/>
  <c r="M29" i="1"/>
  <c r="W29" i="1" l="1"/>
  <c r="X29" i="1" s="1"/>
  <c r="AA29" i="1" s="1"/>
  <c r="AA27" i="1"/>
  <c r="V33" i="1"/>
  <c r="V34" i="1" s="1"/>
  <c r="W31" i="1"/>
  <c r="X31" i="1" s="1"/>
  <c r="AA31" i="1" s="1"/>
  <c r="V35" i="1" l="1"/>
  <c r="V36" i="1" s="1"/>
  <c r="W33" i="1"/>
  <c r="X33" i="1" s="1"/>
  <c r="AA33" i="1" s="1"/>
  <c r="V37" i="1" l="1"/>
  <c r="V38" i="1" s="1"/>
  <c r="W35" i="1"/>
  <c r="X35" i="1" s="1"/>
  <c r="AA35" i="1" s="1"/>
  <c r="V39" i="1" l="1"/>
  <c r="V40" i="1" s="1"/>
  <c r="W39" i="1" s="1"/>
  <c r="X39" i="1" s="1"/>
  <c r="AA39" i="1" s="1"/>
  <c r="W37" i="1"/>
  <c r="X37" i="1" s="1"/>
  <c r="AA37" i="1" s="1"/>
  <c r="R26" i="1" l="1"/>
  <c r="Z25" i="1"/>
  <c r="R25" i="1"/>
  <c r="L25" i="1"/>
  <c r="J25" i="1"/>
  <c r="E25" i="1"/>
  <c r="R24" i="1"/>
  <c r="Z23" i="1"/>
  <c r="R23" i="1"/>
  <c r="L23" i="1"/>
  <c r="J23" i="1"/>
  <c r="E23" i="1"/>
  <c r="R22" i="1"/>
  <c r="R21" i="1"/>
  <c r="L21" i="1"/>
  <c r="Y21" i="1" s="1"/>
  <c r="Z21" i="1" s="1"/>
  <c r="J21" i="1"/>
  <c r="E21" i="1"/>
  <c r="R20" i="1"/>
  <c r="R19" i="1"/>
  <c r="L19" i="1"/>
  <c r="Y19" i="1" s="1"/>
  <c r="Z19" i="1" s="1"/>
  <c r="J19" i="1"/>
  <c r="E19" i="1"/>
  <c r="R18" i="1"/>
  <c r="R17" i="1"/>
  <c r="L17" i="1"/>
  <c r="Y17" i="1" s="1"/>
  <c r="Z17" i="1" s="1"/>
  <c r="J17" i="1"/>
  <c r="E17" i="1"/>
  <c r="R16" i="1"/>
  <c r="R15" i="1"/>
  <c r="L15" i="1"/>
  <c r="Y15" i="1" s="1"/>
  <c r="Z15" i="1" s="1"/>
  <c r="J15" i="1"/>
  <c r="E15" i="1"/>
  <c r="R14" i="1"/>
  <c r="R13" i="1"/>
  <c r="L13" i="1"/>
  <c r="J13" i="1"/>
  <c r="V13" i="1" s="1"/>
  <c r="M23" i="1" l="1"/>
  <c r="M25" i="1"/>
  <c r="V14" i="1"/>
  <c r="W13" i="1" s="1"/>
  <c r="X13" i="1" s="1"/>
  <c r="M21" i="1"/>
  <c r="V15" i="1"/>
  <c r="V16" i="1" s="1"/>
  <c r="V17" i="1" s="1"/>
  <c r="V18" i="1" s="1"/>
  <c r="M15" i="1"/>
  <c r="M19" i="1"/>
  <c r="M13" i="1"/>
  <c r="M17" i="1"/>
  <c r="Y13" i="1"/>
  <c r="Z13" i="1" s="1"/>
  <c r="AA13" i="1" l="1"/>
  <c r="W15" i="1"/>
  <c r="X15" i="1" s="1"/>
  <c r="AA15" i="1" s="1"/>
  <c r="V19" i="1"/>
  <c r="V20" i="1" s="1"/>
  <c r="W17" i="1"/>
  <c r="X17" i="1" s="1"/>
  <c r="AA17" i="1" s="1"/>
  <c r="V21" i="1" l="1"/>
  <c r="V22" i="1" s="1"/>
  <c r="W19" i="1"/>
  <c r="X19" i="1" s="1"/>
  <c r="AA19" i="1" s="1"/>
  <c r="V23" i="1" l="1"/>
  <c r="V24" i="1" s="1"/>
  <c r="W21" i="1"/>
  <c r="X21" i="1" s="1"/>
  <c r="AA21" i="1" s="1"/>
  <c r="V25" i="1" l="1"/>
  <c r="V26" i="1" s="1"/>
  <c r="W25" i="1" s="1"/>
  <c r="X25" i="1" s="1"/>
  <c r="AA25" i="1" s="1"/>
  <c r="W23" i="1"/>
  <c r="X23" i="1" s="1"/>
  <c r="AA2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000-000001000000}">
      <text>
        <r>
          <rPr>
            <sz val="11"/>
            <color theme="1"/>
            <rFont val="Calibri"/>
            <family val="2"/>
          </rPr>
          <t>======
ID#AAAAWrg_VD0
USUARIO    (2022-03-09 13:18:16)
Estatuto General UT</t>
        </r>
      </text>
    </comment>
    <comment ref="B11" authorId="0" shapeId="0" xr:uid="{00000000-0006-0000-0000-00000200000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xr:uid="{00000000-0006-0000-0000-00000300000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xr:uid="{00000000-0006-0000-0000-00000400000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xr:uid="{00000000-0006-0000-0000-000005000000}">
      <text>
        <r>
          <rPr>
            <sz val="11"/>
            <color theme="1"/>
            <rFont val="Calibri"/>
            <family val="2"/>
          </rPr>
          <t>======
ID#AAAAWrg_VD4
UT    (2022-03-09 13:18:16)
Cambios de gobierno, legislación, políticas públicas, regulación</t>
        </r>
      </text>
    </comment>
    <comment ref="B19" authorId="0" shapeId="0" xr:uid="{00000000-0006-0000-0000-000006000000}">
      <text>
        <r>
          <rPr>
            <sz val="11"/>
            <color theme="1"/>
            <rFont val="Calibri"/>
            <family val="2"/>
          </rPr>
          <t>======
ID#AAAAWrg_VEo
UT    (2022-03-09 13:18:16)
Disponibilidad de capital, liquidez, mercados financieros, desempleo, competencia</t>
        </r>
      </text>
    </comment>
    <comment ref="B27" authorId="0" shapeId="0" xr:uid="{00000000-0006-0000-0000-00000700000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xr:uid="{00000000-0006-0000-0000-000008000000}">
      <text>
        <r>
          <rPr>
            <sz val="11"/>
            <color theme="1"/>
            <rFont val="Calibri"/>
            <family val="2"/>
          </rPr>
          <t>======
ID#AAAAWrg_VCM
Usuario    (2022-03-09 13:18:16)
Avances en tecnología, acceso a sistemas de información externos, gobierno en línea.</t>
        </r>
      </text>
    </comment>
    <comment ref="B40" authorId="0" shapeId="0" xr:uid="{00000000-0006-0000-0000-00000900000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xr:uid="{00000000-0006-0000-0000-00000A00000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xr:uid="{00000000-0006-0000-0000-00000B00000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xr:uid="{00000000-0006-0000-0000-00000C000000}">
      <text>
        <r>
          <rPr>
            <sz val="11"/>
            <color theme="1"/>
            <rFont val="Calibri"/>
            <family val="2"/>
          </rPr>
          <t>======
ID#AAAAWrg_VD8
Usuario    (2022-03-09 13:18:16)
Direccionamiento estratégico, planeación institucional, políticas, objetivos, estrategias, liderazgo, trabajo en equipo.</t>
        </r>
      </text>
    </comment>
    <comment ref="B58" authorId="0" shapeId="0" xr:uid="{00000000-0006-0000-0000-00000D000000}">
      <text>
        <r>
          <rPr>
            <sz val="11"/>
            <color theme="1"/>
            <rFont val="Calibri"/>
            <family val="2"/>
          </rPr>
          <t>======
ID#AAAAWrg_VB0
Usuario    (2022-03-09 13:18:16)
Presupuesto de funcionamiento, recursos de inversión, infraestructura, capacidad instalada</t>
        </r>
      </text>
    </comment>
    <comment ref="B63" authorId="0" shapeId="0" xr:uid="{00000000-0006-0000-0000-00000E00000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xr:uid="{00000000-0006-0000-0000-00000F00000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xr:uid="{00000000-0006-0000-0000-000010000000}">
      <text>
        <r>
          <rPr>
            <sz val="11"/>
            <color theme="1"/>
            <rFont val="Calibri"/>
            <family val="2"/>
          </rPr>
          <t>======
ID#AAAAWrg_VDE
Usuario    (2022-03-09 13:18:16)
Integridad y disponibilidad de datos y sistemas, desarrollo, producción, mantenimiento de sistemas de información.</t>
        </r>
      </text>
    </comment>
    <comment ref="B87" authorId="0" shapeId="0" xr:uid="{00000000-0006-0000-0000-000011000000}">
      <text>
        <r>
          <rPr>
            <sz val="11"/>
            <color theme="1"/>
            <rFont val="Calibri"/>
            <family val="2"/>
          </rPr>
          <t>======
ID#AAAAWrg_VCw
Usuario    (2022-03-09 13:18:16)
Canales utilizados y su efectividad, flujo de la información necesaria para el desarrollo de las operaciones.</t>
        </r>
      </text>
    </comment>
    <comment ref="B90" authorId="0" shapeId="0" xr:uid="{00000000-0006-0000-0000-000012000000}">
      <text>
        <r>
          <rPr>
            <sz val="11"/>
            <color theme="1"/>
            <rFont val="Calibri"/>
            <family val="2"/>
          </rPr>
          <t>======
ID#AAAAWrg_VDc
Usuario    (2022-03-09 13:18:16)
Canales utilizados y su efectividad, flujo de la información necesaria para el desarrollo de las operaciones.</t>
        </r>
      </text>
    </comment>
    <comment ref="B95" authorId="0" shapeId="0" xr:uid="{00000000-0006-0000-0000-00001300000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10" authorId="0" shapeId="0" xr:uid="{00000000-0006-0000-0100-00000100000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xr:uid="{00000000-0006-0000-0100-00000200000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xr:uid="{00000000-0006-0000-0100-000003000000}">
      <text>
        <r>
          <rPr>
            <sz val="9"/>
            <color indexed="81"/>
            <rFont val="Tahoma"/>
            <family val="2"/>
          </rPr>
          <t>permite agrupar los riesgos 
identificados, se clasifica cada uno de los riesgos en las siguientes categorías</t>
        </r>
      </text>
    </comment>
    <comment ref="B11" authorId="0" shapeId="0" xr:uid="{00000000-0006-0000-0100-000004000000}">
      <text>
        <r>
          <rPr>
            <sz val="9"/>
            <color indexed="81"/>
            <rFont val="Tahoma"/>
            <family val="2"/>
          </rPr>
          <t>Las consecuencias que puede ocasionar a la organización la materialización del riesgo.</t>
        </r>
      </text>
    </comment>
    <comment ref="C11" authorId="0" shapeId="0" xr:uid="{00000000-0006-0000-0100-00000500000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xr:uid="{00000000-0006-0000-0100-00000600000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xr:uid="{00000000-0006-0000-0100-00000700000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xr:uid="{00000000-0006-0000-0100-000008000000}">
      <text>
        <r>
          <rPr>
            <sz val="9"/>
            <color indexed="81"/>
            <rFont val="Tahoma"/>
            <family val="2"/>
          </rPr>
          <t xml:space="preserve">Son las fuentes generadoras de riesgos. </t>
        </r>
      </text>
    </comment>
    <comment ref="H11" authorId="0" shapeId="0" xr:uid="{00000000-0006-0000-0100-00000900000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xr:uid="{00000000-0006-0000-0100-00000A00000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xr:uid="{00000000-0006-0000-0100-00000B000000}">
      <text>
        <r>
          <rPr>
            <sz val="9"/>
            <color indexed="81"/>
            <rFont val="Tahoma"/>
            <family val="2"/>
          </rPr>
          <t>Cruce los datos entre probabilidad e impacto</t>
        </r>
      </text>
    </comment>
    <comment ref="N11" authorId="0" shapeId="0" xr:uid="{00000000-0006-0000-0100-00000C00000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xr:uid="{00000000-0006-0000-0100-00000D000000}">
      <text>
        <r>
          <rPr>
            <sz val="9"/>
            <color indexed="81"/>
            <rFont val="Tahoma"/>
            <family val="2"/>
          </rPr>
          <t>El control afecta la probabilidad o el impacto</t>
        </r>
      </text>
    </comment>
    <comment ref="AC11" authorId="0" shapeId="0" xr:uid="{00000000-0006-0000-0100-00000E000000}">
      <text>
        <r>
          <rPr>
            <sz val="9"/>
            <color indexed="81"/>
            <rFont val="Tahoma"/>
            <family val="2"/>
          </rPr>
          <t>Acciones a implementar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1" authorId="0" shapeId="0" xr:uid="{00000000-0006-0000-0300-00000100000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xr:uid="{00000000-0006-0000-0300-00000200000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<sst xmlns="http://schemas.openxmlformats.org/spreadsheetml/2006/main" count="2702" uniqueCount="829">
  <si>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</si>
  <si>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</si>
  <si>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</si>
  <si>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</si>
  <si>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</si>
  <si>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</si>
  <si>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</si>
  <si>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</si>
  <si>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</si>
  <si>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</si>
  <si>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</si>
  <si>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</si>
  <si>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</si>
  <si>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</si>
  <si>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</si>
  <si>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</si>
  <si>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</si>
  <si>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</si>
  <si>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</si>
  <si>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</si>
  <si>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</si>
  <si>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</si>
  <si>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</si>
  <si>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</si>
  <si>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</si>
  <si>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</si>
  <si>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</si>
  <si>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</si>
  <si>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</si>
  <si>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</si>
  <si>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</si>
  <si>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</si>
  <si>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</si>
  <si>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</si>
  <si>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</si>
  <si>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</si>
  <si>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</si>
  <si>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</si>
  <si>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</si>
  <si>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</si>
  <si>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</si>
  <si>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</si>
  <si>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</si>
  <si>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</si>
  <si>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</si>
  <si>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</si>
  <si>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</si>
  <si>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</si>
  <si>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</si>
  <si>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</si>
  <si>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</si>
  <si>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</si>
  <si>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</si>
  <si>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</si>
  <si>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</si>
  <si>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</si>
  <si>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</si>
  <si>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</si>
  <si>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</si>
  <si>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</si>
  <si>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</si>
  <si>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</si>
  <si>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</si>
  <si>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</si>
  <si>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</si>
  <si>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</si>
  <si>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</si>
  <si>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</si>
  <si>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</si>
  <si>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</si>
  <si>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</si>
  <si>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</si>
  <si>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</si>
  <si>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</si>
  <si>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</si>
  <si>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</si>
  <si>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</si>
  <si>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</si>
  <si>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</si>
  <si>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</si>
  <si>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</si>
  <si>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</si>
  <si>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</si>
  <si>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</si>
  <si>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</si>
  <si>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</si>
  <si>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</si>
  <si>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</si>
  <si>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</si>
  <si>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</si>
  <si>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</si>
  <si>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</si>
  <si>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</si>
  <si>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</si>
  <si>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</si>
  <si>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</si>
  <si>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</si>
  <si>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</si>
  <si>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</si>
  <si>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</si>
  <si>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</si>
  <si>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</si>
  <si>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</si>
  <si>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</si>
  <si>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</si>
  <si>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</si>
  <si>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</si>
  <si>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</si>
  <si>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</si>
  <si>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</si>
  <si>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</si>
  <si>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</si>
  <si>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</si>
  <si>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</si>
  <si>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</si>
  <si>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</si>
  <si>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</si>
  <si>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</si>
  <si>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</si>
  <si>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</si>
  <si>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</si>
  <si>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</si>
  <si>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</si>
  <si>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</si>
  <si>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</si>
  <si>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</si>
  <si>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</si>
  <si>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</si>
  <si>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</si>
  <si>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</si>
  <si>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</si>
  <si>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</si>
  <si>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</si>
  <si>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</si>
  <si>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</si>
  <si>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</si>
  <si>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</si>
  <si>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</si>
  <si>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</si>
  <si>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</si>
  <si>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</si>
  <si>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</si>
  <si>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</si>
  <si>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</si>
  <si>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</si>
  <si>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</si>
  <si>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</si>
  <si>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</si>
  <si>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</si>
  <si>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</si>
  <si>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</si>
  <si>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</si>
  <si>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</si>
  <si>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</si>
  <si>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</si>
  <si>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</si>
  <si>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</si>
  <si>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</si>
  <si>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</si>
  <si>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</si>
  <si>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</si>
  <si>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</si>
  <si>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</si>
  <si>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</si>
  <si>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</si>
  <si>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</si>
  <si>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</si>
  <si>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</si>
  <si>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</si>
  <si>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</si>
  <si>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</si>
  <si>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</si>
  <si>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</si>
  <si>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</si>
  <si>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</si>
  <si>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</si>
  <si>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</si>
  <si>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</si>
  <si>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</si>
  <si>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</si>
  <si>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</si>
  <si>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</si>
  <si>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</si>
  <si>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</si>
  <si>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</si>
  <si>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</si>
  <si>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</si>
  <si>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</si>
  <si>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</si>
  <si>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</si>
  <si>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</si>
  <si>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</si>
  <si>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</si>
  <si>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</si>
  <si>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</si>
  <si>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</si>
  <si>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</si>
  <si>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</si>
  <si>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</si>
  <si>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</si>
  <si>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</si>
  <si>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</si>
  <si>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</si>
  <si>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</si>
  <si>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</si>
  <si>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</si>
  <si>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</si>
  <si>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</si>
  <si>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</si>
  <si>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</si>
  <si>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</si>
  <si>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</si>
  <si>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</si>
  <si>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</si>
  <si>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</si>
  <si>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</si>
  <si>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</si>
  <si>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</si>
  <si>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</si>
  <si>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</si>
  <si>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</si>
  <si>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</si>
  <si>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</si>
  <si>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</si>
  <si>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</si>
  <si>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</si>
  <si>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</si>
  <si>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</si>
  <si>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</si>
  <si>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</si>
  <si>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</si>
  <si>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</si>
  <si>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</si>
  <si>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</si>
  <si>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</si>
  <si>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</si>
  <si>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</si>
  <si>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</si>
  <si>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</si>
  <si>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</si>
  <si>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</si>
  <si>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</si>
  <si>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</si>
  <si>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</si>
  <si>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</si>
  <si>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</si>
  <si>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</si>
  <si>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</si>
  <si>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</si>
  <si>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</si>
  <si>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</si>
  <si>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</si>
  <si>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</si>
  <si>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</si>
  <si>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</si>
  <si>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</si>
  <si>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</si>
  <si>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</si>
  <si>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</si>
  <si>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</si>
  <si>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</si>
  <si>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</si>
  <si>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</si>
  <si>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</si>
  <si>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</si>
  <si>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</si>
  <si>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</si>
  <si>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</si>
  <si>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</si>
  <si>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</si>
  <si>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</si>
  <si>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</si>
  <si>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</si>
  <si>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</si>
  <si>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</si>
  <si>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</si>
  <si>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</si>
  <si>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</si>
  <si>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</si>
  <si>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</si>
  <si>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</si>
  <si>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</si>
  <si>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</si>
  <si>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</si>
  <si>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</si>
  <si>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</si>
  <si>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</si>
  <si>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</si>
  <si>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</si>
  <si>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</si>
  <si>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</si>
  <si>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</si>
  <si>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</si>
  <si>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Daño Fiscal sobre los recursos públicos</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</si>
  <si>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</si>
  <si>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</si>
  <si>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</si>
  <si>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</si>
  <si>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</si>
  <si>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</si>
  <si>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</si>
  <si>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</si>
  <si>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</si>
  <si>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</si>
  <si>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</si>
  <si>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</si>
  <si>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</si>
  <si>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 xml:space="preserve">Vicerrector de Investigación - Creación, Innovación, Extensión y Proyección Social
</t>
  </si>
  <si>
    <t>Una vez al año</t>
  </si>
  <si>
    <t>Dirección de Extensión y Proyección Social</t>
  </si>
  <si>
    <t>abierta</t>
  </si>
  <si>
    <t xml:space="preserve">OBJETIVOS DE LOS PROCESOS </t>
  </si>
  <si>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</si>
  <si>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Cuarto seguimiento Plan de Acción 2024  "“CONSTRUIMOS UN FUTURO INNOVADOR”. Link: 
http://administrativos.ut.edu.co/la-universidad-ut/planes-institucionales-ut/plan-de-accion.html</t>
  </si>
  <si>
    <t>por perdida de los registros calificados de los programas de pregrado y posgrado, impidiendo su oferta a los aspirantes</t>
  </si>
  <si>
    <t>debido al incumplimiento de los requisitos establecidos por el Ministerio de Educación Nacional.</t>
  </si>
  <si>
    <t>1. El Profesional de la Oficina de Aseguramiento de la Calidad, verifica la fecha de vencimiento de los registros calificados, registra en el formato (FO-P07-F02) e informa por medio de correo electrónico y oficio la alerta de los tiempos de vencimiento y de radicación de documentos ante el MEN.</t>
  </si>
  <si>
    <t xml:space="preserve">Vicerrector de Docencia -Dirección de Aseguramiento de la calidad. Unidades Académicas-Dirección de Programa
</t>
  </si>
  <si>
    <t>abierto</t>
  </si>
  <si>
    <t>2  El procedimiento para renovar registros calificados, establece que las Facultades y el Instituto de Educación a Distancia de la Universidad del Tolima deben demostrar el cumplimiento de las condiciones de calidad para renovar el registro calificado de programas académicos.</t>
  </si>
  <si>
    <t>por incumplir o modificar el calendario académico</t>
  </si>
  <si>
    <t>debido a cierre de la Universidad por problemas de orden público, protestas, paros, cese de actividades, solicitudes de extensión de pagos de estudiantes, entre otros.</t>
  </si>
  <si>
    <t xml:space="preserve">Consejo Académico- Vicerrector de Docencia -Dirección de Aseguramiento de la Calidad. Unidades Académicas-Dirección de Programa- Dirección de Admisiones Registro y Control Académico
</t>
  </si>
  <si>
    <t>por perdida o no acreditación de programas de pregrado y posgrados</t>
  </si>
  <si>
    <t>debido al incumplimiento de los factores de acreditación establecidos por Ministerio de Educación Nacional y el CNA.</t>
  </si>
  <si>
    <t>1. 1. El Profesional de la Oficina de Aseguramiento de la Calidad, verifica la fecha de vencimiento de las acreditaciones en Alta Calidad de los programas, e informa por medio de correo electrónico y oficio la alerta de los tiempos de vencimiento y de radicación de documentos ante el MEN.</t>
  </si>
  <si>
    <t>2. El procedimiento con fines de acreditación de alta calidad, establece que los programas de pregrado y postgrado de la U.T. deben tener el propósito de obtener la acreditación de alta calidad, basados en los lineamientos del CNA.</t>
  </si>
  <si>
    <t>por perdida de la reacreditación institucional</t>
  </si>
  <si>
    <t>1. La la Oficina de Aseguramiento de la Calidad coordina e proceso de autoevaluación lnstitucional, con el  propósito de mantener la acreditación de alta calidad de la UT, basados en los lineamientos del CNA.</t>
  </si>
  <si>
    <t>por insatisfacción de los estudiantes y profesores, retraso en los procesos académicos y deficiencia en el proceso de formación teórico - práctico</t>
  </si>
  <si>
    <t>debido a interrupción, inconvenientes, cancelación y demoras, en la realización de las prácticas académicas.</t>
  </si>
  <si>
    <t>Vicerrector de Docencia - Coordinadores de Centros y Observatorios
Unidades Académicas</t>
  </si>
  <si>
    <t>por desactualización o poca pertinencia de los contenidos curriculares de los programas académicos de la Universidad</t>
  </si>
  <si>
    <t>debido a la no aplicación de las políticas y lineamientos sobre actualización, diseño y rediseño curricular de los programas académicos de la Universidad.</t>
  </si>
  <si>
    <t>2, La la Oficina de Aseguramiento de la Calidad coordina e proceso de autoevaluación de los progarmas académicos,  basados en los lineamientos del CNA.</t>
  </si>
  <si>
    <t>por quejas, reclamos e inconformidad de los estudiantes y profesores en los resultados de estudios e investigaciones</t>
  </si>
  <si>
    <t xml:space="preserve">debido al incumplimiento del mantenimiento preventivo y calibración de equipos de laboratorio para los procesos misionales (Formación, Investigación y Proyección Social)
</t>
  </si>
  <si>
    <t>1. La Unidad Académica, donde se encuentra adscrito el laborartorio realiza el diagnóstico para el mantenimiento preventivo de los equipos.</t>
  </si>
  <si>
    <t>Vicerrector de Docencia -Coordinadores de Centros y Observatorios
Unidades Académicas</t>
  </si>
  <si>
    <t>2. Evidenciar los procedimientos aplicados en el análisis de suelos, aguas, foliares y bromatológicos, entre otros, realizados en los Laboratorios de Servicios de Extensión en Análisis Químico. LASEREX</t>
  </si>
  <si>
    <t>debido a los altos costos de funcionamiento representados principalmente en los gastos de personal y beneficios asociados, proyectos financiados por la Institución o resultado de cofinanciación.</t>
  </si>
  <si>
    <t>2.  El procedimiento  mediante el cual se describen las actividades a seguir para la presentación, aprobación, y seguimiento a los proyectos de investigación desarrollados en la Universidad del Tolima.</t>
  </si>
  <si>
    <t xml:space="preserve">Procedimiento de presentación, aprobación, y seguimiento a los proyectos de investigación actualizado en el SGI el 02/09/2022. http://administrativos.ut.edu.co/sistemas-gestion-de-la-calidad/investigacion-sgc.html </t>
  </si>
  <si>
    <t>debido al desconocimiento por parte de la comunidad universitaria y sociedad en general de aquellos trabajos adelantados por la Universidad, así como sus resultados.</t>
  </si>
  <si>
    <t>1. El Profesional de la Dirección de Fomento a la Investigación - Creación e Innovación, verifica el cumplimiento de los informes de los grupos y semilleros de investigación, de acuerdo al cronograma establecido y una vez finalizado el proyecto se socializan los resultados</t>
  </si>
  <si>
    <t xml:space="preserve">por la perdida parcial o total de información consecuencia de problemas en la infraestructura tecnológica, </t>
  </si>
  <si>
    <t>debido a la pérdida de tiempo y recursos para la Universidad, los estudiantes, docentes e investigadores.</t>
  </si>
  <si>
    <t>2. Copias de seguridad de la información que se almacena en la nube (GoogleDrive) de la gestión documental de los procesos de Investigaciones y de Extensión y Proyección Social.</t>
  </si>
  <si>
    <t>Información de la gestión documental de los procesos de Investigaciones y de Extensión y Proyección Social almacenada en GoogleDrive. https://drive.google.com/drive/folders/1ECxua1EOoCka7Q1eOJNUihhc_u5dcZY3?usp=share_link</t>
  </si>
  <si>
    <t xml:space="preserve">ante la posiblidad del incumplimiento de los compromisos adquiridos con las entidades públicas o privadas,  </t>
  </si>
  <si>
    <t xml:space="preserve">debido a la no realización de las actividades pactadas en los convenios, acuerdos y demás tipos de alianzas. </t>
  </si>
  <si>
    <t xml:space="preserve">1. La Unidad de Gestión de Convenios y Proyectos - UGCP adscrita a la VICIEPS se encarga de hacer seguimiento y control en cada una de las etapas de los proyectos que van desde la suscripción de la alianza hasta la liquidación, cierre y terminación del contrato, convenio, acuerdo o cualquier otro tipo de alianza. </t>
  </si>
  <si>
    <t>Acompañamiento, seguimiento y control de cada convenio, acuerdo u otro tipo de alianza suscrita por la UGCP, mediante documentación que se registra, almacena y organiza por año en Drive con correo electrónico de la UGCP ugp@ut.edu.co</t>
  </si>
  <si>
    <t>2  El procedimiento mediante el cual se describen las actividades a seguir para la presentación, aprobación, y seguimiento a los proyectos de investigación desarrollados en la Universidad del Tolima.</t>
  </si>
  <si>
    <t>debido a las malas prácticas de referenciación, piratería y, la utilización no autorizada de creaciones intelectuales.</t>
  </si>
  <si>
    <t>2  Suscripción institucional a software antisimilitud, membresía administrada por la Biblioteca Rafael Parga Cortés.</t>
  </si>
  <si>
    <t xml:space="preserve">por la posible disminución del número de grupos de investigación categorizados por MinCiencias, </t>
  </si>
  <si>
    <t>Documentos del procedimiento mediante el cual se describen las actividades a seguir para la presentación y seguimiento de grupos y semilleros de investigación en la Universidad del Tolima actualizados. http://administrativos.ut.edu.co/sistemas-gestion-de-la-calidad/investigacion-sgc.html</t>
  </si>
  <si>
    <t xml:space="preserve">2. Capacitaciones y acompañamiento sobre los líneamientos del Modelo de medición de MinCiencias a los grupos de investigación </t>
  </si>
  <si>
    <t xml:space="preserve">por quejas, reclamos e inconformidad de los estudiantes y profesores, así como la afectación de los resultados de estudios e investigaciones, </t>
  </si>
  <si>
    <t>Informe a la Sección de Seguridad y Salud en el Trabajo en horarios laborales y directamente a la ARL en horarios nocturnos, fines de semana y festivos.</t>
  </si>
  <si>
    <t>2. Aval bioético para proyectos de investigación que involucran seres vivos. Por tanto, todos los proyectos que realicen experimentación con animales o especies silvestres, trabajo de campo, levantamiento de información y manejo de datos sensibles de personas o comunidades, deben contar con aval bioético para su desarrollo.</t>
  </si>
  <si>
    <t>Debido a que no existe una adecuada  sinergia institucional ocasionada por debilidades en la comunicación y gestión del conocimiento entre las dependencias e instituciones</t>
  </si>
  <si>
    <t>Abierto</t>
  </si>
  <si>
    <t>Una vez al año / Dos años</t>
  </si>
  <si>
    <t>documentado</t>
  </si>
  <si>
    <t>Profesional universitario</t>
  </si>
  <si>
    <t xml:space="preserve">por el deficiente seguimiento a la implementación de las politicas conectadas al eje misional de Extensión y Proyeccion Social en las regiones,  </t>
  </si>
  <si>
    <t>Se debe definir un modelo de implementación de politicas institucionales para su seguimiento y control</t>
  </si>
  <si>
    <t>debido a que la UT no cuenta con un sistema de información que permita la recolección de los datos de manera eficiente y eficaz que tribute a los diferentes procesos de calidad de la universidad.</t>
  </si>
  <si>
    <r>
      <rPr>
        <b/>
        <sz val="11"/>
        <color theme="1"/>
        <rFont val="Arial"/>
        <family val="2"/>
      </rPr>
      <t xml:space="preserve">FORMACIÓN: </t>
    </r>
    <r>
      <rPr>
        <sz val="11"/>
        <color theme="1"/>
        <rFont val="Arial"/>
        <family val="2"/>
      </rPr>
      <t xml:space="preserve">Diseñar programas y prestar los servicios educativos a través de programas académicos de pregrado y postgrado que tienen  como propósito el desarrollo de capacidades humanas, para la formación integral de la persona, el ciudadano, el profesional, el académico que ingresa y se titula de un programa académico de las diferentes modalidades que ofrezca la Universidad del Tolima.    
</t>
    </r>
    <r>
      <rPr>
        <b/>
        <sz val="11"/>
        <color theme="1"/>
        <rFont val="Arial"/>
        <family val="2"/>
      </rPr>
      <t xml:space="preserve">INVESTIGACIÓN: </t>
    </r>
    <r>
      <rPr>
        <sz val="11"/>
        <color theme="1"/>
        <rFont val="Arial"/>
        <family val="2"/>
      </rPr>
      <t xml:space="preserve">Consolidar los procesos de investigación y transferencia de conocimiento a través del fortalecimiento de grupos y semilleros, la gestión de proyectos de investigación, la participación en eventos científicos, tecnológicos, actividades de integración con el sector productivo y en publicaciones científicas  ara generar nuevo conocimiento que contribuya a la solución de problemáticas sociales, económicas y culturales, basados en la política de ciencia tecnología e innovación
</t>
    </r>
    <r>
      <rPr>
        <b/>
        <sz val="11"/>
        <color theme="1"/>
        <rFont val="Arial"/>
        <family val="2"/>
      </rPr>
      <t>EXTENSIÓN Y PROYECCIÓN SOCIAL:</t>
    </r>
    <r>
      <rPr>
        <sz val="11"/>
        <color theme="1"/>
        <rFont val="Arial"/>
        <family val="2"/>
      </rPr>
      <t xml:space="preserve"> Fortalecer la interacción e integración de la Universidad del Tolima con la sociedad, a través del intercambio permanente entre el conocimiento sistemático, los saberes y las necesidades de la sociedad para contribuir al desarrollo integral de los diferentes sectores de la misma.
</t>
    </r>
    <r>
      <rPr>
        <b/>
        <sz val="11"/>
        <color theme="1"/>
        <rFont val="Arial"/>
        <family val="2"/>
      </rPr>
      <t>GESTIÓN DE LA PLANEACIÓN INSTITUCIONAL</t>
    </r>
    <r>
      <rPr>
        <sz val="11"/>
        <color theme="1"/>
        <rFont val="Arial"/>
        <family val="2"/>
      </rPr>
      <t xml:space="preserve">: Planificar el desarrollo institucional mediante la formulación, evaluación y seguimiento del Sistema de Planificación Institucional orientado al logro del Proyecto Educativo Institucional. 
</t>
    </r>
    <r>
      <rPr>
        <b/>
        <sz val="11"/>
        <color theme="1"/>
        <rFont val="Arial"/>
        <family val="2"/>
      </rPr>
      <t xml:space="preserve">GESTIÓN DE LA INFORMACIÓN Y LA COMUNICACIÓN: </t>
    </r>
    <r>
      <rPr>
        <sz val="11"/>
        <color theme="1"/>
        <rFont val="Arial"/>
        <family val="2"/>
      </rPr>
      <t xml:space="preserve">Fortalecer la información y la comunicación en la Universidad del Tolima como herramienta de gestión estratégica transversal a todos los procesos, mediante la utilización de mecanismos adecuados que propicien la interacción entre los grupos de valor y de interés, la flexibilidad en los trámites y la participación en toda la gestión pública. 
</t>
    </r>
    <r>
      <rPr>
        <b/>
        <sz val="11"/>
        <color theme="1"/>
        <rFont val="Arial"/>
        <family val="2"/>
      </rPr>
      <t>GESTIÓN DEL TALENTO HUMANO:</t>
    </r>
    <r>
      <rPr>
        <sz val="11"/>
        <color theme="1"/>
        <rFont val="Arial"/>
        <family val="2"/>
      </rPr>
      <t xml:space="preserve"> Administrar el talento humano a través de la selección, vinculación e inducción de personal competente, fomentando su permanencia mediante la reinducción, capacitación, evaluación del desempeño y compensación que estimulen el mejoramiento de su desempeño, así mismo gestionar la
desvinculación de personal adscrito a la institución. 
</t>
    </r>
    <r>
      <rPr>
        <b/>
        <sz val="11"/>
        <color theme="1"/>
        <rFont val="Arial"/>
        <family val="2"/>
      </rPr>
      <t>GESTIÓN JURIDICA Y CONTRACTUAL</t>
    </r>
    <r>
      <rPr>
        <sz val="11"/>
        <color theme="1"/>
        <rFont val="Arial"/>
        <family val="2"/>
      </rPr>
      <t xml:space="preserve">: Brindar apoyo a los procesos de carácter jurídico, legal y contractual , en los cuales se ve inmersa la institución, con el fin de garantizar el cumplimiento de los procesos misionales y de funcionamiento de la Universidad.
</t>
    </r>
    <r>
      <rPr>
        <b/>
        <sz val="11"/>
        <color theme="1"/>
        <rFont val="Arial"/>
        <family val="2"/>
      </rPr>
      <t>GESTIÓN FINANCIERA:</t>
    </r>
    <r>
      <rPr>
        <sz val="11"/>
        <color theme="1"/>
        <rFont val="Arial"/>
        <family val="2"/>
      </rPr>
      <t xml:space="preserve"> Ejecutar y administrar los recursos economicos de la Universidad mediante el registro, verificacion y control de los ingresos y gastos generados por la diferentes unidades academico administrativas, con el fin de garantizar la disponibilidad de los recursos de conformidad con el presupuesto  robado y la normatividad vigente.
</t>
    </r>
    <r>
      <rPr>
        <b/>
        <sz val="11"/>
        <color theme="1"/>
        <rFont val="Arial"/>
        <family val="2"/>
      </rPr>
      <t xml:space="preserve">GESTIÓN LOGÍSTICA: </t>
    </r>
    <r>
      <rPr>
        <sz val="11"/>
        <color theme="1"/>
        <rFont val="Arial"/>
        <family val="2"/>
      </rPr>
      <t xml:space="preserve">Ejecutar efiente y eficazmente, los planes de mantenimento, adquisiciones, transporte y demás areas que esten relacionados con la Dirección de Servicios Admintrativos.
</t>
    </r>
    <r>
      <rPr>
        <b/>
        <sz val="11"/>
        <color theme="1"/>
        <rFont val="Arial"/>
        <family val="2"/>
      </rPr>
      <t>GESTIÓN DEL DESARROLLO HUMANO</t>
    </r>
    <r>
      <rPr>
        <sz val="11"/>
        <color theme="1"/>
        <rFont val="Arial"/>
        <family val="2"/>
      </rPr>
      <t xml:space="preserve">:  Fortalecer e incentivar el desarrollo humano integral para la convivencia, construcción y cohesión del tejido social en la comunidad universitaria reflejado en la sociedad.
</t>
    </r>
    <r>
      <rPr>
        <b/>
        <sz val="11"/>
        <color theme="1"/>
        <rFont val="Arial"/>
        <family val="2"/>
      </rPr>
      <t>SISTEMA DE GESTIÓN SEGURIDAD Y SALUD EN EL TRABAJO:</t>
    </r>
    <r>
      <rPr>
        <sz val="11"/>
        <color theme="1"/>
        <rFont val="Arial"/>
        <family val="2"/>
      </rPr>
      <t xml:space="preserve"> Planear, implementar y promover eficientemente los controles requeridos sobre las actividades ejecutadas por la Universidad del Tolima que garantice el cumplimiento legal y el adecuado desempeño del Sistema de Gestión de Seguridad y Salud en el Trabajo (SGST) contribuyendo a un ambiente seguro de trabajo y a la prevención de la ocurrencia de accidentes, incidentes y enfermedades de origen laboral de docentes (planta y cátedra), funcionarios (Carrera administrativa, oficiales, provisionalidad, libre nombramiento y remoción, transitorios), estudiantes en práctica, contratistas (OPS) y subcontratistas, así como también velar por la seguridad de los visitantes, usuarios y personas interesadas.
</t>
    </r>
    <r>
      <rPr>
        <b/>
        <sz val="11"/>
        <color theme="1"/>
        <rFont val="Arial"/>
        <family val="2"/>
      </rPr>
      <t>SISTEMA DE GESTIÓN AMBIENTAL:</t>
    </r>
    <r>
      <rPr>
        <sz val="11"/>
        <color theme="1"/>
        <rFont val="Arial"/>
        <family val="2"/>
      </rPr>
      <t xml:space="preserve"> Promover la sostenibilidad ambiental en la Universidad del Tolima, mediante la participación activa de la comunidad universitaria en los procesos institucionales de gestión, educación y cultura ambiental, en el marco de los compromisos, tanto el ambiental institucional, como los de la normatividad ambiental y los adquiridos por el gobierno nacional en el ámbito internacional.
</t>
    </r>
    <r>
      <rPr>
        <b/>
        <sz val="11"/>
        <color theme="1"/>
        <rFont val="Arial"/>
        <family val="2"/>
      </rPr>
      <t>GESTIÓN BIBLIOTECARIA:</t>
    </r>
    <r>
      <rPr>
        <sz val="11"/>
        <color theme="1"/>
        <rFont val="Arial"/>
        <family val="2"/>
      </rPr>
      <t xml:space="preserve"> Facilitar al usuario los servicios que ofrece la biblioteca con fines academicos para la formación, investigación, la extensión y proyeccion social,  como aporte para la transformación social y la paz.
</t>
    </r>
    <r>
      <rPr>
        <b/>
        <sz val="11"/>
        <color theme="1"/>
        <rFont val="Arial"/>
        <family val="2"/>
      </rPr>
      <t>SISTEMA DE GESTIÓN DE LA CALIDAD</t>
    </r>
    <r>
      <rPr>
        <sz val="11"/>
        <color theme="1"/>
        <rFont val="Arial"/>
        <family val="2"/>
      </rPr>
      <t xml:space="preserve">: Realizar seguimiento, medición y control a los procesos institucionales, a través de herramientas y métodos establecidos con el fin de garantizar la mejora continua del Sistema de Gestión de Calidad.
</t>
    </r>
    <r>
      <rPr>
        <b/>
        <sz val="11"/>
        <color theme="1"/>
        <rFont val="Arial"/>
        <family val="2"/>
      </rPr>
      <t xml:space="preserve">SISTEMA DE GESTIÓN DE AUTOEVALUACIÓN Y ACREDITACIÓN: </t>
    </r>
    <r>
      <rPr>
        <sz val="11"/>
        <color theme="1"/>
        <rFont val="Arial"/>
        <family val="2"/>
      </rPr>
      <t xml:space="preserve"> Establecer criterios, lineamientos y mecanismo de evidencias para la consolidación  del Sistema de Gestión basado en la identidad y filosofía institucional.
</t>
    </r>
    <r>
      <rPr>
        <b/>
        <sz val="11"/>
        <color theme="1"/>
        <rFont val="Arial"/>
        <family val="2"/>
      </rPr>
      <t>GESTIÓN DE ADMISIONES, REGISTRO Y CONTROL ACADÉMICO:</t>
    </r>
    <r>
      <rPr>
        <sz val="11"/>
        <color theme="1"/>
        <rFont val="Arial"/>
        <family val="2"/>
      </rPr>
      <t xml:space="preserve"> Garantizar que la información académica relacionada con admisiones, matriculas, novedades académicas y grados, se verifique y registre dentro del marco legal vigente y con base en la programación establecida mediante calendario académico adoptado por el consejo académico.
</t>
    </r>
    <r>
      <rPr>
        <b/>
        <sz val="11"/>
        <color theme="1"/>
        <rFont val="Arial"/>
        <family val="2"/>
      </rPr>
      <t>PROCESO GESTIÓN DE TECNOLOGÍAS DE LA INFORMACIÓN</t>
    </r>
    <r>
      <rPr>
        <sz val="11"/>
        <color theme="1"/>
        <rFont val="Arial"/>
        <family val="2"/>
      </rPr>
      <t xml:space="preserve">: Administrar, planificar, gestionar y evaluar los recursos de infraestructura tecnológica de la información y comunicación, asegurando la disponibilidad y optimización de los servicios tecnológicos mediante planes, programas y proyectos orientados al desarrollo de los procesos  estratégicos y misionales de acuerdo a las politicas, estrategías y normativas institucionales, gubernamentales y protocolos internacionales.
</t>
    </r>
  </si>
  <si>
    <t>31 de enero de 2025</t>
  </si>
  <si>
    <t>1 de febrero de 2025</t>
  </si>
  <si>
    <t>Primer seguimiento Plan de Acción 2025  "80 AÑOS CUMPLIENDO SUEÑOS”. Link: 
http://administrativos.ut.edu.co/la-universidad-ut/planes-institucionales-ut/plan-de-accion.html</t>
  </si>
  <si>
    <t>Segundo seguimiento Plan de Acción 2025  "80 AÑOS CUMPLIENDO SUEÑOS”. Link: 
http://administrativos.ut.edu.co/la-universidad-ut/planes-institucionales-ut/plan-de-accion.html</t>
  </si>
  <si>
    <t>Tercer seguimiento Plan de Acción 2025  "80 AÑOS CUMPLIENDO SUEÑOS”. Link: 
http://administrativos.ut.edu.co/la-universidad-ut/planes-institucionales-ut/plan-de-accion.html</t>
  </si>
  <si>
    <t>Cuarto seguimiento Plan de Acción 2025  "80 AÑOS CUMPLIENDO SUEÑOS”. Link: 
http://administrativos.ut.edu.co/la-universidad-ut/planes-institucionales-ut/plan-de-accion.html</t>
  </si>
  <si>
    <t>1. Trabajar procesos en linea, actividades académicas y administrativas en linea para que no se vea afectado la prestación de los servicios misonales de la UT.</t>
  </si>
  <si>
    <t>2. Se encuenta docomentado en el SGC el Procedimiento de Calendario Académico, el cual debe ser estricto cumplimiento.</t>
  </si>
  <si>
    <t>Primer seguimiento Plan de Acción 2024  "Plan de Acción 2025  "80 AÑOS CUMPLIENDO SUEÑOS”. Link: 
http://administrativos.ut.edu.co/la-universidad-ut/planes-institucionales-ut/plan-de-accion.html</t>
  </si>
  <si>
    <t>1. Procedimiento de prácticas académicas, mediante el cual se programa garantiza el normal funcionamiento de las prácticas de campo por período académico para los progrmas de la Universidad del Tolima.</t>
  </si>
  <si>
    <t>Plan de Acción 2025  "80 AÑOS CUMPLIENDO SUEÑOS”. Link: 
http://administrativos.ut.edu.co/la-universidad-ut/planes-institucionales-ut/plan-de-accion.html</t>
  </si>
  <si>
    <t>2. Procedimiento de Planificación y desarrollo de la labor académico que tiene por objeto definir, aprobar y verificar la planificación y desarrollo de la labor académica de los profesores de planta, ocasionales y catedráticos de la modalidad presencial y a distancia de la Universidad del Tolima.</t>
  </si>
  <si>
    <t>Procedimiento de Lienamientos Curriculares, mediante el cual se proponen y ejecutan las políticas sobre actualización, diseño y rediseño curricular para todos los programas académicos de la Universidad del Tolima tanto en la modalidad presencial y distancia, en los niveles de pregrado y posgrado.</t>
  </si>
  <si>
    <t>Primer seguimiento  "80 AÑOS CUMPLIENDO SUEÑOS”. Link: 
http://administrativos.ut.edu.co/la-universidad-ut/planes-institucionales-ut/plan-de-accion.html</t>
  </si>
  <si>
    <t>Segundo seguimiento "80 AÑOS CUMPLIENDO SUEÑOS”. Link: 
http://administrativos.ut.edu.co/la-universidad-ut/planes-institucionales-ut/plan-de-accion.html</t>
  </si>
  <si>
    <t>Tercer seguimiento "80 AÑOS CUMPLIENDO SUEÑOS”. Link: 
http://administrativos.ut.edu.co/la-universidad-ut/planes-institucionales-ut/plan-de-accion.html</t>
  </si>
  <si>
    <t>Cuarto seguimiento  "80 AÑOS CUMPLIENDO SUEÑOS”. Link: 
http://administrativos.ut.edu.co/la-universidad-ut/planes-institucionales-ut/plan-de-accion.html</t>
  </si>
  <si>
    <t>por el incumplimiento de los compromisos pactados por parte de los grupos y semilleros de investigación - creación</t>
  </si>
  <si>
    <t>1. El Profesional de la Dirección de Fomento a la Investigación - Creación e Innovación, verifica el cumplimiento de los informes de los grupos y semilleros de investigación - creación, de acuerdo al cronograma establecido.</t>
  </si>
  <si>
    <t>Registros en Google Drive con la verificación y evaluación de los informes  que presentan semestralmente los grupos y semilleros de investigación a la Dirección de Fomento. Seguimiento actualizado a informes Semestre A de 2024. http://tudrive.ut.edu.co/login</t>
  </si>
  <si>
    <t>2.  El procedimiento  mediante el cual se describen las actividades a seguir para la presentación, aprobación, y seguimiento a los proyectos de investigación - creación desarrollados en la Universidad del Tolima.</t>
  </si>
  <si>
    <t xml:space="preserve">por no culminar los proyectos de investigación - creación y planes de trabajo, </t>
  </si>
  <si>
    <t>por gestionar inadecuadamente la propiedad intelectual entendida como la divulgación y protección de las creaciones (patentes, diseños industriales y otras formas de derechos de propiedad intelectual),</t>
  </si>
  <si>
    <t>1. El Comité Central de Investigación - Creación y Proyección Social avala los proyectos internos y con financiación interna previo concepto de los Comités de Bioética y Propiedad Intelectual cuando así amerita. Por otra parte, se establece la forma de protección de derechos de propiedad intelectual en los términos de referencia de las convocatorias.</t>
  </si>
  <si>
    <t>Convocatorias para la financiación de proyectos de investigación y la publicación de libros avaladas por el Comité Central de Investigación - Creación y Proyección Social. Publicación de términos de referencia de las convocatorias. http://investigaciones.ut.edu.co/convocatorias.html</t>
  </si>
  <si>
    <t xml:space="preserve">debido al desconocimiento del sistema de medición y la no implementación de estrategias de fortalecimiento para los Grupos de Investigación - creación. </t>
  </si>
  <si>
    <t>1. Verificación del cumplimiento de las actividades de grupo investigación - creación, mediante formato IN-P02-F03 actualizado el 18/07/2024</t>
  </si>
  <si>
    <t>Capacitaciones a profesores de los diferentes grupos de investigación - creación de la Universidad del Tolima.</t>
  </si>
  <si>
    <t>debido a la ocurrencia de eventos adversos durante la ejecución de los proyectos de investigación - creación, tales como: accidentes (riesgos técnicos), manejo experimental inadecuado  e incumplimiento de protocolos (riesgos éticos, químicos y biológicos).</t>
  </si>
  <si>
    <t>1. Informe y reporte a la ARL de las salidas de campo de los estudiantes y profesores con ocasión de la ejecución de proyectos de investigación - creación.</t>
  </si>
  <si>
    <t>Requisitos para la solicitar aval bioético para proyectos de investigación - creación que involucran seres vivos, de acuerdo al tipo de investigación, publicados en la página de la Universidad. http://investigaciones.ut.edu.co/comite-de-bioetica/que-es-un-aval-bioetico.html#documentos-por-presentar</t>
  </si>
  <si>
    <t xml:space="preserve"> por  pérdida de la documentación , invalidez de la documentacion, desgaste operativo, no prestación de servicios y perdida financiera.</t>
  </si>
  <si>
    <t>Solicitar información a las Unidades Académicas de acuerdo a cronograma establecido para reportes de indicadores de Extensión y Proyección Social al SNIES, SIRECI, SPADIES</t>
  </si>
  <si>
    <t xml:space="preserve">Analizar reportes de indicadores de Extensión y Proyección Social de las dependencias para hacer seguimiento a los indicadores de impacto social </t>
  </si>
  <si>
    <t>TODOS: Formación, Investigación, Extensión y Proyección Social, Gestión de la Planeación Institucional; Gestión de la Información y la Comunicación</t>
  </si>
  <si>
    <t xml:space="preserve">Gestión de la Información y la Comunicación </t>
  </si>
  <si>
    <t>por pérdida, deterioro o alteraciones de la  información institucional</t>
  </si>
  <si>
    <t xml:space="preserve">debido a la falta de buenas practicas de gestión archivistica. </t>
  </si>
  <si>
    <t xml:space="preserve">Afectación económica por pérdida, deterioro o alteraciones de la  información institucional debido a la falta de buenas practicas de gestión documental. </t>
  </si>
  <si>
    <t xml:space="preserve">Revisión de aproximadamente 6.000 cajas de  archivo. </t>
  </si>
  <si>
    <t>100%</t>
  </si>
  <si>
    <t>Extremo</t>
  </si>
  <si>
    <t>1. Profesional Universitario del Archivo General, realiza la Visita Anual a los Archivos de Gestión con el objetivo de capacitar, orientar y asesorar a los responsables de la organización y preservación documental.    Adicionalmente se revisa la infraestructura y condiciones de los sitios para albergar la documentación, implementación de las TRD Tablas de Retención Documental e Inventarios Documentales de manera híbrida.</t>
  </si>
  <si>
    <t xml:space="preserve">Secretario General, Profesional Universitario de Archivo General  </t>
  </si>
  <si>
    <t xml:space="preserve">Cumplimiento de los controles establecidos en el procedimiento organización Archivos de Gestión. 
Emisión de circulares periódicamente en procura del mejoramiento del proceso.  
Implementación de la normatividad vigente del proceso de Gestión Documental. </t>
  </si>
  <si>
    <t xml:space="preserve">Establecimiento y publicación del cronograma de transferencias documentales para el primer semestre del 2025. </t>
  </si>
  <si>
    <t>Abierta.</t>
  </si>
  <si>
    <t xml:space="preserve">2. El profesional Universitario del Archivo General, elabora un informe diagnóstico de los aspectos encontrados, notificando con un Plan de Mejoramiento Archvístico, las acciones para subsanar las debilidades encontradas.   Se realiza el seguimiento semestral al avance y cumplimiento al PMA Plan de Mejoramiento Archivístico.  </t>
  </si>
  <si>
    <t>por hallazgo del Archivo General de la Nación</t>
  </si>
  <si>
    <t xml:space="preserve">debido a la no aplicación de la normatividad asociada al incumplimiento del Acuerdo Único N. 001 del 29 de febrero del 2024 con respecto a la carencia de una infraestructura adecuada para la custodia documental institucional. </t>
  </si>
  <si>
    <t xml:space="preserve">Revisión de 153 Archivos de Gestión.  </t>
  </si>
  <si>
    <t>60%</t>
  </si>
  <si>
    <t>1. El Profesional Universitario del Archivo General ha informado bajo oficios el hallazgo del Archivo General de la Nación a la Unidad respectiva.</t>
  </si>
  <si>
    <t>Alto</t>
  </si>
  <si>
    <t xml:space="preserve">Secretario General, Profesional Universitario del  Archivo General, funcionarios responsables de cada unidad. </t>
  </si>
  <si>
    <t>Se elaboró Plan de Mejoramiento  para la adecuación de la infraestructura física del Archivo General de la Universidad.</t>
  </si>
  <si>
    <t xml:space="preserve">Se registró en el Banco de proyectos con el número BPUT-029-2022. </t>
  </si>
  <si>
    <t xml:space="preserve">1. Con el apoyo del profesional de la Oficina de Planeación y Desarrollo Institucional se diseño el proyecto y fue radicado en el Banco de Proyectos. </t>
  </si>
  <si>
    <t>por falta de entrega de información a los grupos de valor y de interés</t>
  </si>
  <si>
    <t xml:space="preserve"> Debido al incumplimiento de las transferencias documentales de las unidades académico administrativas al Archivo General. </t>
  </si>
  <si>
    <t xml:space="preserve">2200 consultas anuales. </t>
  </si>
  <si>
    <t>1. El Profesional Universitario del Archivo General, verifica el cumplimiento de las Transferencias Documentales de las Unidades Académico-Administrativas, verifica los inventarios físicos y electrónicos y conforma un inventario general para el Archivo General.</t>
  </si>
  <si>
    <t>Secretario General y Profesional Universitario Archivo General.  Profesional Universitario de Correspondencia</t>
  </si>
  <si>
    <t>Circular informativa especificando el cumplimiento del cronograma de transferencias documentales físicas al Archivo General.</t>
  </si>
  <si>
    <t xml:space="preserve">2. El Profesional Universitario del Archivo General, informará a las unidades académico administrativas que estan incumpliendo con las transferencias documentales. </t>
  </si>
  <si>
    <t>3.El profesional universitario de la Oficina de  correspondencia,verifica el cumplimiento de la recuperacion de los oficios con los consecutivos internos y externos  enviados de manera  virtual  por los correos electrónicos institucionales de las dependencias academicas y administrativas mediante un link donde estan las carpetas virtuales por mes y por año y se hace un control diario de seguimiento por drive.</t>
  </si>
  <si>
    <t>por daños en la infraestructura de los depósitos de los archivos, daño en los estantes y deterioro o pérdida total de los documentos</t>
  </si>
  <si>
    <t>debido a caida de árboles o ramas</t>
  </si>
  <si>
    <t>Revisión de 153 Archivos de Gestión,  Archivo General</t>
  </si>
  <si>
    <t>1. El Profesional Universitario de Archivo General, solicita a los funcionarios de las Unidades Académico Administrativas que periódicamente revisen si se presenta riesgo de caida de árboles en las áreas destinas a los archivos de gestión, y que comuniquen a la Unidad de Servicios Institucionales.</t>
  </si>
  <si>
    <t xml:space="preserve">Secretario General y Profesional Universitario Archivo General. </t>
  </si>
  <si>
    <t>Socialización con las unidades académico administrativas</t>
  </si>
  <si>
    <t xml:space="preserve">2. El Profesional Universitario de Archivo General, solicita a la Unidad de Servicios Institucionales la revisión periódica del mantenimiento de la arborización que rodea la infraestructura de los archivos. </t>
  </si>
  <si>
    <t>por daños físicos en la estructura de los documentos, roturas, rasgaduras, pérdida de soporte y legibilidad de la tinta por la solubilización</t>
  </si>
  <si>
    <t>debido a inundaciones producidas por desagües obstaculizados, tubos rotos, desniveles e irregularidades de los pisos, filtraciones de agua desde los tejados por daño de los mismos.</t>
  </si>
  <si>
    <t xml:space="preserve">Archivos de Gestión y Archivo General. </t>
  </si>
  <si>
    <t xml:space="preserve">1. El Profesional Universitario de Archivo General, solicita a la Oficina de Planeación y Desarrollo Institucional la revisión y mantenimiento de la infraestructura donde se alberga la documentación. </t>
  </si>
  <si>
    <t>Socialización a la Dirección de Servicios Insitucionales el mantenimiento de las alcantarillas, baños y filtraciones presentes del agua en las áreas de Archivo General.</t>
  </si>
  <si>
    <t xml:space="preserve">2. El Profesional Universitario de Archivo General, solicita a la Unidad de Servicios Institucionales la ejecución del mantenimiento preventivo. </t>
  </si>
  <si>
    <t xml:space="preserve">Por pérdida de la información electrónica por carencia de un software que permita la conservación documental. </t>
  </si>
  <si>
    <t>Consiste en la insuficiente capacidad para
garantizar la disponibilidad y acceso a la
información a través de medios digitales.</t>
  </si>
  <si>
    <t xml:space="preserve">Afectación económica por carencia en la disponibilidad de medios electrónicos para preservar la documentación. </t>
  </si>
  <si>
    <t xml:space="preserve">Infraestructura electrónica </t>
  </si>
  <si>
    <t>La Oficina de Tecnologías de la Información y las Comunicaciones desarrollan módulos que permiten la sistematización de procesos académico administrativos en soportes digitales.</t>
  </si>
  <si>
    <t>EJE  6.  DESARROLLO, GESTIÓN Y SOSTENIBILIDAD INSTITUCIONAL
PROGRAMA: Consolidación e implementación de óptimos de calidad que garanticen la efectividad de las funciones académico-administrativas, la transparencia y la ética para la toma de decisiones y el desarrollo de la operativización institucional.
PROYECTO:Sistema de Información  para la eficiencia administrativa</t>
  </si>
  <si>
    <t>Secretario General, Profesional Universitario de Archivo General</t>
  </si>
  <si>
    <t>1 de febrero de 2024</t>
  </si>
  <si>
    <t>Implementación de los módulos digitales</t>
  </si>
  <si>
    <t>Abierta</t>
  </si>
  <si>
    <t xml:space="preserve">Filtración de información institucional a personas que no hacen parte de la institución o ajenas a la misma a través de correo electrónico. </t>
  </si>
  <si>
    <t xml:space="preserve">debido a que no se realizan filtros periódicos de los correos actualizados de las diferentes personas que ocupan determinados cargos en la institución, principalmente, directores, coordinadores. </t>
  </si>
  <si>
    <t xml:space="preserve">Afectación reputacional porque se está remitiendo información institucional que puede ser usada inadecuadamanete por quien ya no hace parte de la institución o no le compete recibirla. </t>
  </si>
  <si>
    <t>El error se percibe más de 30 veces al año.</t>
  </si>
  <si>
    <t xml:space="preserve">1.Cada unidad debe notificar a la Oficina de Tencologías de la Información y las Comunicaciones los cambios que se presenten relacionados con el personal, con el fin de actualizar las bases de datos y la información que reposa en la página web de la Universidad. </t>
  </si>
  <si>
    <t>EJE 4: Eficiencia y Transparencia Administrativa.   Programa: Modelo Integrado de Planeación y Gestión. Proyecto: Sistema de Comunicación y Medios. Subproyecto: Política de Comunicaciones.</t>
  </si>
  <si>
    <t xml:space="preserve">Secretario General, Profesional Universitario de Comunicaciones, Profesional de la Oficina de Tecnologías de la Información y las Comunicaciones. </t>
  </si>
  <si>
    <t xml:space="preserve">1 de febrero de 2025 </t>
  </si>
  <si>
    <t>Rigurosidad en el envío masivo de correos a personas activas de la Institución, a través del correo de Comunicaciones e Imagen Institucional con la información remitida desde la Dirección de Gestión del Talento Humano</t>
  </si>
  <si>
    <t>2. La Dirección de Gestión del Talento Humano debe proveer a la Oficina de Comunicaciones las bases de datos de los funcionarios activos con el fin de discriminar la información que es remitida a través de correo electrónico.</t>
  </si>
  <si>
    <t xml:space="preserve">por el daño o la pérdida de equipos técnicos para la producción de información como cámaras, micrófonos, luces, computadores, discos duros, etc. </t>
  </si>
  <si>
    <t>Debido a la obsolecencia de los equipos, la inseguridad, los daños que se puedan presentar en eventos en campo.</t>
  </si>
  <si>
    <t xml:space="preserve">puede suceder 2 veces al año. </t>
  </si>
  <si>
    <t xml:space="preserve">1. El Profesional Universitario de la Oficina de Comunicaciones e Imagen Institucional informa a la Secretaría General sobre el estado de los equipos técnicos. </t>
  </si>
  <si>
    <t>1 de febrero 2025</t>
  </si>
  <si>
    <t>Rigurosidad en el manjejo, manipulación y almacenamiento de los equipos técnicos de producción audiovisual en el mobiliario destinado para tal fin, en la Oficina de  Comunicaciones e Imagen Institucional y el respectivo reporte de necesidades.</t>
  </si>
  <si>
    <t xml:space="preserve">2. El Profesional Universitario de la Oficina de Comunicaciones e Imagen Institucional solicita los requerimientos con las especificaciones técnicas. </t>
  </si>
  <si>
    <t>debido al no cumplimiento de las actividades proyectadas en el plan de mejoramiento y el plan anual de trabajo.</t>
  </si>
  <si>
    <t>por la no ejecución de actividades en el proceso de implementación del SG SST  y la ausencia de evidencias y registro de actividades ejecutadas</t>
  </si>
  <si>
    <t>entre 3 a 24 veces por año</t>
  </si>
  <si>
    <t>40%</t>
  </si>
  <si>
    <t>Bajo</t>
  </si>
  <si>
    <t>Profesional Universitario</t>
  </si>
  <si>
    <t>Plan de Anual de Trabajo de acuerdo al ciclo PHVA (trimestral)</t>
  </si>
  <si>
    <t xml:space="preserve">por falta de la documentación: registros y evidencias para SG SST </t>
  </si>
  <si>
    <t>por la entrega inoportuna de terceros</t>
  </si>
  <si>
    <t>Correos electronicos de manera permanente solicitando la información.</t>
  </si>
  <si>
    <t>por acumulación de plásticos en el campus</t>
  </si>
  <si>
    <t>debido a la cantidad de residuos que se generan en el campus</t>
  </si>
  <si>
    <t>Afectación económica y reputacional por acumulación de plásticos en el campus debido a la cantidad de residuos que se generan en el campus</t>
  </si>
  <si>
    <t>1.- Hacer campañas pedagógicas al respecto, registradas en los formatos del SGA GA-P07-FO3</t>
  </si>
  <si>
    <t>EJE 3. AMBIENTALIZACIÓN INSTITUCIONAL Y TERRITORIAL. ACCIÓN: Fortalecer los espacios de educación continuada para la comunidad universitaria</t>
  </si>
  <si>
    <t>por mal manejo del agua potable y estado de los vertimientos</t>
  </si>
  <si>
    <t>debido a la falta de  realización de los lavados de los tanques de almacenamiento, de los bebederos y estaciones de llenado, el mantenimiento de las plantas de agua residual y el análisis de laboratorio de los vertimientos generados por la UT</t>
  </si>
  <si>
    <t>Afectación económica y reputacional por mal manejo del agua potable y estado de los vertimientos debido a la falta de  realización de los lavados de los tanques de almacenamiento, de los bebederos y estaciones de llenado, el mantenimiento de las plantas de agua residual y el análisis de laboratorio de los vertimientos generados por la UT</t>
  </si>
  <si>
    <t>80%</t>
  </si>
  <si>
    <t>1.- Realizar los lavados a los tanques de almacenamiento.
http://administrativos.ut.edu.co/sistemas-gestion-de-la-calidad/gestion-logistica.html</t>
  </si>
  <si>
    <t xml:space="preserve">EJE 3. AMBIENTALIZACIÓN INSTITUCIONAL Y TERRITORIAL. Acción: Implementar progresivamente del PUEAA (Programa de Uso Eficiente de Ahorro de Agua) en el campus de la sede central de la Universidad 
</t>
  </si>
  <si>
    <t>Técnico</t>
  </si>
  <si>
    <t>Se realiza mensualmente el lavado de tanques, de acuerdo al cronograma establecido. Código GL-P06-F05. Link: http://administrativos.ut.edu.co/sistemas-gestion-de-la-calidad/gestion-logistica.html</t>
  </si>
  <si>
    <t>2.- Realizar mantenimiento a los bebederos y estacinones de llenado de botellas.</t>
  </si>
  <si>
    <t>Se realizó el cambio de filtros a la estación de llenado de botellas del bloque 33 (aulas) y restaurante universitario.</t>
  </si>
  <si>
    <t xml:space="preserve"> 3.- Realizar mantenimiento a las plantas de agua residual</t>
  </si>
  <si>
    <t>En los meses de enero y  febrero se realizó mantenimiento de las PATRD de la Maria, Rectoría y pozo septico del bloque 39.</t>
  </si>
  <si>
    <t xml:space="preserve"> 4.- Realizar los análisis de laboratorio a los vertimientos generados por la UT</t>
  </si>
  <si>
    <t>En el mes de febrero se realizó la toma de muestras y los resultados se encuentran en el informe respectivo.</t>
  </si>
  <si>
    <t>por perdida de la certificación de los procesos del SGC</t>
  </si>
  <si>
    <t>debido al incumplimiento de los requisitos establecidos en la Norma ISO 9001:2015 y los aplicables a la Universidad del Tolima</t>
  </si>
  <si>
    <t>Afectación económica y reputacional por perdida de la certificación de los procesos del SGC debido al incumplimiento de los requisitos establecidos en la Norma ISO 9001:2015 y los aplicables a la Universidad del Tolima</t>
  </si>
  <si>
    <t>1 Actas de reunión de Comités Operativos de Calidad de los procesos</t>
  </si>
  <si>
    <t>SISTEMA DE PLANIFICACIÓN INSTITUCIONAL: Mantenar la certificación bajo la ISO 9001:2015 del Sistema de Gestión de la Calidad - SGC de la Universidad</t>
  </si>
  <si>
    <t>Jefe de la Oficina de Planeación y Desarrollo Institucional</t>
  </si>
  <si>
    <t>Actas de reunión de Comités Operativos de Calidad de los procesos</t>
  </si>
  <si>
    <t xml:space="preserve">Auditorías Internas </t>
  </si>
  <si>
    <t>Auditorías Externas por parte del Ente certificador ICONTEC</t>
  </si>
  <si>
    <t>2. Acompañamiento y asesoría por parte del Profesional de la Oficina de Planeación y Desarrollo Institucional</t>
  </si>
  <si>
    <t xml:space="preserve">por que un auditor emitió información errada </t>
  </si>
  <si>
    <t>por el hecho de no haber detectado erores o faltas significativas que podrian modificar por completo la opinión dada en el informe.</t>
  </si>
  <si>
    <t>Afectación reputacional por que un auditor emitió información errada  por el hecho de no haber detectado erores o faltas significativas que podrian modificar por completo la opinión dada en el informe.</t>
  </si>
  <si>
    <t>1. El auditor líder debe socializar el informe final ante los auditados, quienes deben firmar el reporte de las No Conformidades detectadas.</t>
  </si>
  <si>
    <t>2. Se debe presentar el Acta del Cierre de la Auditoría Interna firmada por el Lider del Proceso (auditado) y el auditor líder</t>
  </si>
  <si>
    <t xml:space="preserve"> por reincidir en los hechos,</t>
  </si>
  <si>
    <t xml:space="preserve">
generadores de los hallazgos u observaciones
detectados en las auditorías internas y externas
</t>
  </si>
  <si>
    <t xml:space="preserve">Afectación reputacional  por reincidir en los hechos, 
generadores de los hallazgos u observaciones
detectados en las auditorías internas y externas
</t>
  </si>
  <si>
    <t xml:space="preserve">1. Seguimiento efectivo de los planes de mejoramiento presentados. </t>
  </si>
  <si>
    <t>2. Cumplimiento del Procedimiento
Auditorias Internas de Calidad</t>
  </si>
  <si>
    <t>por el deficiente desempeño laboral de los empleados públicos de la Universidad</t>
  </si>
  <si>
    <t>debido a la falta de habilidades y/o competencias en general</t>
  </si>
  <si>
    <t>1. Dar cumplimiento al instructivo de evaluación de desempeño, código TH-I05</t>
  </si>
  <si>
    <t xml:space="preserve">Dirección Gestión del Talento Humano </t>
  </si>
  <si>
    <t>por la pérdida o daños de una historia laboral</t>
  </si>
  <si>
    <t>debido a la sustracción de documentos del acervo documental, no entrega de documentos en calidad de préstamo  y pérdida de memoria documental por falta de buenas prácticas de gestión documental</t>
  </si>
  <si>
    <t>1.Dar cumplimiento a lo documentado en la Guía técnica para la organización documental de las historias laborales, con código TH-G01.</t>
  </si>
  <si>
    <t>2. El técnico de la Dirección Gestión del Talento Humano realiza la digitalización de las historias laborales, estableciendo permisos de consulta al equipo de Gestión del Talento Humano</t>
  </si>
  <si>
    <t>por queja o reclamo de un servidor de la Universidad</t>
  </si>
  <si>
    <t>debido al pago de las cesantias  en un  fondo diferente al que se encuentra afiliado el funcionario</t>
  </si>
  <si>
    <t xml:space="preserve">1. Cumplir con lo documentado en el Instructivo liquidación de cesantías, intereses de cesantías y prestaciones sociales personal transitorio código TH-I01. </t>
  </si>
  <si>
    <t>2. El auxiliar administrativo liderará una campaña por medio de comunicaciones y medios para que los funcionarios que hayan realizado cambio de fondo de cesantias los reporten oportunamente a la DGTH.</t>
  </si>
  <si>
    <t>por multas, sanciones y denuncias, investigación de entes de control</t>
  </si>
  <si>
    <t>debido a la vinculación de Docentes Catedráticos que incumple con los normatividad y legislación asociada.</t>
  </si>
  <si>
    <t>1. El auxiliar administrativo de la DGTH verifica en la Plataforma ACADEMUSOFT que los docentes a vincular realicen el cargue de la documentación requerida para la vinculación y emite el informe dirigido a las unidades académicas con la información correspondiente de los docentes que hacen falta por el envío de documentos para la vinculación.</t>
  </si>
  <si>
    <t>por errores en la liquidación de sueldos y prestaciones sociales en las nóminas planta y cátedra,</t>
  </si>
  <si>
    <t>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t>
  </si>
  <si>
    <t>1. Cumplir con el procedimiento de elaboración de nómina, código TH.P08.</t>
  </si>
  <si>
    <t>Por pago inoportuno de nómina o prestaciones sociales</t>
  </si>
  <si>
    <t>Debido a fallas en los recursos tecnológicos (software y equipos).</t>
  </si>
  <si>
    <t>1. Los auxiliares administrativos de la DGTH, reportan al proveedor del sistema establecido para las liquidación de nómina las fallas, demoras en los tiempos de respuesta y desactualización del software.</t>
  </si>
  <si>
    <t>2. Se informa al Jefe inmediato de los problemas que estén presentando los equipos de cómputos, solicitando el respectivo mantenimiento y actualización o cambio de los mismos.</t>
  </si>
  <si>
    <t>por queja, reclamo, tutela o demanda de los grupos de valor o ente regulador por inconsistencias y demoras en la emisión de certificados CETIL o constancias laborales.</t>
  </si>
  <si>
    <t>Debido a información incompleta o inexactitud en la digitación de datos de la historia laboral y registros de nómina</t>
  </si>
  <si>
    <t>1. Cumplir con el Procedimiento elaboración de constancias y certificados, código TH-P06.</t>
  </si>
  <si>
    <t>por queja, reclamo, recurso de los grupos de valor o ente regulador por inconsistencias en la emisión de resoluciones de asignación de puntos</t>
  </si>
  <si>
    <t>debido a información incompleta o inexactitud en la digitación de datos de los actos administrativos de asignación y reconocimiento de puntos</t>
  </si>
  <si>
    <t>1. El funcionario de la Vicerrectoría de Docencia verifica el cumplimiento de la normatividad nacional e interna, realiza un informe de las solicitudes de asignación de puntaje con el respectivo análisis y adjunta soportes aportados por el solicitante y adicionales que se hayan recolectado desde la Vice. Docencia, así como también la información de la Plataforma Academusoft sobre resultados de evaluación docente</t>
  </si>
  <si>
    <t xml:space="preserve">Vicerrectoría de Docencia
Jefe Dirección Gestión del Talento Humano </t>
  </si>
  <si>
    <t>2. Los integrantes del CIARP revisan los informes presentados, los estudian  y deciden acerca de la asignación o no de los puntos teniendo en cuenta la normatividad vigente. Esta revisión y aprobación queda registrada en el acta correspondiente.</t>
  </si>
  <si>
    <t>3. El funcionario de la Vice. Docencia elabora y revisa las resoluciones de asignación de puntos, posteriormente se procede con la revisión y vistos buenos de la Dirección de Gestión de Talento Humano y Oficina Jurídica y la firma del Rector.</t>
  </si>
  <si>
    <t>por queja o solicitud del (a) docente</t>
  </si>
  <si>
    <t>debido a inconsistencias en la liquidación y trámite de los apoyos económicos de comisiones de estudios y becas crédito</t>
  </si>
  <si>
    <t>1. El funcionario de la Vicerrectoría de Docencia revisa y verifica los apoyos económicos a los que tiene derecho el profesor, se genera la liquidación de los apoyos, se tramita la solicitud de CDP y la solicitud de elaboración de cuenta ante las instancias competentes.</t>
  </si>
  <si>
    <t>EEJE ESTRATÉGICO 1.
Educación integral para la transformación social y la paz.
PROGRAMA.
Vinculación y formación avanzada e integral del docente, para la educación de estudiantes que conecten lo regional con lo territorial en el ámbito profesional, con respecto a lo ambiental, social y cultural.
PROYECTO.
Cualificación profesoral.</t>
  </si>
  <si>
    <t>Vicerrectoría de Docencia
Unidades Académicas</t>
  </si>
  <si>
    <t>2. El funcionario de la Vicerrectoría de Docencia verifica la norma y el recibo de matrícula enviado por el (la) docente, si fuera el caso consulta el valor de la divisa del país en el que se encuentra realizando los estudios el (la) docente, liquida y tramita los apoyos económicos ante las instancias competentes.</t>
  </si>
  <si>
    <t>por vencimiento de términos de los compromisos de las comisiones de estudios y becas crédito</t>
  </si>
  <si>
    <t>debido al presunto incumplimiento de los compromisos pactados por el (la) docente y los (las) becarios (as), el Acuerdo, el contrato y pagaré, beneficiarios (as) de comisiones de estudios y becas crédito condonables</t>
  </si>
  <si>
    <t>1. El coordinador del CDD periodicamente revisa las fechas límites de cumplimiento de compromisos de contraprestación y remite comunicación a los (as) profesores para recordarles la fecha límite  y compromisos pendientes de comisiones de estudios y becas crédito</t>
  </si>
  <si>
    <t>Coordinador del CDD</t>
  </si>
  <si>
    <t>2. El Coordinador del Comité de Desarrollo de la Docencia presenta ante el CDD el informe del cumplimiento de los compromisos de los profesores que fueron beneficiarios de comisiones de estudios y becas crédito ( Entrega de título, entrega de libros, cumplimiento de productos académicos y contraprestación en tiempo de servicio), para su competencia.</t>
  </si>
  <si>
    <t>3. El coordinador del CDD, un año antes de la finalización de la terminación de la comisión de estudios, remite comunicación a los docentes solicitando el estado actual de la tesis y el protocolo que tiene la universidad en la que está adelantando los estudios relacionado con los requisitos adicionales para la obtención del titulo</t>
  </si>
  <si>
    <t>por queja o reclamo del (a) docente por el no reembolso de los apoyos económicos para la asistencia en eventos académicos, científicos o culturales</t>
  </si>
  <si>
    <t>debido a la presentación extemporánea de la solicitud, no remisión de la totalidad de los requisitos para estudio y decisión por parte del CDD, no tramite de los apoyos económicos por parte de las instancias competentes</t>
  </si>
  <si>
    <t>1. El funcionario de la Vicerrectoría de Docencia revisa y verifica los tiempos de presentación de la solicitud y el cumplimiento de los requisitos con lo dispuesto en la norma y en el procedimiento publicado en el Sistema de Gestión de la Calidad, y presenta observaciones a la unidad académica si fuere el caso</t>
  </si>
  <si>
    <t>2. La Vice. Docencia realiza inducción y reinducción de procesos a los actores que intervienen en el proceso.</t>
  </si>
  <si>
    <r>
      <rPr>
        <b/>
        <sz val="12"/>
        <color theme="1"/>
        <rFont val="Arial"/>
        <family val="2"/>
      </rPr>
      <t xml:space="preserve">EJE 1. </t>
    </r>
    <r>
      <rPr>
        <sz val="12"/>
        <color theme="1"/>
        <rFont val="Arial"/>
        <family val="2"/>
      </rPr>
      <t xml:space="preserve">EDUCACIÓN INTEGRAL PARA LA  TRANSFORMACIÓN SOCIAL Y LA PAZ
</t>
    </r>
    <r>
      <rPr>
        <b/>
        <sz val="12"/>
        <color theme="1"/>
        <rFont val="Arial"/>
        <family val="2"/>
      </rPr>
      <t>PROGRAMA:</t>
    </r>
    <r>
      <rPr>
        <sz val="12"/>
        <color theme="1"/>
        <rFont val="Arial"/>
        <family val="2"/>
      </rPr>
      <t xml:space="preserve">  Aseguramiento integral de la calidad, mediante los procesos continuos de autoevaluación, autorregulación y mejora continua institucional, para dar respuesta a retos y desafíos del entorno.
</t>
    </r>
    <r>
      <rPr>
        <b/>
        <sz val="12"/>
        <color theme="1"/>
        <rFont val="Arial"/>
        <family val="2"/>
      </rPr>
      <t>PROYECTO:</t>
    </r>
    <r>
      <rPr>
        <sz val="12"/>
        <color theme="1"/>
        <rFont val="Arial"/>
        <family val="2"/>
      </rPr>
      <t xml:space="preserve"> Aseguramiento de la calidad académica</t>
    </r>
  </si>
  <si>
    <r>
      <rPr>
        <b/>
        <sz val="12"/>
        <color theme="1"/>
        <rFont val="Arial"/>
        <family val="2"/>
      </rPr>
      <t>EJE 1.</t>
    </r>
    <r>
      <rPr>
        <sz val="12"/>
        <color theme="1"/>
        <rFont val="Arial"/>
        <family val="2"/>
      </rPr>
      <t xml:space="preserve"> EDUCACIÓN INTEGRAL PARA LA  TRANSFORMACIÓN SOCIAL Y LA PAZ.
</t>
    </r>
    <r>
      <rPr>
        <b/>
        <sz val="12"/>
        <color theme="1"/>
        <rFont val="Arial"/>
        <family val="2"/>
      </rPr>
      <t xml:space="preserve">PROGRAMA: </t>
    </r>
    <r>
      <rPr>
        <sz val="12"/>
        <color theme="1"/>
        <rFont val="Arial"/>
        <family val="2"/>
      </rPr>
      <t xml:space="preserve"> Mejoramiento del desempeño académico, mediante la interacción y el desarrollo de competencias investigativas, para la permanencia y graduación.
</t>
    </r>
    <r>
      <rPr>
        <b/>
        <sz val="12"/>
        <color theme="1"/>
        <rFont val="Arial"/>
        <family val="2"/>
      </rPr>
      <t>PROYECTO:</t>
    </r>
    <r>
      <rPr>
        <sz val="12"/>
        <color theme="1"/>
        <rFont val="Arial"/>
        <family val="2"/>
      </rPr>
      <t xml:space="preserve">: Hacia la calidad de la Educación Superior
</t>
    </r>
    <r>
      <rPr>
        <b/>
        <sz val="12"/>
        <color theme="1"/>
        <rFont val="Arial"/>
        <family val="2"/>
      </rPr>
      <t>PROYECTO</t>
    </r>
    <r>
      <rPr>
        <sz val="12"/>
        <color theme="1"/>
        <rFont val="Arial"/>
        <family val="2"/>
      </rPr>
      <t>:: Interacción con el medio y los territorios</t>
    </r>
  </si>
  <si>
    <r>
      <rPr>
        <b/>
        <sz val="12"/>
        <color theme="1"/>
        <rFont val="Arial"/>
        <family val="2"/>
      </rPr>
      <t>EJE 1.</t>
    </r>
    <r>
      <rPr>
        <sz val="12"/>
        <color theme="1"/>
        <rFont val="Arial"/>
        <family val="2"/>
      </rPr>
      <t xml:space="preserve"> EDUCACIÓN INTEGRAL PARA LA  TRANSFORMACIÓN SOCIAL Y LA PAZ.
</t>
    </r>
    <r>
      <rPr>
        <b/>
        <sz val="12"/>
        <color theme="1"/>
        <rFont val="Arial"/>
        <family val="2"/>
      </rPr>
      <t>PROGRAMA:</t>
    </r>
    <r>
      <rPr>
        <sz val="12"/>
        <color theme="1"/>
        <rFont val="Arial"/>
        <family val="2"/>
      </rPr>
      <t xml:space="preserve"> Consolidación de la apuesta educativa para la gestión curricular, el desarrollo de la investigación y la extensión.
</t>
    </r>
    <r>
      <rPr>
        <b/>
        <sz val="12"/>
        <color theme="1"/>
        <rFont val="Arial"/>
        <family val="2"/>
      </rPr>
      <t xml:space="preserve">PROYECTO: </t>
    </r>
    <r>
      <rPr>
        <sz val="12"/>
        <color theme="1"/>
        <rFont val="Arial"/>
        <family val="2"/>
      </rPr>
      <t xml:space="preserve">Transformaciones y proyecciones curriculares.
</t>
    </r>
    <r>
      <rPr>
        <b/>
        <sz val="12"/>
        <color theme="1"/>
        <rFont val="Arial"/>
        <family val="2"/>
      </rPr>
      <t>PROYECTO</t>
    </r>
    <r>
      <rPr>
        <sz val="12"/>
        <color theme="1"/>
        <rFont val="Arial"/>
        <family val="2"/>
      </rPr>
      <t>: Política de Innovación y Modernización Curricular</t>
    </r>
  </si>
  <si>
    <r>
      <t xml:space="preserve">EJE 1. EDUCACIÓN INTEGRAL PARA LA  TRANSFORMACIÓN SOCIAL Y LA PAZ.
PROGRAMA:  </t>
    </r>
    <r>
      <rPr>
        <sz val="12"/>
        <color theme="1"/>
        <rFont val="Arial"/>
        <family val="2"/>
      </rPr>
      <t>Mejoramiento del desempeño académico, mediante la interacción y el desarrollo de competencias investigativas, para la permanencia y graduación.</t>
    </r>
    <r>
      <rPr>
        <b/>
        <sz val="12"/>
        <color theme="1"/>
        <rFont val="Arial"/>
        <family val="2"/>
      </rPr>
      <t xml:space="preserve">
PROYECTO:</t>
    </r>
    <r>
      <rPr>
        <sz val="12"/>
        <color theme="1"/>
        <rFont val="Arial"/>
        <family val="2"/>
      </rPr>
      <t xml:space="preserve"> Hacia la calidad de la Educación Superior</t>
    </r>
  </si>
  <si>
    <r>
      <rPr>
        <b/>
        <sz val="12"/>
        <color theme="1"/>
        <rFont val="Arial"/>
        <family val="2"/>
      </rPr>
      <t xml:space="preserve">EJES ESTRATÉGICO 2: </t>
    </r>
    <r>
      <rPr>
        <sz val="12"/>
        <color theme="1"/>
        <rFont val="Arial"/>
        <family val="2"/>
      </rPr>
      <t xml:space="preserve">INVESTIGACIÓN, INNOVACIÓN, CREACIÓN ARTÍSTICA Y CULTURAL, CON ENFOQUE DIFERENCIAL.
</t>
    </r>
    <r>
      <rPr>
        <b/>
        <sz val="12"/>
        <color theme="1"/>
        <rFont val="Arial"/>
        <family val="2"/>
      </rPr>
      <t xml:space="preserve">
PROGRAMA: </t>
    </r>
    <r>
      <rPr>
        <sz val="12"/>
        <color theme="1"/>
        <rFont val="Arial"/>
        <family val="2"/>
      </rPr>
      <t xml:space="preserve">Formación para la investigación
</t>
    </r>
    <r>
      <rPr>
        <b/>
        <sz val="12"/>
        <color theme="1"/>
        <rFont val="Arial"/>
        <family val="2"/>
      </rPr>
      <t>PROYECTO</t>
    </r>
    <r>
      <rPr>
        <sz val="12"/>
        <color theme="1"/>
        <rFont val="Arial"/>
        <family val="2"/>
      </rPr>
      <t xml:space="preserve">: Consolidación del proceso de formación en investigación - creación 
</t>
    </r>
    <r>
      <rPr>
        <b/>
        <sz val="12"/>
        <color theme="1"/>
        <rFont val="Arial"/>
        <family val="2"/>
      </rPr>
      <t>PROGRAMA</t>
    </r>
    <r>
      <rPr>
        <sz val="12"/>
        <color theme="1"/>
        <rFont val="Arial"/>
        <family val="2"/>
      </rPr>
      <t xml:space="preserve">: Creación e Innovación
</t>
    </r>
    <r>
      <rPr>
        <b/>
        <sz val="12"/>
        <color theme="1"/>
        <rFont val="Arial"/>
        <family val="2"/>
      </rPr>
      <t>PROYECTO</t>
    </r>
    <r>
      <rPr>
        <sz val="12"/>
        <color theme="1"/>
        <rFont val="Arial"/>
        <family val="2"/>
      </rPr>
      <t>: Fomento de la investigación - creación e innovación para la producción y la apropiación social del conocimiento</t>
    </r>
  </si>
  <si>
    <r>
      <t xml:space="preserve">Registros en Google Drive con la verificación y evaluación de los informes  que presentan semestralmente los grupos y semilleros de investigación a la Dirección de Fomento. Seguimiento actualizado a informes Semestre A de 2024. </t>
    </r>
    <r>
      <rPr>
        <sz val="12"/>
        <rFont val="Arial"/>
        <family val="2"/>
      </rPr>
      <t>http://tudrive.ut.edu.co/login</t>
    </r>
  </si>
  <si>
    <r>
      <t>1. El Vicerrector de Investigación - Creación, Innovación, Extensión y Proyección Social y el Jefe de la Oficina de Tecnologías de la información y las com</t>
    </r>
    <r>
      <rPr>
        <sz val="12"/>
        <rFont val="Arial"/>
        <family val="2"/>
      </rPr>
      <t>unicaciones garantizarán la seguridad informática de los procesos de Investigaciones y de Extensión y Proyección Social, que quedan registrados en las actividades del plan operativo.</t>
    </r>
  </si>
  <si>
    <r>
      <t>Implementación del sistema de gestión de proyectos y grupos de investigación.</t>
    </r>
    <r>
      <rPr>
        <i/>
        <sz val="12"/>
        <rFont val="Arial"/>
        <family val="2"/>
      </rPr>
      <t xml:space="preserve"> El sistema de investigación se encuentra en validación de la primera y segunda fase, pendiente por iniciar la implementación de la tercera fase (que involucra las convocatorias).
En este sistema se lleva el registro de información general y financiero de cada uno de los proyectos adscritos a la Vicerrectoría de Investigación - Creación, Innovación, Extensión y Proyección Social; para luego generar reportes del estado financiero de cada proyecto, permitiendo llevar un control de la ejecución financiera de cada proyecto o convenio (Ver Anexo 1:SISTEMA DE GESTIÓN DE PROYECTOS Y GRUPOS DE LA VICERRECTORÍA DE INVESTIGACIÓN)
</t>
    </r>
  </si>
  <si>
    <r>
      <t xml:space="preserve">Software antisimilitud administrado por la Biblioteca Rafael Parga Cortés. </t>
    </r>
    <r>
      <rPr>
        <sz val="12"/>
        <rFont val="Arial"/>
        <family val="2"/>
      </rPr>
      <t>http://administrativos.ut.edu.co/vicerrectoria-de-docencia/gestion-bibliotecas/bases-de-datos-adquiridas.html</t>
    </r>
  </si>
  <si>
    <r>
      <rPr>
        <b/>
        <sz val="12"/>
        <color theme="1"/>
        <rFont val="Arial"/>
        <family val="2"/>
      </rPr>
      <t>EJE 2:</t>
    </r>
    <r>
      <rPr>
        <sz val="12"/>
        <color theme="1"/>
        <rFont val="Arial"/>
        <family val="2"/>
      </rPr>
      <t xml:space="preserve"> INVESTIGACIÓN, INNOVACIÓN, CREACIÓN ARTÍSTICA Y CULTURAL, CON ENFOQUE DIFERENCIAL.
</t>
    </r>
    <r>
      <rPr>
        <b/>
        <sz val="12"/>
        <color theme="1"/>
        <rFont val="Arial"/>
        <family val="2"/>
      </rPr>
      <t xml:space="preserve">PROGRAMA:
</t>
    </r>
    <r>
      <rPr>
        <sz val="12"/>
        <color theme="1"/>
        <rFont val="Arial"/>
        <family val="2"/>
      </rPr>
      <t xml:space="preserve">Generación de un sistema de regionalización que permita contribuir al crecimiento y desarrollo de las regiones, a través de mecanismos de concertación y planificación entre las instituciones del orden nacional, entidades y demás actores regionales, teniendo en cuenta las condiciones sociales, económicas, políticas, culturales, naturales y geográficas de los territorios.
</t>
    </r>
    <r>
      <rPr>
        <b/>
        <sz val="12"/>
        <color theme="1"/>
        <rFont val="Arial"/>
        <family val="2"/>
      </rPr>
      <t>PROYECTO</t>
    </r>
    <r>
      <rPr>
        <sz val="12"/>
        <color theme="1"/>
        <rFont val="Arial"/>
        <family val="2"/>
      </rPr>
      <t>: Sistema de Regionalización</t>
    </r>
  </si>
  <si>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Orientar la docencia, la extensión y la investigación al fortalecimiento de las cadenas productivas, el desarrollo humano y la competitividad, con una visión holística para mitigar las asimetrías y brechas de crecimiento y desarrollo en el territorio.
</t>
    </r>
    <r>
      <rPr>
        <b/>
        <sz val="12"/>
        <color theme="1"/>
        <rFont val="Arial"/>
        <family val="2"/>
      </rPr>
      <t>PROYECTO:</t>
    </r>
    <r>
      <rPr>
        <sz val="12"/>
        <color theme="1"/>
        <rFont val="Arial"/>
        <family val="2"/>
      </rPr>
      <t xml:space="preserve"> 
7. Transformación regional a través de la extensión y la proyección social </t>
    </r>
  </si>
  <si>
    <r>
      <rPr>
        <b/>
        <sz val="12"/>
        <color theme="1"/>
        <rFont val="Arial"/>
        <family val="2"/>
      </rPr>
      <t>EJE  6.  DESARROLLO, GESTIÓN Y SOSTENIBILIDAD INSTITUCIONAL</t>
    </r>
    <r>
      <rPr>
        <sz val="12"/>
        <color theme="1"/>
        <rFont val="Arial"/>
        <family val="2"/>
      </rPr>
      <t xml:space="preserve">
</t>
    </r>
    <r>
      <rPr>
        <b/>
        <sz val="12"/>
        <color theme="1"/>
        <rFont val="Arial"/>
        <family val="2"/>
      </rPr>
      <t xml:space="preserve">  
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Sistema de Información  para la eficiencia administrativa</t>
    </r>
  </si>
  <si>
    <r>
      <rPr>
        <b/>
        <sz val="12"/>
        <color theme="1"/>
        <rFont val="Arial"/>
        <family val="2"/>
      </rPr>
      <t>EJE  6.  DESARROLLO, GESTIÓN Y SOSTENIBILIDAD INSTITUCIONAL</t>
    </r>
    <r>
      <rPr>
        <sz val="12"/>
        <color theme="1"/>
        <rFont val="Arial"/>
        <family val="2"/>
      </rPr>
      <t xml:space="preserve">
</t>
    </r>
    <r>
      <rPr>
        <b/>
        <sz val="12"/>
        <color theme="1"/>
        <rFont val="Arial"/>
        <family val="2"/>
      </rPr>
      <t xml:space="preserve">  
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 xml:space="preserve">
PROYECTO:</t>
    </r>
    <r>
      <rPr>
        <sz val="12"/>
        <color theme="1"/>
        <rFont val="Arial"/>
        <family val="2"/>
      </rPr>
      <t>Sistema de Información  para la eficiencia administrativa</t>
    </r>
  </si>
  <si>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:Sistema de Información  para la eficiencia administrativaa materialización del riesgo. </t>
    </r>
  </si>
  <si>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 Sistema Interno de Aseguramiento  de la Calidad.
</t>
    </r>
    <r>
      <rPr>
        <b/>
        <sz val="12"/>
        <color theme="1"/>
        <rFont val="Arial"/>
        <family val="2"/>
      </rPr>
      <t>OBJETIVO:</t>
    </r>
    <r>
      <rPr>
        <sz val="12"/>
        <color theme="1"/>
        <rFont val="Arial"/>
        <family val="2"/>
      </rPr>
      <t xml:space="preserve"> Fortalecer el  el Sistema Interno de Aseguramiento de la Calidad - SIAC, para gestionar las operaciones, actividades y procesos institucionales que optimicen la gestión institucional.
</t>
    </r>
  </si>
  <si>
    <r>
      <rPr>
        <b/>
        <sz val="12"/>
        <color theme="1"/>
        <rFont val="Arial"/>
        <family val="2"/>
      </rPr>
      <t>Primer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</si>
  <si>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</si>
  <si>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</si>
  <si>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 xml:space="preserve">Cuarto seguimiento </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</si>
  <si>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 Sistema Interno de Aseguramiento  de la Calidad.
</t>
    </r>
    <r>
      <rPr>
        <b/>
        <sz val="12"/>
        <color theme="1"/>
        <rFont val="Arial"/>
        <family val="2"/>
      </rPr>
      <t>OBJETIVO:</t>
    </r>
    <r>
      <rPr>
        <sz val="12"/>
        <color theme="1"/>
        <rFont val="Arial"/>
        <family val="2"/>
      </rPr>
      <t xml:space="preserve"> Fortalecer el  el Sistema Interno de Aseguramiento de la Calidad - SIAC, para gestionar las operaciones, actividades y procesos institucionales que optimicen la gestión institucional.
</t>
    </r>
  </si>
  <si>
    <r>
      <rPr>
        <b/>
        <sz val="12"/>
        <color theme="1"/>
        <rFont val="Arial"/>
        <family val="2"/>
      </rPr>
      <t xml:space="preserve">Cuarto seguimiento </t>
    </r>
    <r>
      <rPr>
        <sz val="12"/>
        <color theme="1"/>
        <rFont val="Arial"/>
        <family val="2"/>
      </rPr>
      <t xml:space="preserve">
Resolución N° 069 de 2025 ( Enero 31 de 2025) "Por la cual se adopta el Plan de Acción para la vigencia 2025, denominado “80 años cumpliendo sueños”. Link: 
http://administrativos.ut.edu.co/la-universidad-ut/planes-institucionales-ut/plan-de-accion.html</t>
    </r>
  </si>
  <si>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12"/>
        <color theme="1"/>
        <rFont val="Arial"/>
        <family val="2"/>
      </rPr>
      <t>PROYECTO:</t>
    </r>
    <r>
      <rPr>
        <sz val="12"/>
        <color theme="1"/>
        <rFont val="Arial"/>
        <family val="2"/>
      </rPr>
      <t xml:space="preserve"> Política de Gestión Estratégica del Talento Humano
</t>
    </r>
    <r>
      <rPr>
        <b/>
        <sz val="12"/>
        <color theme="1"/>
        <rFont val="Arial"/>
        <family val="2"/>
      </rPr>
      <t>PROYECTO:</t>
    </r>
    <r>
      <rPr>
        <sz val="12"/>
        <color theme="1"/>
        <rFont val="Arial"/>
        <family val="2"/>
      </rPr>
      <t xml:space="preserve"> Normatividad Institucional</t>
    </r>
  </si>
  <si>
    <r>
      <rPr>
        <b/>
        <sz val="12"/>
        <color theme="1"/>
        <rFont val="Arial"/>
        <family val="2"/>
      </rPr>
      <t>EJE ESTRATÉGICO 1.</t>
    </r>
    <r>
      <rPr>
        <sz val="12"/>
        <color theme="1"/>
        <rFont val="Arial"/>
        <family val="2"/>
      </rPr>
      <t xml:space="preserve">
Educación integral para la transformación social y la paz.
</t>
    </r>
    <r>
      <rPr>
        <b/>
        <sz val="12"/>
        <color theme="1"/>
        <rFont val="Arial"/>
        <family val="2"/>
      </rPr>
      <t>PROGRAMA.</t>
    </r>
    <r>
      <rPr>
        <sz val="12"/>
        <color theme="1"/>
        <rFont val="Arial"/>
        <family val="2"/>
      </rPr>
      <t xml:space="preserve">
Vinculación y formación avanzada e integral del docente, para la educación de estudiantes que conecten lo regional con lo territorial en el ámbito profesional, con respecto a lo ambiental, social y cultural.
</t>
    </r>
    <r>
      <rPr>
        <b/>
        <sz val="12"/>
        <color theme="1"/>
        <rFont val="Arial"/>
        <family val="2"/>
      </rPr>
      <t>PROYECTO.</t>
    </r>
    <r>
      <rPr>
        <sz val="12"/>
        <color theme="1"/>
        <rFont val="Arial"/>
        <family val="2"/>
      </rPr>
      <t xml:space="preserve">
Cualificación profesoral.</t>
    </r>
  </si>
  <si>
    <r>
      <rPr>
        <b/>
        <sz val="12"/>
        <color theme="1"/>
        <rFont val="Arial"/>
        <family val="2"/>
      </rPr>
      <t>Primer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</si>
  <si>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</si>
  <si>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</si>
  <si>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Cuarto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</si>
  <si>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Segundo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</si>
  <si>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</si>
  <si>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</si>
  <si>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Primer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</si>
  <si>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Segundo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</si>
  <si>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</si>
  <si>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</si>
  <si>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Cuarto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</si>
  <si>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</si>
  <si>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Cuarto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</si>
  <si>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</si>
  <si>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Segundo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</si>
  <si>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Plan de Acción 2025  "80 AÑOS CUMPLIENDO SUEÑOS”. Link: 
http://administrativos.ut.edu.co/la-universidad-ut/planes-institucionales-ut/plan-de-accion.html</t>
    </r>
  </si>
  <si>
    <r>
      <rPr>
        <b/>
        <sz val="12"/>
        <color theme="1"/>
        <rFont val="Arial"/>
        <family val="2"/>
      </rPr>
      <t>Cuarto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</si>
  <si>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</si>
  <si>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</si>
  <si>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Tercer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</si>
  <si>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</si>
  <si>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Cuarto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</si>
  <si>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</si>
  <si>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</si>
  <si>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Tercer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</si>
  <si>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Cuarto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</si>
  <si>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Primer seguimiento   </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</si>
  <si>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Segundo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</si>
  <si>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Tercer seguimiento</t>
    </r>
    <r>
      <rPr>
        <sz val="12"/>
        <color theme="1"/>
        <rFont val="Arial"/>
        <family val="2"/>
      </rPr>
      <t xml:space="preserve">       Plan de Acción 2025  "80 AÑOS CUMPLIENDO SUEÑOS”. Link: 
http://administrativos.ut.edu.co/la-universidad-ut/planes-institucionales-ut/plan-de-accion.html</t>
    </r>
  </si>
  <si>
    <r>
      <rPr>
        <b/>
        <sz val="12"/>
        <color theme="1"/>
        <rFont val="Arial"/>
        <family val="2"/>
      </rPr>
      <t xml:space="preserve">Cuarto seguimiento  </t>
    </r>
    <r>
      <rPr>
        <sz val="12"/>
        <color theme="1"/>
        <rFont val="Arial"/>
        <family val="2"/>
      </rPr>
      <t xml:space="preserve">   Plan de Acción 2025  "80 AÑOS CUMPLIENDO SUEÑOS”. Link: 
http://administrativos.ut.edu.co/la-universidad-ut/planes-institucionales-ut/plan-de-accion.html</t>
    </r>
  </si>
  <si>
    <t>2. En cumplimieno del procedimiento de Conatabilidad GF-P 03, el auxiliar de la Dirección Contable y Financiera revisa  en los documentos soportes remitidos por las UAA para la elaboración de cuentas, que las facturas correspondan al mes vigente para su registro contable como requerimiento de los términos de causación.</t>
  </si>
  <si>
    <t>3. En cumplimieno del procedimiento de Conatabilidad GF-P 03, el Profesional y el Auxiliar de la Dirección Contable y Financiera, revisan que los documentos soporte de las cuentas presentados por las UAA cumplan con los requisitos establecidos  para realizar la causación con los respectivos descuentos de ley  según sea el caso.</t>
  </si>
  <si>
    <t>4. En cumplimieno del procedimiento de Conatabilidad GF-P 03, los técnicos de la Dirección Contable y Financiera, revisan  que los documentos soporte de las cuentas presentados por las UAA cumplan con los requisitos de ley y su respectiva causación, registrando en el radicador de cuentas en Google Drive evidencia de sus observaciones según corresponda.</t>
  </si>
  <si>
    <t>5. En cumplimieno del procedimiento de Conatabilidad GF-P 03, el equipo de depuración contable (Técnico, profesional y contador), realiza la revisión y conciliación de los auxiliares de las cuentas contables de manera mensual, esta revisión se realiza en la base de datos  generada en Excel desde el Software GCI y  se deja evidencia de las observaciones y si es el caso se realizan las notas de ajuste pertinentes.</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</si>
  <si>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 - Programa Transformación Digital Con Énfasis Diferencial Y Territorial Mediante Estrategias</t>
  </si>
  <si>
    <t xml:space="preserve">Vicerrector Administrativo-Dirección Contable y Financiera
</t>
  </si>
  <si>
    <t xml:space="preserve">
6.En cumplimieno del procedimiento de Conatabilidad GF-P 03, el Profesional Universitario - Contador  hace seguimiento al cronograma para el reporte de informes financieros de obligatorio cumplimiento.</t>
  </si>
  <si>
    <t>7.  En cumplimiento al procedimiento de Tesoreria Código:GF-P02, el  técnico de la sección de tesorería elabora las  conciliaciones bancarias y equipo de tesorería realiza seguimiento mensual a las partidas conciliatorias.</t>
  </si>
  <si>
    <t>8.En cumplimieno del procedimiento de Conatabilidad GF-P 03, el Profesional Universitario - Contador y el Director Financiero realizan  revisión de Estados Financieros antes de su publicación.</t>
  </si>
  <si>
    <t>9 En cumplimiento al procedimiento de Tesoreria Código:GF-P02, el equipo de tesorería  realiza conciliación de movimientos de entidades financieras  y libros de bancos  para cierre mensual de tesorería.</t>
  </si>
  <si>
    <t>10.En cumplimiento al procedimiento de Tesoreria Código:GF-P02, el técnico adtivo  y profesional -Tesorería al momento de realizar los pagos, hacen revisión de los valores de cuentas por pagar en las macros de cada banco.</t>
  </si>
  <si>
    <t xml:space="preserve">por incumplimiento en las metas de ejecución presupuestal por sobreestimación o subestimación de los ingresos y gastos que conforman el presupuesto </t>
  </si>
  <si>
    <t>debido a que no se cuenta con  información  veraz y oportuna que permita a la alta dirección la toma de decisiones acordes a las  necesidades que presenta la Universidad, falta de compromiso y confiabilidad en la información suministrada por las distintas  UAA para la elaboración de los planes y programas institucionales o situaciones externas que afectan las proyecciones</t>
  </si>
  <si>
    <t>de 3 a 24 al año</t>
  </si>
  <si>
    <t>1.En cumplimieno del procedimiento Presupuesto,  Código:GF-P01, el Profesional de presupuesto hace el uso de la herramienta del PAC, para hacer análisis periódico al cumplimiento de las proyecciones y estimaciones presupuestales.</t>
  </si>
  <si>
    <t>Vicerrector Administrativo-Dirección Contable y Financiera</t>
  </si>
  <si>
    <t>PAC mensualizado</t>
  </si>
  <si>
    <t>2.En cumplimieno del procedimiento Presupuesto,  Código:GF-P01, el Profesional de presupuesto realiza análisis de las ejecuciones presupuestales por fuentes de financiación</t>
  </si>
  <si>
    <t>Informe de análisis de ejecución presupuestal mensual</t>
  </si>
  <si>
    <t>por sanciones disciplinarias por la constitución de reservas presupuestales sin el lleno de los requisitos</t>
  </si>
  <si>
    <t>debido al desconocimiento de las normas institucionales (Estatutos) y del principio de anualidad presupuestal, consagrado en el articulo 12 de EOP</t>
  </si>
  <si>
    <t>1 vez por año</t>
  </si>
  <si>
    <t>En cumplimieno del procedimiento Presupuesto,  Código:GF-P01el profesional de presupuesto revisa que la solicitud de disponibilidad presupuestal cumpla con los requisitos normativos del estatuto presupuestal  y no violen el principio de anualidad (No expide registros presupuestales  hasta que no sea modificado el documento)</t>
  </si>
  <si>
    <t>Se emite circular anual en segundo semestre para los cierres de vigencia y evitar las reservas presupuestales</t>
  </si>
  <si>
    <t xml:space="preserve">por pérdida de recursos de la prestación de servicios ofrecidos por la Universidad </t>
  </si>
  <si>
    <t>debido a la falta de comunicación entre las UAA que generan la prestación del servicio y el control de la cartera</t>
  </si>
  <si>
    <t>de 24 a 500 al año</t>
  </si>
  <si>
    <t>1.En cumplimiento del proccedimiento de Getion de Cartera, cobro persuasivo y cobro coactivo, codigo GF-P07, el personal a cargo de gestión de cartera de la Dirección Contable y Financiera solicita información de soportes de pago y de cobro a la UAA prestadora del servicio y genera reporte de saldos de cartera mensualizado</t>
  </si>
  <si>
    <t xml:space="preserve">Desde el correo institucional de gestión de cartera se hace la solicitud de soportes de pago, se realiza informe mensual de cartera y se tiene evidencia de los oficios emitidos para cobro persuasivo y coactivo, así como el seguimiento al cumplimiento los acuerdos de pago respectivos </t>
  </si>
  <si>
    <t>2.En cumplimiento del proccedimiento de Getion de Cartera, cobro persuasivo y cobro coactivo, codigo GF-P07, el personal a cargo de gestión de cartera de la Dirección Contable y Financiera, mediante oficio por correo electrónico, dirigido al deudor se realiza mes a mes cobro persuasivo de la cartera cuando se requiera</t>
  </si>
  <si>
    <t>3. En cumplimiento del proccedimiento de Getion de Cartera, cobro persuasivo y cobro coactivo, codigo GF-P07, el personal a cargo de gestión de cartera de la Dirección Contable y Financiera proyecta el oficio para iniciar el cobro coactivo al deudor de cartera de difícil cobro y él Director Financiero remite a la Vicerrectoría administrativa y Financiera y Financiera para su gestión.</t>
  </si>
  <si>
    <t xml:space="preserve">por demandas, multas, embargos y  quejas por parte de proveedores </t>
  </si>
  <si>
    <t>debido al no pago oportuno de los compromisos adquiridos por la universidad con proveedores debido a cierres, paros y desconexión</t>
  </si>
  <si>
    <t>de24 a 500 veces al año</t>
  </si>
  <si>
    <t>1. Trazabilidad del estado de las cuentas para responder vía correo electrónico los requerimientos de proveedores</t>
  </si>
  <si>
    <t>EJE 6. DESARROLLO, GESTIÓN Y SOSTENIBILIDAD INSTITUCIONAL
PROGRAMA:  Fortalecimiento de la gestión financiera mediante las fuentes de ingreso y optimización de los recursos para el cumplimiento de la función y misión social de la Universidad..
PROYECTO: Gestión Financiera y contable universitario</t>
  </si>
  <si>
    <t xml:space="preserve">Gestión en correo institucional de la pagaduría dando respuesta a las solicitudes de proveedores y remitir  soportes de pago </t>
  </si>
  <si>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</si>
  <si>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</si>
  <si>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</si>
  <si>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 xml:space="preserve">por falta de confiabilidad y oportunidad de la información contable y financiera reportada </t>
  </si>
  <si>
    <t>debido a información imprecisa entregada por las UAA, información arrojada por el sistema de información y la necesidad de un sistema de información  integrado administrativo y financiero.</t>
  </si>
  <si>
    <t>Más 5000 al año</t>
  </si>
  <si>
    <r>
      <rPr>
        <b/>
        <sz val="12"/>
        <color theme="1"/>
        <rFont val="Arial"/>
        <family val="2"/>
      </rPr>
      <t>EJE 6. DESARROLLO, GESTIÓN Y SOSTENIBILIDAD INSTITUCIONAL</t>
    </r>
    <r>
      <rPr>
        <sz val="12"/>
        <color theme="1"/>
        <rFont val="Arial"/>
        <family val="2"/>
      </rPr>
      <t xml:space="preserve">
</t>
    </r>
    <r>
      <rPr>
        <b/>
        <sz val="12"/>
        <color theme="1"/>
        <rFont val="Arial"/>
        <family val="2"/>
      </rPr>
      <t>PROGRAMA:</t>
    </r>
    <r>
      <rPr>
        <sz val="12"/>
        <color theme="1"/>
        <rFont val="Arial"/>
        <family val="2"/>
      </rPr>
      <t xml:space="preserve">  Fortalecimiento de la gestión financiera mediante las fuentes de ingreso y optimización de los recursos para el cumplimiento de la función y misión social de la Universidad..
</t>
    </r>
    <r>
      <rPr>
        <b/>
        <sz val="12"/>
        <color theme="1"/>
        <rFont val="Arial"/>
        <family val="2"/>
      </rPr>
      <t>PROYECTO:</t>
    </r>
    <r>
      <rPr>
        <sz val="12"/>
        <color theme="1"/>
        <rFont val="Arial"/>
        <family val="2"/>
      </rPr>
      <t xml:space="preserve"> Gestión Financiera y contable universitario - Programa Transformación Digital Con Énfasis Diferencial Y Territorial Mediante Estrategias</t>
    </r>
  </si>
  <si>
    <t xml:space="preserve">por  incumplir los objetivos y las metas propuestas  de los programas de la Vicerrectoría de Desarrollo Humano </t>
  </si>
  <si>
    <t>debido a la reducción de los aportes del orden Nacional y Departamental.</t>
  </si>
  <si>
    <t>entre 3 a 24 veces</t>
  </si>
  <si>
    <t>El Vicerrector de Desarrollo Humano, realiza el seguimiento a las actividades programadas en el Plan Operativo cada trimestre articulado con el plan de acción de la vigencia</t>
  </si>
  <si>
    <t>Vicerrector de Desarrollo Humano</t>
  </si>
  <si>
    <t>El Comité Operativo de Calidad del Proceso, realiza el seguimiento a las actividades de cada área del proceso registradas en las actas de reunión</t>
  </si>
  <si>
    <r>
      <rPr>
        <b/>
        <sz val="12"/>
        <color theme="1"/>
        <rFont val="Arial"/>
        <family val="2"/>
      </rPr>
      <t xml:space="preserve">Eje 4.  BIENESTAR PARA EL DESARROLLO HUMANO, INTEGRAL, INCLUYENTE E INTERCULTURAL
</t>
    </r>
    <r>
      <rPr>
        <sz val="12"/>
        <color theme="1"/>
        <rFont val="Arial"/>
        <family val="2"/>
      </rPr>
      <t xml:space="preserve">
Objetivo 4. Fortalecer el desarrollo humano integral mediante el ejercicio de derechos, a través de la participación, representación e inclusión de toda la comunidad universitaria para la convivencia, la construcción y cohesión del tejido social.
</t>
    </r>
  </si>
  <si>
    <t>por detrimento del patrimonio institucional, sanciones de tipo fiscal, disciplinarias y penales, costos en reparación, necesidad de construcciones nuevas,  accidentes, incidentes e  inconformidad de los grupos de valor por afectación de los procesos académicos administrativos</t>
  </si>
  <si>
    <t>debido al deterioro de la planta física causado por el uso, el clima, el tiempo y factores de otro tipo.</t>
  </si>
  <si>
    <t>Plan de Mantenimiento: http://administrativos.ut.edu.co/images/VICEADMINISTRATIVA/Div_servicios_admin/planes_mantenimiento/Plan_de_mantenimiento_2024_con_todas_las_sedes.pdf</t>
  </si>
  <si>
    <t>Director(a) de Servicios Institucionales 
Auxiliar administrativo - Sección Mantenimiento
Operarios Sección Mantemiento</t>
  </si>
  <si>
    <t>por daño de los bienes de propiedad de la Universidad, detrimento del patrimonio institucional, investigaciones de tipo fiscal, disciplinarias y penales, accidentes, incidentes, afectación de los procesos académicos administrativos.</t>
  </si>
  <si>
    <t>debido factores ajenos  al desgaste natural de los mismos (accidentes, daños de terceros, vandalismo )</t>
  </si>
  <si>
    <t>Director (a) de Servicios Institucionales Auxliar Administrativo (Secretaria)</t>
  </si>
  <si>
    <t>por detrimento del patrimonio de la Universidad, alteración de los procesos académicos y administrativos y sanciones de tipo fiscal, disciplinarias y penales</t>
  </si>
  <si>
    <t>debido a hurto o pérdida de bienes de propiedad de la Institución.</t>
  </si>
  <si>
    <t>Manual de seguridad y vigilancia: GL-P02-M01</t>
  </si>
  <si>
    <t>Director (a) de Servicios Institucionales
Jefe Oficina  Control Interno Disciplinario
Profesional universitario (Sección Almacén)
Tecnico Administrativo (Sección Audiovisuales)</t>
  </si>
  <si>
    <t>por deterioro del patrimonio institucional,  accidentes, incidentes e  inconformidad de los grupos de valor por afectación de los procesos académicos administrativos</t>
  </si>
  <si>
    <t>debido a la falta de recursos para ejecutar mantenimiento oportuno institución</t>
  </si>
  <si>
    <t>CSU,
Rectoria,
Vicerrectoria Administrativa y Finanaciera
Dirección  Contable y Financiera</t>
  </si>
  <si>
    <t>por daños  a los bienes o a la vida de los usuarios y conductores, en el ejercicio de la  realización de servicios de trasporte con parque automotor propio</t>
  </si>
  <si>
    <t>en accidentes viales</t>
  </si>
  <si>
    <t>Afectacion economica y reputacional por daños  a los bienes o a la vida de los usuarios y conductores, en el ejercicio de la  realización de servicios de trasporte con parque automotor propio en accidente vial.</t>
  </si>
  <si>
    <t>PROCEDIMIENTO ADMINISTRACIÓN VEHÍCULOS: GL-P01</t>
  </si>
  <si>
    <t>Dirección de Servicios Institucionales , Auxiliar Administrativo (Sección Transporte), conductor</t>
  </si>
  <si>
    <t>por lesiones, agresiones físicas o verbales, que perjudican, la integridad o vida del vigilante</t>
  </si>
  <si>
    <t>Direccion de servicios Institucionales, Auxiliar Administratio (sección de vigilancia), vigilante</t>
  </si>
  <si>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Estructuración del Plan de Desarrollo Físico de la Universidad para atender las funciones misionales, las políticas de bienestar universitario, la responsabilidad ambiental y la gestión administrativa.
</t>
    </r>
    <r>
      <rPr>
        <b/>
        <sz val="12"/>
        <color theme="1"/>
        <rFont val="Arial"/>
        <family val="2"/>
      </rPr>
      <t>PROYECTO:</t>
    </r>
    <r>
      <rPr>
        <sz val="12"/>
        <color theme="1"/>
        <rFont val="Arial"/>
        <family val="2"/>
      </rPr>
      <t xml:space="preserve"> Gestión de la infraestructura física institucional</t>
    </r>
  </si>
  <si>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Estructuración del Plan de Desarrollo Físico de la Universidad para atender las funciones misionales, las políticas de bienestar universitario, la responsabilidad ambiental y la gestión administrativa.
</t>
    </r>
  </si>
  <si>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Estructuración del Plan de Desarrollo Físico de la Universidad para atender las funciones misionales, las políticas de bienestar universitario, la responsabilidad ambiental y la gestión administrativa.
l</t>
    </r>
  </si>
  <si>
    <r>
      <rPr>
        <b/>
        <sz val="12"/>
        <color theme="1"/>
        <rFont val="Arial"/>
        <family val="2"/>
      </rPr>
      <t xml:space="preserve">EJE 6. </t>
    </r>
    <r>
      <rPr>
        <sz val="12"/>
        <color theme="1"/>
        <rFont val="Arial"/>
        <family val="2"/>
      </rPr>
      <t xml:space="preserve">DESARROLLO, GESTIÓN Y SOSTENIBILIDAD INSTITUCIONAL.
</t>
    </r>
    <r>
      <rPr>
        <b/>
        <sz val="12"/>
        <color theme="1"/>
        <rFont val="Arial"/>
        <family val="2"/>
      </rPr>
      <t>PROGRAMA:</t>
    </r>
    <r>
      <rPr>
        <sz val="12"/>
        <color theme="1"/>
        <rFont val="Arial"/>
        <family val="2"/>
      </rPr>
      <t xml:space="preserve"> Estructuración del Plan de Desarrollo Físico de la Universidad para atender las funciones misionales, las políticas de bienestar universitario, la responsabilidad ambiental y la gestión administrativa.
</t>
    </r>
    <r>
      <rPr>
        <b/>
        <sz val="12"/>
        <color theme="1"/>
        <rFont val="Arial"/>
        <family val="2"/>
      </rPr>
      <t>PROYECTO:</t>
    </r>
    <r>
      <rPr>
        <sz val="12"/>
        <color theme="1"/>
        <rFont val="Arial"/>
        <family val="2"/>
      </rPr>
      <t xml:space="preserve"> Gestión de la infraestructura física institucional</t>
    </r>
  </si>
  <si>
    <r>
      <rPr>
        <b/>
        <sz val="12"/>
        <color theme="1"/>
        <rFont val="Arial"/>
        <family val="2"/>
      </rPr>
      <t>EJE 6.</t>
    </r>
    <r>
      <rPr>
        <sz val="12"/>
        <color theme="1"/>
        <rFont val="Arial"/>
        <family val="2"/>
      </rPr>
      <t xml:space="preserve"> DESARROLLO, GESTIÓN Y SOSTENIBILIDAD INSTITUCIONAL.</t>
    </r>
  </si>
  <si>
    <r>
      <t>debido a las acciones  que adelanta el personal de vigilancia en el ejercicio de sus funciones</t>
    </r>
    <r>
      <rPr>
        <sz val="12"/>
        <color rgb="FFFF0000"/>
        <rFont val="Arial"/>
        <family val="2"/>
      </rPr>
      <t xml:space="preserve"> </t>
    </r>
  </si>
  <si>
    <r>
      <rPr>
        <b/>
        <sz val="12"/>
        <color theme="1"/>
        <rFont val="Arial"/>
        <family val="2"/>
      </rPr>
      <t>EJE 6:</t>
    </r>
    <r>
      <rPr>
        <sz val="12"/>
        <color theme="1"/>
        <rFont val="Arial"/>
        <family val="2"/>
      </rPr>
      <t xml:space="preserve"> Eficiencia y transparencia Administrativa.
</t>
    </r>
    <r>
      <rPr>
        <b/>
        <sz val="12"/>
        <color theme="1"/>
        <rFont val="Arial"/>
        <family val="2"/>
      </rPr>
      <t>PROGRAMA:</t>
    </r>
    <r>
      <rPr>
        <sz val="12"/>
        <color theme="1"/>
        <rFont val="Arial"/>
        <family val="2"/>
      </rPr>
      <t xml:space="preserve"> Implementación de un sistema de administración del talento humano que fortalezca el ciclo de vida de los servidores públicos de la Universidad en el marco del crecimiento y de la cualificación profesional, para generar crecimiento, bienestar y eficiencia en la Institución.
</t>
    </r>
    <r>
      <rPr>
        <b/>
        <sz val="12"/>
        <color theme="1"/>
        <rFont val="Arial"/>
        <family val="2"/>
      </rPr>
      <t>PROYECTO:</t>
    </r>
    <r>
      <rPr>
        <sz val="12"/>
        <color theme="1"/>
        <rFont val="Arial"/>
        <family val="2"/>
      </rPr>
      <t xml:space="preserve"> Política de Gestión Estratégica del Talento Humano</t>
    </r>
  </si>
  <si>
    <t>por que los aspirantes no tienen en cuenta las orientaciones del instructivo de inscripciones,</t>
  </si>
  <si>
    <t xml:space="preserve"> debido a las Inconsistencias en el diligenciamiento del formulario de inscripción en linea y el desconocimiento por parte de los aspirantes de los requisitos mínimos requeridos para inscribirse en ambas modalidades.
</t>
  </si>
  <si>
    <t xml:space="preserve">1. El Instructivo en linea para que  los aspirantes puedan guiarse para garantizar el debido proceso de la inscripción. PROCEDIMIENTO INSCRIPCIÓN, ADMISIÓN Y MATRÍCULA DE ALUMNOS NUEVOS DE PREGRADO Y POSGRADO codigo RA-P01
</t>
  </si>
  <si>
    <t xml:space="preserve">Dirección de Admisones, Registro y Control  Académico
</t>
  </si>
  <si>
    <t>Se  encuentra publicado en linea el instructivo y los canales de atención durante el proceso de inscripción.</t>
  </si>
  <si>
    <t>Oficina de Planeación y Desarrollo Institucional</t>
  </si>
  <si>
    <t>Cerrada</t>
  </si>
  <si>
    <t>2  El Técnico de la Dirección de Admisones, Registro y Control Académico asesora de forma permanente  através de todas las lineas de atención que estan establecidas.          PROCEDIMIENTO INSCRIPCIÓN, ADMISIÓN Y MATRÍCULA DE ALUMNOS NUEVOS DE PREGRADO Y POSGRADO codigo RA-P01</t>
  </si>
  <si>
    <t>Soporte permanente  por medio de los canales institucionales y de manera presencial</t>
  </si>
  <si>
    <t xml:space="preserve"> por error involuntario en el registro de las calificaciones</t>
  </si>
  <si>
    <t>debido a la digitalización en el aplicativo por estar atendiendo diferentes actividades simultaneas.</t>
  </si>
  <si>
    <t>1. Trabajar procesos en linea, actividades académicas y administrativas en linea para que no se vea afectado la prestación de los servicios.</t>
  </si>
  <si>
    <t>Atención a través del correo institucional, lineas telefónicas, mensajes de texto, al igual de manera presencial y mediada de las situaciones académicas.</t>
  </si>
  <si>
    <t>2. Se encuentra documentado en el SGC el Procedimiento para la Legalización de Novedades Académicas RA-P02</t>
  </si>
  <si>
    <r>
      <rPr>
        <b/>
        <sz val="12"/>
        <color theme="1"/>
        <rFont val="Arial"/>
        <family val="2"/>
      </rPr>
      <t>EJE 6</t>
    </r>
    <r>
      <rPr>
        <sz val="12"/>
        <color theme="1"/>
        <rFont val="Arial"/>
        <family val="2"/>
      </rPr>
      <t xml:space="preserve">,  DESARROLLO, GESTIÓN Y SOSTENIBILIDAD INSTITUCIONAL
</t>
    </r>
    <r>
      <rPr>
        <b/>
        <sz val="12"/>
        <color theme="1"/>
        <rFont val="Arial"/>
        <family val="2"/>
      </rPr>
      <t>PROGRAMA:</t>
    </r>
    <r>
      <rPr>
        <sz val="12"/>
        <color theme="1"/>
        <rFont val="Arial"/>
        <family val="2"/>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2"/>
        <color theme="1"/>
        <rFont val="Arial"/>
        <family val="2"/>
      </rPr>
      <t>PROYECTO:</t>
    </r>
    <r>
      <rPr>
        <sz val="12"/>
        <color theme="1"/>
        <rFont val="Arial"/>
        <family val="2"/>
      </rPr>
      <t xml:space="preserve"> Sistema de Información  para la eficiencia administrativa</t>
    </r>
  </si>
  <si>
    <t xml:space="preserve">Daño a la infraestructura Tecnológica por causas ambientales, </t>
  </si>
  <si>
    <t xml:space="preserve">siniestros ambientales (sismos, inundaciones,..) </t>
  </si>
  <si>
    <t>1 y 5</t>
  </si>
  <si>
    <t>Gest+13:19ión de Tecnologías de la Información</t>
  </si>
  <si>
    <t xml:space="preserve">Vicerrector de Administrativo, Jefe Oficina de TIC
</t>
  </si>
  <si>
    <t xml:space="preserve">Ejecución y Seguimiento según  los procedimientos de Gestión de la Seguridad de la
Información y el Procedimiento Proyectos de Ti (Tecnologías de Comunicación)
</t>
  </si>
  <si>
    <t>Ejecución de los protocolos establecidos según la polítca ambiental</t>
  </si>
  <si>
    <t>correctiva</t>
  </si>
  <si>
    <t>Carencia de recursos para la ejecución del Plan Operativo de Gestión de TI</t>
  </si>
  <si>
    <t>Reducción de los aportes del orden Nacional, por cambio de políticas tributarias contempladas en la nueva reforma tributaria. Además  escaso apoyo de los sectores económicos y productivos de la región para el desarrollo de los proyectos que se adelantan en la educación superior pública y la carencia de recursos institucionales para la ejcución del plan operativo.</t>
  </si>
  <si>
    <t>1 a 10</t>
  </si>
  <si>
    <t>Ejecución del Plan Operativo de Gestión de T</t>
  </si>
  <si>
    <t>Ejecución del Procedimiento Proyectos de Ti (Tecnologías de Comunicación)</t>
  </si>
  <si>
    <t xml:space="preserve"> Falta de apropiación y concientización del personal de la UT, en el manejo de herramientas tecnológicas</t>
  </si>
  <si>
    <t xml:space="preserve">  Baja apropiación de las unidades académicas-administrativas, en la  ejecución de los procesos de planeación; desarticulación de los procesos y deficiencia del trabajo en equipo entre áreas  misionales y de apoyo </t>
  </si>
  <si>
    <t>Ejecución y seguimiento de los procedimeinos de : 
1. Seguimiento y ejecución del Plan Operativo de GTI.
2. Realizar seguimiento al Procedimiento Gestión de Acceso a Plataformas de Servicios 3. Realizar  seguimiento al Procedimiento Gestión de la Seguridad de la Información.</t>
  </si>
  <si>
    <t>Actualización del Manual de Competencias y responsabilidades.</t>
  </si>
  <si>
    <t>Perdida total o parcial de la información almacenada, gestionada o procesada por los sistemas de información institucional.</t>
  </si>
  <si>
    <t>Daños a la infraestructura tecnológica, ataques cibernéticos. manipulación indebida de la información, carencia de backups de información, carencia de inversión financiera para la sostenibilidad de los sistemas de seguridad tecnológica.</t>
  </si>
  <si>
    <t>Daño a los activos de información</t>
  </si>
  <si>
    <t>1 a 5</t>
  </si>
  <si>
    <t>Ejecucióndel plan operativo de Gestión deTI
Gestión del proceso de Tecnologías de la Información.
Destinación de recursoso presupuestales dedicados a Tecnología</t>
  </si>
  <si>
    <t>Tecnológica</t>
  </si>
  <si>
    <t>EJE 6. DESARROLLO, GESTIÓN Y SOSTENIBILIDAD INSTITUCIONAL
PROGRAMA:  Transformación digital con énfasis diferencial y territorial con estrategias de apropiación tecnológica para la ampliación y optimización de la cultura digital de los miembros de la comunidad universitaria.
PROYECTO: Modernización y sostenibilidad de la Infraestructura Tecnológica</t>
  </si>
  <si>
    <t>Vicerrector de Administrativo, Jefe Oficina de TIC</t>
  </si>
  <si>
    <t xml:space="preserve">Perdida de la continuidad de los servicios tecnológicos institucionales, </t>
  </si>
  <si>
    <t>Obsolescencia de equipos e  raestructura tecnológicos. falla de los equipos de comunicación y conectividad,  vencimiento de licencias, carencia de actualizaciones de los sistemas y aplicativos, carencia de inversión financiera para la sostenibilidad de los sistemas de información y comunicaciones y ataque cibernéticos.</t>
  </si>
  <si>
    <r>
      <rPr>
        <b/>
        <sz val="12"/>
        <color theme="1"/>
        <rFont val="Arial"/>
        <family val="2"/>
      </rPr>
      <t xml:space="preserve">EJE 6. </t>
    </r>
    <r>
      <rPr>
        <sz val="12"/>
        <color theme="1"/>
        <rFont val="Arial"/>
        <family val="2"/>
      </rPr>
      <t xml:space="preserve">DESARROLLO, GESTIÓN Y SOSTENIBILIDAD INSTITUCIONAL
</t>
    </r>
    <r>
      <rPr>
        <b/>
        <sz val="12"/>
        <color theme="1"/>
        <rFont val="Arial"/>
        <family val="2"/>
      </rPr>
      <t>PROGRAMA:</t>
    </r>
    <r>
      <rPr>
        <sz val="12"/>
        <color theme="1"/>
        <rFont val="Arial"/>
        <family val="2"/>
      </rPr>
      <t xml:space="preserve">  Transformación digital con énfasis diferencial y territorial con estrategias de apropiación tecnológica para la ampliación y optimización de la cultura digital de los miembros de la comunidad universitaria.
</t>
    </r>
    <r>
      <rPr>
        <b/>
        <sz val="12"/>
        <color theme="1"/>
        <rFont val="Arial"/>
        <family val="2"/>
      </rPr>
      <t>PROYECTO:</t>
    </r>
    <r>
      <rPr>
        <sz val="12"/>
        <color theme="1"/>
        <rFont val="Arial"/>
        <family val="2"/>
      </rPr>
      <t xml:space="preserve"> Modernización y sostenibilidad de la Infraestructura Tecnológica</t>
    </r>
  </si>
  <si>
    <t>Sistema de Gestión de Autoevaluación y Acreditación</t>
  </si>
  <si>
    <t>por la no oferta de programas academicos de pregrado y posgrado</t>
  </si>
  <si>
    <t>debido al incumplimiento de las condiciones de calidad establecidas por el Ministerio de Educación Nacional.</t>
  </si>
  <si>
    <t>Afectación reputacional por la no oferta de programas academicos de pregrado y posgrado debido al incumplimiento de las condiciones de calidad establecidas por el Ministerio de Educación Nacional.</t>
  </si>
  <si>
    <t>Ejecución y Administración de Procesos</t>
  </si>
  <si>
    <t xml:space="preserve">1. Los procedimientos para obtencion o renovacion de registros calificados, establece que las Unidades Academicas de la Universidad del Tolima deben demostrar el cumplimiento de las condiciones de calidad para lo cual, los Profesionales de la Direccion de Aseguramiento de la calidad orientan a los comités de autoevaluación de las Unidades Académicas en estos procesos.
</t>
  </si>
  <si>
    <t>por pérdida de la acreditación de programas de pregrado y posgrados</t>
  </si>
  <si>
    <t>debido al incumplimiento de los factores de calidad establecidos por Ministerio de Educación Nacional y el CNA.</t>
  </si>
  <si>
    <t>Afectación reputacional por pérdida de la acreditación de programas de pregrado y posgrados debido al incumplimiento de los factores de calidad establecidos por Ministerio de Educación Nacional y el CNA.</t>
  </si>
  <si>
    <t>1. PROCEDIMIENTO CON FINES DE ACREDITACIÓN DE ALTA CALIDAD PROGRAMAS ACADÉMICOS DE PREGRADO Y POSGRADO, Código: AA-P04</t>
  </si>
  <si>
    <t xml:space="preserve">Vicerrectoria de Docencia -Dirección de Aseguramiento de la calidad. Unidades Académicas-Direcciones de Programa
</t>
  </si>
  <si>
    <t>por pérdida de la renovación de la acreditación institucional</t>
  </si>
  <si>
    <t>Afectación reputacional por pérdida de la renovación de la acreditación institucional debido al incumplimiento de los factores de calidad establecidos por Ministerio de Educación Nacional y el CNA.</t>
  </si>
  <si>
    <t>Muy bajo</t>
  </si>
  <si>
    <t>1.PROCEDIMIENTO DE AUTOEVALUACIÓN INSTITUCIONAL Y DE PROGRAMAS ACADÉMICOS, Código: AA-P03</t>
  </si>
  <si>
    <t xml:space="preserve">Vicerrectorias -Dirección de Aseguramiento de la calidad.
</t>
  </si>
  <si>
    <r>
      <t xml:space="preserve">EJE 1. </t>
    </r>
    <r>
      <rPr>
        <sz val="12"/>
        <color rgb="FF000000"/>
        <rFont val="Arial"/>
        <family val="2"/>
      </rPr>
      <t xml:space="preserve">EDUCACIÓN INTEGRAL PARA LA TRANSFORMACIÓN SOCIAL Y LA PAZ
</t>
    </r>
    <r>
      <rPr>
        <b/>
        <sz val="12"/>
        <color rgb="FF000000"/>
        <rFont val="Arial"/>
        <family val="2"/>
      </rPr>
      <t>PROGRAMA:</t>
    </r>
    <r>
      <rPr>
        <sz val="12"/>
        <color rgb="FF000000"/>
        <rFont val="Arial"/>
        <family val="2"/>
      </rPr>
      <t xml:space="preserve"> Aseguramiento integral de la calidad, mediante los procesos continuos de autoevaluación, autorregulación y mejora continua institucional, para dar respuesta a retos y desafíos del entorno.
</t>
    </r>
    <r>
      <rPr>
        <b/>
        <sz val="12"/>
        <color rgb="FF000000"/>
        <rFont val="Arial"/>
        <family val="2"/>
      </rPr>
      <t>PROYECTO:</t>
    </r>
    <r>
      <rPr>
        <sz val="12"/>
        <color rgb="FF000000"/>
        <rFont val="Arial"/>
        <family val="2"/>
      </rPr>
      <t xml:space="preserve"> Aseguramiento de la calidad académica</t>
    </r>
  </si>
  <si>
    <r>
      <t>PRIMER SEGUIMIENTO:</t>
    </r>
    <r>
      <rPr>
        <sz val="12"/>
        <color rgb="FF333333"/>
        <rFont val="Arial"/>
        <family val="2"/>
      </rPr>
      <t xml:space="preserve"> Plan de Acción para la vigencia 2025, denominado “80 años cumpliendo sueños”
LINK:
</t>
    </r>
    <r>
      <rPr>
        <sz val="12"/>
        <color rgb="FF00B0F0"/>
        <rFont val="Arial"/>
        <family val="2"/>
      </rPr>
      <t>http://administrativos.ut.edu.co/la-universidad-ut/planes-institucionales-ut/plan-de-accion.html</t>
    </r>
  </si>
  <si>
    <r>
      <t>SEGUNDO SEGUIMIENTO</t>
    </r>
    <r>
      <rPr>
        <sz val="12"/>
        <color rgb="FF333333"/>
        <rFont val="Arial"/>
        <family val="2"/>
      </rPr>
      <t xml:space="preserve">: Plan de Acción para la vigencia 2025, denominado “80 años cumpliendo sueños”
LINK:
</t>
    </r>
    <r>
      <rPr>
        <sz val="12"/>
        <color rgb="FF00B0F0"/>
        <rFont val="Arial"/>
        <family val="2"/>
      </rPr>
      <t>http://administrativos.ut.edu.co/la-universidad-ut/planes-institucionales-ut/plan-de-accion.html</t>
    </r>
  </si>
  <si>
    <r>
      <t xml:space="preserve">TERCER SEGUIMIENTO: 
</t>
    </r>
    <r>
      <rPr>
        <sz val="12"/>
        <color rgb="FF333333"/>
        <rFont val="Arial"/>
        <family val="2"/>
      </rPr>
      <t xml:space="preserve">Plan de Acción para la vigencia 2025, denominado “80 años cumpliendo sueños”
LINK:
</t>
    </r>
    <r>
      <rPr>
        <sz val="12"/>
        <color rgb="FF00B0F0"/>
        <rFont val="Arial"/>
        <family val="2"/>
      </rPr>
      <t>http://administrativos.ut.edu.co/la-universidad-ut/planes-institucionales-ut/plan-de-accion.html</t>
    </r>
  </si>
  <si>
    <r>
      <t>CUARTO SEGUIMIENTO:</t>
    </r>
    <r>
      <rPr>
        <sz val="12"/>
        <color rgb="FF333333"/>
        <rFont val="Arial"/>
        <family val="2"/>
      </rPr>
      <t xml:space="preserve">
Plan de Acción para la vigencia 2025, denominado “80 años cumpliendo sueños”
LINK:
</t>
    </r>
    <r>
      <rPr>
        <sz val="12"/>
        <color rgb="FF00B0F0"/>
        <rFont val="Arial"/>
        <family val="2"/>
      </rPr>
      <t>http://administrativos.ut.edu.co/la-universidad-ut/planes-institucionales-ut/plan-de-accion.html</t>
    </r>
  </si>
  <si>
    <t>Sistema de Gestión Segur+109:111idad y Salud en el Trabajo</t>
  </si>
  <si>
    <t>por incumplimiento de los objetivos, programas, proyectos y actividades establecidos en el sistema de planificación institucional</t>
  </si>
  <si>
    <t>debido a la falta de seguimiento a la planeación estratégica, táctica y operativa</t>
  </si>
  <si>
    <t>Afectación reputacional por incumplimiento de los objetivos, programas, proyectos y actividades establecidos en el sistema de planificación institucional debido a la falta de seguimiento a la planeación estratégica, táctica y operativa</t>
  </si>
  <si>
    <t>1. Presentación a los órganos de dirección y gobierno para análisis y aprobación de todos los instrumentos que comprenden el sistema de planificación institucional. Código: PI-P01. Paso 9 del 3.2.2
2. Seguimiento y evaluación para la toma de decisiones, según su competencia (1ª, 2ª y 3ª Línea de Defensa – Dimensión 7 – Control Interno – MIPG) Código: PI-P01. Paso 9 del 3.2.1
3. Evaluación y seguimiento a los instrumentos que comprenden el sistema de planificación institucional en los tiempos establecidos y la elaboración de los informes respectivos. Código: PI-P01. Pasos 13 del 3.2.2
Procedimiento de Direccionamiento Estratégico Código: PI-P01</t>
  </si>
  <si>
    <t>Continuo</t>
  </si>
  <si>
    <t>Jefe (a) Oficina de Planeación y Desarrollo</t>
  </si>
  <si>
    <t>Las unidades académico - administrativas ejecutan las acciones como primera línea de defensa y aplican la autoevaluación y autorregulación del Plan de Acción 2025.
La OPDI, en calidad de segunda línea de defensa, realiza el seguimiento, a través del cumplimiento de los indicadores establecidos en el Plan de Acción 2025.
La OCI, de forma semestral, atendiendo el rol de tercera línea de defensa, evalúa de manera independiente y objetiva el cumplimiento de los controles aplicados por la segunda línea de defensa y los de la primera línea de defensa que no se encuentren cubiertos, a través de su rol de asesoría y orientación técnica, en coordinación con la OPDI.</t>
  </si>
  <si>
    <t>Afectación económica y reputacional por corrupción</t>
  </si>
  <si>
    <t>al presentarse conducta inapropiada de funcionarios</t>
  </si>
  <si>
    <t>por la no aplicación de los controles internos establecidos en la etapa de planeación, con el fin de influir en las decisiones que se tomen en la entidad en beneficio particular o de terceros</t>
  </si>
  <si>
    <t>Afectación económica y reputacional por corrupción al presentarse conducta inapropiada de funcionarios por la no aplicación de los controles internos establecidos en la etapa de planeación, con el fin de influir en las decisiones que se tomen en la entidad en beneficio particular o de terceros</t>
  </si>
  <si>
    <t>Cumplimiento del Procedimiento de Direccionamiento Estratégico Código: PI-P01
Paso 2, punto 3.2.3 Plan de Acción
Asesorar la Unidades académico – administrativas en la elaboración de la planeación táctica y operativa de cada vigencia: Plan de Acción, PI-P01-F01 y Planes Operativos formato PI-P01-F02</t>
  </si>
  <si>
    <t>Jefe Oficina de Planeación y Desarrollo Institucional</t>
  </si>
  <si>
    <r>
      <t xml:space="preserve">Plan de Acción - Eje 6: Desarrollo, gestión y sostenibilidad institucional 
Programa 10: Fortalecimiento de la Gestión Institucional
Actividad 4
</t>
    </r>
    <r>
      <rPr>
        <sz val="12"/>
        <color rgb="FF000000"/>
        <rFont val="Arial"/>
        <family val="2"/>
      </rPr>
      <t xml:space="preserve">Planear y ejecutar las acciones correspondientes a la Dimensión 2 de MIPG
</t>
    </r>
  </si>
  <si>
    <r>
      <t xml:space="preserve">Plan de Acción - Eje 6: Desarrollo, gestión y sostenibilidad institucional 
Programa 10: Fortalecimiento de la Gestión Institucional
Actividad 5
</t>
    </r>
    <r>
      <rPr>
        <sz val="12"/>
        <color rgb="FF000000"/>
        <rFont val="Arial"/>
        <family val="2"/>
      </rPr>
      <t xml:space="preserve">Planear y ejecutar las acciones correspondientes a la Dimensión 3 de MIPG
</t>
    </r>
  </si>
  <si>
    <t xml:space="preserve">
536 
</t>
  </si>
  <si>
    <t xml:space="preserve">
20</t>
  </si>
  <si>
    <t>por incumplimiento en las obras de infraestructura</t>
  </si>
  <si>
    <t xml:space="preserve">debido a factores externos (climaticos, cierre de las instalaciones de la Universidad) que generan retrasos en el proceso de contratación e impiden la ejecución de los contratos en los tiempos establecidos </t>
  </si>
  <si>
    <t xml:space="preserve">
4000 </t>
  </si>
  <si>
    <t>1. Seguimiento al cronograma de obra por parte del interventor
2. Suspensión en la ejecución del contrato</t>
  </si>
  <si>
    <t>Plan de Acción - Eje 6: Desarrollo, gestión y sostenibilidad institucional 
Programa 10: Fortalecimiento de la Gestión Institucional
Actividad 5
Planear y ejecutar las acciones correspondientes a la Dimensión 3 de MIPG</t>
  </si>
  <si>
    <t>debido a evento externos  que modifique las condiciones del mercado, como el aumento o disminución en el valor de los bienes  adquiridos</t>
  </si>
  <si>
    <t>1. Seguimiento al cronograma de obra por parte del interventor</t>
  </si>
  <si>
    <t>Plan de Acción - Eje 6: Desarrollo, gestión y sostenibilidad institucional 
Programa 10: Fortalecimiento de la Gestión Institucional
Actividad 4
Planear y ejecutar las acciones correspondientes a la Dimensión 2 de MIPG</t>
  </si>
  <si>
    <t xml:space="preserve">por incumplimiento en la entrega de las obras de infraestructura,  </t>
  </si>
  <si>
    <t>debido a que el contratista no cumple con los compromisos contractuales establecidos.</t>
  </si>
  <si>
    <t xml:space="preserve">por imposibilidad de incluir en el flujo del proceso la firma del ordenador del gasto en el sistema ale ERP- módulo de contratación </t>
  </si>
  <si>
    <t>debido a que el sistema permite la edición del documento al ingresar la firma del ordenador del gasto</t>
  </si>
  <si>
    <t>media</t>
  </si>
  <si>
    <t>Que se lleve un registro de los documentos firmados fuera del flujo del proceso ALE ERP-Modulo contratación</t>
  </si>
  <si>
    <t>Ordenador del gasto</t>
  </si>
  <si>
    <t>Efectuar la revisión aleatoria comparativa del documento arrojado por la plataforma VS el remitido por el ordenador del gasto</t>
  </si>
  <si>
    <t>Por imposibilidad de adelantar la gestión contractual en el sistema ALE ERP- módulo de contratación</t>
  </si>
  <si>
    <t>por interrupción del servicio de los servidores por fallas o procesos de mantenimiento.</t>
  </si>
  <si>
    <t>baja</t>
  </si>
  <si>
    <t>Informar o reportar la falla de manera inmediata a la Oficina de Tecnologías de la Información y Comunicación de la información para que se restablezca el servicio</t>
  </si>
  <si>
    <t xml:space="preserve">Gestión Bibliotecaria </t>
  </si>
  <si>
    <t xml:space="preserve">por desactualización de colecciones </t>
  </si>
  <si>
    <t xml:space="preserve">debido a la carencia de  lineamientos que articulen la Biblioteca con las diferentes Unidades Academicas y que garantice el uso de la Bibliografia  en los currículos
</t>
  </si>
  <si>
    <t xml:space="preserve">1. Realizar una revisión del material bibliográfico en las colecciones físicas y digitales para enviar a los programas académicos proximos acreditar la biblografía correspondiente.
</t>
  </si>
  <si>
    <r>
      <rPr>
        <b/>
        <sz val="12"/>
        <color rgb="FF000000"/>
        <rFont val="Arial"/>
        <family val="2"/>
      </rPr>
      <t>EJE UNO:</t>
    </r>
    <r>
      <rPr>
        <sz val="12"/>
        <color rgb="FF000000"/>
        <rFont val="Arial"/>
        <family val="2"/>
      </rPr>
      <t xml:space="preserve"> EDUCACIÓN INTEGRAL PARA LA TRANSFORMACIÓN SOCIAL Y LA PAZ.
</t>
    </r>
    <r>
      <rPr>
        <b/>
        <sz val="12"/>
        <color rgb="FF000000"/>
        <rFont val="Arial"/>
        <family val="2"/>
      </rPr>
      <t>PROGRAMA:</t>
    </r>
    <r>
      <rPr>
        <sz val="12"/>
        <color rgb="FF000000"/>
        <rFont val="Arial"/>
        <family val="2"/>
      </rPr>
      <t xml:space="preserve"> Estructuración de las tecnologías para la educación orientadas al fortalecimiento del proceso de formación. 
</t>
    </r>
    <r>
      <rPr>
        <b/>
        <sz val="12"/>
        <color rgb="FF000000"/>
        <rFont val="Arial"/>
        <family val="2"/>
      </rPr>
      <t>OBJETIVO:</t>
    </r>
    <r>
      <rPr>
        <sz val="12"/>
        <color rgb="FF000000"/>
        <rFont val="Arial"/>
        <family val="2"/>
      </rPr>
      <t xml:space="preserve"> Optimizar el uso de las TIC y los recursos bibliográficos para promover ambientes de aprendizaje dinámicos y alternativos para el fortalecimiento de la calidad de los procesos misionales, de docencia, investigación y extensión.</t>
    </r>
  </si>
  <si>
    <t>procedimiento de Dotación de Material Bibliográfico y Recursos de Información</t>
  </si>
  <si>
    <t>Primer seguimiento Plan de Gestion y Adquisiciones</t>
  </si>
  <si>
    <t>Segundo  seguimiento Plan de Gestion y Adquisiciones</t>
  </si>
  <si>
    <t>Tercer seguimiento Plan de Gestion y Adquisiciones</t>
  </si>
  <si>
    <t>Cuarto seguimiento Plan de Gestion y Adquisiciones</t>
  </si>
  <si>
    <t xml:space="preserve">
Cumplir el  PROCEDIMIENTO DE ADQUISION DE RECURSOS Y GESTIÓN DE COLECCIÓN</t>
  </si>
  <si>
    <t>por inconformidad de los usuarios al  no poder acceder a las colecciones físicas y digitales</t>
  </si>
  <si>
    <t xml:space="preserve">debido a inconvenientes de  conexión  al campus virtual Universitario, que no permite  acceder a las bases de datos bibliograficas y el OPAC
</t>
  </si>
  <si>
    <t xml:space="preserve">Realizar un monitoreo semanal  a los recursos  digitales y bases de datos.  Consolidar un informe que de cuenta del normal funcionamiento de los  recursos  digitales y bases de datos.
</t>
  </si>
  <si>
    <r>
      <rPr>
        <b/>
        <sz val="12"/>
        <color rgb="FF000000"/>
        <rFont val="Arial"/>
        <family val="2"/>
      </rPr>
      <t>EJE UNO:</t>
    </r>
    <r>
      <rPr>
        <sz val="12"/>
        <color rgb="FF000000"/>
        <rFont val="Arial"/>
        <family val="2"/>
      </rPr>
      <t xml:space="preserve"> EDUCACIÓN INTEGRAL PARA LA TRANSFORMACIÓN SOCIAL Y LA PAZ.
</t>
    </r>
    <r>
      <rPr>
        <b/>
        <sz val="12"/>
        <color rgb="FF000000"/>
        <rFont val="Arial"/>
        <family val="2"/>
      </rPr>
      <t>PROGRAMA:</t>
    </r>
    <r>
      <rPr>
        <sz val="12"/>
        <color rgb="FF000000"/>
        <rFont val="Arial"/>
        <family val="2"/>
      </rPr>
      <t xml:space="preserve"> Estructuración de las tecnologías para la educación orientadas al fortalecimiento del proceso de formación. 
</t>
    </r>
    <r>
      <rPr>
        <b/>
        <sz val="12"/>
        <color rgb="FF000000"/>
        <rFont val="Arial"/>
        <family val="2"/>
      </rPr>
      <t xml:space="preserve">OBJETIVO: </t>
    </r>
    <r>
      <rPr>
        <sz val="12"/>
        <color rgb="FF000000"/>
        <rFont val="Arial"/>
        <family val="2"/>
      </rPr>
      <t>Optimizar el uso de las TIC y los recursos bibliográficos para promover ambientes de aprendizaje dinámicos y alternativos para el fortalecimiento de la calidad de los procesos misionales, de docencia, investigación y extensión.</t>
    </r>
  </si>
  <si>
    <t>Soporte Tecnico</t>
  </si>
  <si>
    <t>Primer seguimiento informes de monitoreo preventivo y correctivo</t>
  </si>
  <si>
    <t>Segundo seguimiento informes de monitoreo preventivo y correctivo</t>
  </si>
  <si>
    <t>tercer seguimiento informes de monitoreo preventivo y correctivo</t>
  </si>
  <si>
    <t>Cuarto seguimiento informes de monitoreo preventivo y correctivo</t>
  </si>
  <si>
    <r>
      <rPr>
        <b/>
        <sz val="12"/>
        <rFont val="Arial"/>
        <family val="2"/>
      </rPr>
      <t>EJE  6.  DESARROLLO, GESTIÓN Y SOSTENIBILIDAD INSTITUCIONAL</t>
    </r>
    <r>
      <rPr>
        <sz val="12"/>
        <rFont val="Arial"/>
        <family val="2"/>
      </rPr>
      <t xml:space="preserve">
PROGRAMA: Consolidación e implementación de óptimos de calidad que garanticen la efectividad de las funciones académico-administrativas, la transparencia y la ética para la toma de decisiones y el desarrollo de la operativización institucional.
</t>
    </r>
    <r>
      <rPr>
        <b/>
        <sz val="12"/>
        <rFont val="Arial"/>
        <family val="2"/>
      </rPr>
      <t>PROYECTO:</t>
    </r>
    <r>
      <rPr>
        <sz val="12"/>
        <rFont val="Arial"/>
        <family val="2"/>
      </rPr>
      <t xml:space="preserve"> Sistema de Información  para la eficiencia administrativa.
</t>
    </r>
    <r>
      <rPr>
        <b/>
        <sz val="12"/>
        <rFont val="Arial"/>
        <family val="2"/>
      </rPr>
      <t>OBJETIVO:</t>
    </r>
    <r>
      <rPr>
        <sz val="12"/>
        <rFont val="Arial"/>
        <family val="2"/>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</si>
</sst>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d/m/yyyy"/>
    <numFmt numFmtId="166" formatCode="_-* #,##0_-;\-* #,##0_-;_-* &quot;-&quot;??_-;_-@_-"/>
  </numFmts>
  <fonts count="33"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b/>
      <sz val="12"/>
      <color theme="1"/>
      <name val="Arial"/>
      <family val="2"/>
    </font>
    <font>
      <sz val="12"/>
      <name val="Arial"/>
      <family val="2"/>
    </font>
    <font>
      <b/>
      <sz val="12"/>
      <name val="Arial"/>
      <family val="2"/>
    </font>
    <font>
      <sz val="12"/>
      <color rgb="FF000000"/>
      <name val="Arial"/>
      <family val="2"/>
    </font>
    <font>
      <b/>
      <sz val="12"/>
      <color rgb="FF000000"/>
      <name val="Arial"/>
      <family val="2"/>
    </font>
    <font>
      <i/>
      <sz val="12"/>
      <name val="Arial"/>
      <family val="2"/>
    </font>
    <font>
      <sz val="12"/>
      <color rgb="FFFF0000"/>
      <name val="Arial"/>
      <family val="2"/>
    </font>
    <font>
      <sz val="12"/>
      <color rgb="FF00B0F0"/>
      <name val="Arial"/>
      <family val="2"/>
    </font>
    <font>
      <sz val="12"/>
      <color theme="0"/>
      <name val="Arial"/>
      <family val="2"/>
    </font>
    <font>
      <b/>
      <sz val="16"/>
      <color theme="1"/>
      <name val="Arial"/>
      <family val="2"/>
    </font>
    <font>
      <b/>
      <sz val="16"/>
      <name val="Arial"/>
      <family val="2"/>
    </font>
    <font>
      <b/>
      <sz val="12"/>
      <color rgb="FF333333"/>
      <name val="Arial"/>
      <family val="2"/>
    </font>
    <font>
      <sz val="12"/>
      <color rgb="FF333333"/>
      <name val="Arial"/>
      <family val="2"/>
    </font>
    <font>
      <sz val="16"/>
      <color theme="1"/>
      <name val="Calibri"/>
      <family val="2"/>
      <scheme val="minor"/>
    </font>
  </fonts>
  <fills count="2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0"/>
        <bgColor rgb="FFF1C232"/>
      </patternFill>
    </fill>
    <fill>
      <patternFill patternType="solid">
        <fgColor theme="0"/>
        <bgColor rgb="FFDBDADA"/>
      </patternFill>
    </fill>
    <fill>
      <patternFill patternType="solid">
        <fgColor theme="0"/>
        <bgColor rgb="FFFFFFFF"/>
      </patternFill>
    </fill>
    <fill>
      <patternFill patternType="solid">
        <fgColor rgb="FFFF0000"/>
        <bgColor indexed="64"/>
      </patternFill>
    </fill>
    <fill>
      <patternFill patternType="solid">
        <fgColor rgb="FFFFC000"/>
        <bgColor indexed="64"/>
      </patternFill>
    </fill>
    <fill>
      <patternFill patternType="solid">
        <fgColor rgb="FFFFFFFF"/>
        <bgColor indexed="64"/>
      </patternFill>
    </fill>
    <fill>
      <patternFill patternType="solid">
        <fgColor rgb="FF4EA72E"/>
        <bgColor indexed="64"/>
      </patternFill>
    </fill>
    <fill>
      <patternFill patternType="solid">
        <fgColor rgb="FF92D050"/>
        <bgColor indexed="64"/>
      </patternFill>
    </fill>
    <fill>
      <patternFill patternType="solid">
        <fgColor rgb="FF00B05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rgb="FF000000"/>
      </top>
      <bottom/>
      <diagonal/>
    </border>
    <border>
      <left style="thin">
        <color indexed="64"/>
      </left>
      <right style="thin">
        <color rgb="FF000000"/>
      </right>
      <top/>
      <bottom style="thin">
        <color indexed="64"/>
      </bottom>
      <diagonal/>
    </border>
    <border>
      <left style="thin">
        <color indexed="64"/>
      </left>
      <right style="medium">
        <color indexed="64"/>
      </right>
      <top/>
      <bottom style="thin">
        <color rgb="FF000000"/>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s>
  <cellStyleXfs count="8">
    <xf numFmtId="0" fontId="0" fillId="0" borderId="0"/>
    <xf numFmtId="9" fontId="3" fillId="0" borderId="0" applyFont="0" applyFill="0" applyBorder="0" applyAlignment="0" applyProtection="0"/>
    <xf numFmtId="0" fontId="4" fillId="0" borderId="0">
      <alignment vertical="center"/>
    </xf>
    <xf numFmtId="0" fontId="9" fillId="0" borderId="0"/>
    <xf numFmtId="0" fontId="15" fillId="0" borderId="0"/>
    <xf numFmtId="0" fontId="3" fillId="0" borderId="0"/>
    <xf numFmtId="0" fontId="6" fillId="0" borderId="0"/>
    <xf numFmtId="43" fontId="3" fillId="0" borderId="0" applyFont="0" applyFill="0" applyBorder="0" applyAlignment="0" applyProtection="0"/>
  </cellStyleXfs>
  <cellXfs count="416">
    <xf numFmtId="0" fontId="0" fillId="0" borderId="0" xfId="0"/>
    <xf numFmtId="0" fontId="0" fillId="0" borderId="1" xfId="0" applyBorder="1"/>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0" xfId="0" applyFont="1" applyFill="1" applyBorder="1" applyAlignment="1">
      <alignment horizontal="center"/>
    </xf>
    <xf numFmtId="9" fontId="0" fillId="0" borderId="10"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9" borderId="0" xfId="0" applyFill="1"/>
    <xf numFmtId="0" fontId="0" fillId="10" borderId="0" xfId="0" applyFill="1"/>
    <xf numFmtId="9" fontId="0" fillId="0" borderId="0" xfId="0" applyNumberFormat="1"/>
    <xf numFmtId="0" fontId="0" fillId="0" borderId="3" xfId="0" applyBorder="1" applyAlignment="1">
      <alignment vertical="center"/>
    </xf>
    <xf numFmtId="0" fontId="6" fillId="0" borderId="27" xfId="4" applyFont="1" applyBorder="1" applyAlignment="1">
      <alignment horizontal="center"/>
    </xf>
    <xf numFmtId="0" fontId="10" fillId="0" borderId="0" xfId="4" applyFont="1" applyAlignment="1">
      <alignment vertical="center"/>
    </xf>
    <xf numFmtId="0" fontId="15" fillId="0" borderId="0" xfId="4" applyFont="1" applyAlignment="1"/>
    <xf numFmtId="0" fontId="6" fillId="0" borderId="27" xfId="4" applyFont="1" applyBorder="1" applyAlignment="1">
      <alignment horizontal="center" vertical="center" wrapText="1"/>
    </xf>
    <xf numFmtId="0" fontId="6" fillId="0" borderId="27" xfId="4" applyFont="1" applyBorder="1" applyAlignment="1">
      <alignment horizontal="center" vertical="center"/>
    </xf>
    <xf numFmtId="0" fontId="17" fillId="11" borderId="27" xfId="4" applyFont="1" applyFill="1" applyBorder="1" applyAlignment="1">
      <alignment horizontal="center" vertical="center" wrapText="1"/>
    </xf>
    <xf numFmtId="0" fontId="6" fillId="0" borderId="27" xfId="4" applyFont="1" applyBorder="1" applyAlignment="1">
      <alignment horizontal="left" vertical="center" wrapText="1"/>
    </xf>
    <xf numFmtId="0" fontId="6" fillId="0" borderId="27" xfId="4" applyFont="1" applyBorder="1" applyAlignment="1">
      <alignment horizontal="left" vertical="top" wrapText="1"/>
    </xf>
    <xf numFmtId="0" fontId="6" fillId="0" borderId="35" xfId="4" applyFont="1" applyBorder="1" applyAlignment="1">
      <alignment horizontal="left" vertical="top" wrapText="1"/>
    </xf>
    <xf numFmtId="0" fontId="6" fillId="0" borderId="34" xfId="4" applyFont="1" applyBorder="1" applyAlignment="1">
      <alignment horizontal="left" vertical="top" wrapText="1"/>
    </xf>
    <xf numFmtId="0" fontId="6" fillId="0" borderId="35" xfId="4" applyFont="1" applyBorder="1"/>
    <xf numFmtId="0" fontId="6" fillId="0" borderId="36" xfId="4" applyFont="1" applyBorder="1" applyAlignment="1">
      <alignment horizontal="left" vertical="top" wrapText="1"/>
    </xf>
    <xf numFmtId="0" fontId="6" fillId="0" borderId="40" xfId="4" applyFont="1" applyBorder="1" applyAlignment="1">
      <alignment horizontal="left" vertical="top" wrapText="1"/>
    </xf>
    <xf numFmtId="0" fontId="6" fillId="0" borderId="44" xfId="4" applyFont="1" applyBorder="1" applyAlignment="1">
      <alignment horizontal="left" vertical="top" wrapText="1"/>
    </xf>
    <xf numFmtId="0" fontId="0" fillId="15" borderId="1" xfId="0" applyFill="1" applyBorder="1" applyAlignment="1">
      <alignment vertical="center"/>
    </xf>
    <xf numFmtId="0" fontId="0" fillId="16" borderId="1" xfId="0" applyFill="1" applyBorder="1" applyAlignment="1">
      <alignment vertical="center"/>
    </xf>
    <xf numFmtId="0" fontId="0" fillId="17" borderId="1" xfId="0" applyFill="1" applyBorder="1" applyAlignment="1">
      <alignment vertical="center"/>
    </xf>
    <xf numFmtId="0" fontId="0" fillId="4" borderId="1" xfId="0" applyFill="1" applyBorder="1" applyAlignment="1">
      <alignment vertical="center"/>
    </xf>
    <xf numFmtId="0" fontId="0" fillId="15" borderId="1" xfId="0" applyFill="1" applyBorder="1"/>
    <xf numFmtId="0" fontId="6" fillId="17" borderId="40" xfId="4" applyFont="1" applyFill="1" applyBorder="1" applyAlignment="1">
      <alignment horizontal="left" vertical="top" wrapText="1"/>
    </xf>
    <xf numFmtId="0" fontId="6" fillId="17" borderId="35" xfId="4" applyFont="1" applyFill="1" applyBorder="1" applyAlignment="1">
      <alignment horizontal="left" vertical="top" wrapText="1"/>
    </xf>
    <xf numFmtId="0" fontId="6" fillId="17" borderId="44" xfId="4" applyFont="1" applyFill="1" applyBorder="1" applyAlignment="1">
      <alignment horizontal="left" vertical="top" wrapText="1"/>
    </xf>
    <xf numFmtId="0" fontId="6" fillId="17" borderId="24" xfId="4" applyFont="1" applyFill="1" applyBorder="1" applyAlignment="1">
      <alignment horizontal="left" vertical="top" wrapText="1"/>
    </xf>
    <xf numFmtId="0" fontId="19" fillId="4" borderId="63" xfId="0"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9" fillId="8" borderId="5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0" fillId="0" borderId="0" xfId="0" applyAlignment="1">
      <alignment horizontal="center" wrapText="1"/>
    </xf>
    <xf numFmtId="0" fontId="28" fillId="4" borderId="52" xfId="0" applyFont="1" applyFill="1" applyBorder="1" applyAlignment="1">
      <alignment horizontal="center" vertical="center" wrapText="1"/>
    </xf>
    <xf numFmtId="0" fontId="32" fillId="0" borderId="0" xfId="0" applyFont="1"/>
    <xf numFmtId="0" fontId="16" fillId="18" borderId="1" xfId="0" applyFont="1" applyFill="1" applyBorder="1" applyAlignment="1">
      <alignment horizontal="center" vertical="center" wrapText="1"/>
    </xf>
    <xf numFmtId="0" fontId="16" fillId="18" borderId="1" xfId="0" applyFont="1" applyFill="1" applyBorder="1" applyAlignment="1">
      <alignment horizontal="center" vertical="center"/>
    </xf>
    <xf numFmtId="9" fontId="16" fillId="18" borderId="1" xfId="1" applyFont="1" applyFill="1" applyBorder="1" applyAlignment="1">
      <alignment horizontal="center" vertical="center"/>
    </xf>
    <xf numFmtId="0" fontId="16" fillId="18" borderId="1" xfId="0" applyFont="1" applyFill="1" applyBorder="1" applyAlignment="1">
      <alignment horizontal="center" vertical="center"/>
    </xf>
    <xf numFmtId="0" fontId="16" fillId="18" borderId="1" xfId="0" applyFont="1" applyFill="1" applyBorder="1" applyAlignment="1">
      <alignment horizontal="center" vertical="center" wrapText="1"/>
    </xf>
    <xf numFmtId="0" fontId="16" fillId="18" borderId="0" xfId="0" applyFont="1" applyFill="1" applyAlignment="1">
      <alignment horizontal="center" vertical="center"/>
    </xf>
    <xf numFmtId="14" fontId="16" fillId="18" borderId="1" xfId="0" applyNumberFormat="1" applyFont="1" applyFill="1" applyBorder="1" applyAlignment="1">
      <alignment horizontal="center" vertical="center" wrapText="1"/>
    </xf>
    <xf numFmtId="0" fontId="16" fillId="18" borderId="13" xfId="0" applyFont="1" applyFill="1" applyBorder="1" applyAlignment="1">
      <alignment horizontal="center" vertical="center" wrapText="1"/>
    </xf>
    <xf numFmtId="0" fontId="16" fillId="18" borderId="27" xfId="0" applyFont="1" applyFill="1" applyBorder="1" applyAlignment="1">
      <alignment horizontal="center" vertical="center"/>
    </xf>
    <xf numFmtId="0" fontId="16" fillId="19" borderId="27" xfId="0" applyFont="1" applyFill="1" applyBorder="1" applyAlignment="1">
      <alignment horizontal="center" vertical="center"/>
    </xf>
    <xf numFmtId="0" fontId="16" fillId="18" borderId="27" xfId="0" applyFont="1" applyFill="1" applyBorder="1" applyAlignment="1">
      <alignment horizontal="center" vertical="center" wrapText="1"/>
    </xf>
    <xf numFmtId="9" fontId="16" fillId="18" borderId="27" xfId="0" applyNumberFormat="1" applyFont="1" applyFill="1" applyBorder="1" applyAlignment="1">
      <alignment horizontal="center" vertical="center"/>
    </xf>
    <xf numFmtId="0" fontId="16" fillId="18" borderId="36" xfId="0" applyFont="1" applyFill="1" applyBorder="1" applyAlignment="1">
      <alignment horizontal="center" vertical="center" wrapText="1"/>
    </xf>
    <xf numFmtId="0" fontId="16" fillId="18" borderId="36" xfId="0" applyFont="1" applyFill="1" applyBorder="1" applyAlignment="1">
      <alignment horizontal="center" vertical="center"/>
    </xf>
    <xf numFmtId="9" fontId="16" fillId="18" borderId="36" xfId="0" applyNumberFormat="1" applyFont="1" applyFill="1" applyBorder="1" applyAlignment="1">
      <alignment horizontal="center" vertical="center"/>
    </xf>
    <xf numFmtId="0" fontId="28" fillId="18" borderId="1" xfId="0" applyFont="1" applyFill="1" applyBorder="1" applyAlignment="1">
      <alignment horizontal="center" vertical="center" wrapText="1"/>
    </xf>
    <xf numFmtId="9" fontId="16" fillId="18" borderId="1" xfId="0" applyNumberFormat="1" applyFont="1" applyFill="1" applyBorder="1" applyAlignment="1">
      <alignment horizontal="center" vertical="center" wrapText="1"/>
    </xf>
    <xf numFmtId="0" fontId="23" fillId="18" borderId="1" xfId="0" applyFont="1" applyFill="1" applyBorder="1" applyAlignment="1">
      <alignment horizontal="center" vertical="center" wrapText="1"/>
    </xf>
    <xf numFmtId="0" fontId="28" fillId="18" borderId="53" xfId="0" applyFont="1" applyFill="1" applyBorder="1" applyAlignment="1">
      <alignment horizontal="center" vertical="center" wrapText="1"/>
    </xf>
    <xf numFmtId="0" fontId="20" fillId="18" borderId="1" xfId="0" applyFont="1" applyFill="1" applyBorder="1" applyAlignment="1">
      <alignment horizontal="center" vertical="center"/>
    </xf>
    <xf numFmtId="0" fontId="16" fillId="18" borderId="0" xfId="0" applyFont="1" applyFill="1" applyAlignment="1">
      <alignment horizontal="center" vertical="center" wrapText="1"/>
    </xf>
    <xf numFmtId="0" fontId="16" fillId="14" borderId="1" xfId="5" applyFont="1" applyFill="1" applyBorder="1" applyAlignment="1">
      <alignment horizontal="center" vertical="center" wrapText="1"/>
    </xf>
    <xf numFmtId="0" fontId="16" fillId="18" borderId="72" xfId="0" applyFont="1" applyFill="1" applyBorder="1" applyAlignment="1">
      <alignment horizontal="center" vertical="center" wrapText="1"/>
    </xf>
    <xf numFmtId="0" fontId="16" fillId="18" borderId="73" xfId="0" applyFont="1" applyFill="1" applyBorder="1" applyAlignment="1">
      <alignment horizontal="center" vertical="center" wrapText="1"/>
    </xf>
    <xf numFmtId="0" fontId="16" fillId="18" borderId="38" xfId="5" applyFont="1" applyFill="1" applyBorder="1" applyAlignment="1">
      <alignment horizontal="center" vertical="center"/>
    </xf>
    <xf numFmtId="0" fontId="20" fillId="18" borderId="1" xfId="0" applyFont="1" applyFill="1" applyBorder="1" applyAlignment="1">
      <alignment horizontal="center" vertical="center" wrapText="1"/>
    </xf>
    <xf numFmtId="0" fontId="19" fillId="18" borderId="1" xfId="0" applyFont="1" applyFill="1" applyBorder="1" applyAlignment="1">
      <alignment horizontal="center" vertical="center" wrapText="1"/>
    </xf>
    <xf numFmtId="0" fontId="16" fillId="18" borderId="74" xfId="0" applyFont="1" applyFill="1" applyBorder="1" applyAlignment="1">
      <alignment horizontal="center" vertical="center"/>
    </xf>
    <xf numFmtId="0" fontId="25" fillId="18" borderId="0" xfId="0" applyFont="1" applyFill="1" applyAlignment="1">
      <alignment horizontal="center" vertical="center"/>
    </xf>
    <xf numFmtId="0" fontId="16" fillId="18" borderId="38" xfId="0" applyFont="1" applyFill="1" applyBorder="1" applyAlignment="1">
      <alignment horizontal="center" vertical="center" wrapText="1"/>
    </xf>
    <xf numFmtId="0" fontId="16" fillId="18" borderId="38" xfId="0" applyFont="1" applyFill="1" applyBorder="1" applyAlignment="1">
      <alignment horizontal="center" vertical="center"/>
    </xf>
    <xf numFmtId="9" fontId="16" fillId="18" borderId="13" xfId="1" applyFont="1" applyFill="1" applyBorder="1" applyAlignment="1">
      <alignment horizontal="center" vertical="center"/>
    </xf>
    <xf numFmtId="0" fontId="16" fillId="18" borderId="13" xfId="0" applyFont="1" applyFill="1" applyBorder="1" applyAlignment="1">
      <alignment horizontal="center" vertical="center"/>
    </xf>
    <xf numFmtId="0" fontId="26" fillId="18" borderId="0" xfId="0" applyFont="1" applyFill="1" applyAlignment="1">
      <alignment horizontal="center" vertical="center"/>
    </xf>
    <xf numFmtId="0" fontId="30" fillId="18" borderId="1" xfId="0" applyFont="1" applyFill="1" applyBorder="1" applyAlignment="1">
      <alignment horizontal="center" vertical="center" wrapText="1"/>
    </xf>
    <xf numFmtId="0" fontId="0" fillId="18" borderId="0" xfId="0" applyFill="1"/>
    <xf numFmtId="0" fontId="16" fillId="18" borderId="12" xfId="0" applyFont="1" applyFill="1" applyBorder="1" applyAlignment="1">
      <alignment horizontal="center" vertical="center" wrapText="1"/>
    </xf>
    <xf numFmtId="0" fontId="28" fillId="14" borderId="36" xfId="0" applyFont="1" applyFill="1" applyBorder="1" applyAlignment="1">
      <alignment horizontal="center" vertical="center" wrapText="1"/>
    </xf>
    <xf numFmtId="0" fontId="16" fillId="14" borderId="36" xfId="0" applyFont="1" applyFill="1" applyBorder="1" applyAlignment="1">
      <alignment horizontal="center" vertical="center" wrapText="1"/>
    </xf>
    <xf numFmtId="0" fontId="20" fillId="14" borderId="36" xfId="0" applyFont="1" applyFill="1" applyBorder="1" applyAlignment="1">
      <alignment horizontal="center" vertical="center"/>
    </xf>
    <xf numFmtId="0" fontId="16" fillId="14" borderId="27" xfId="0" applyFont="1" applyFill="1" applyBorder="1" applyAlignment="1">
      <alignment horizontal="center" vertical="center" wrapText="1"/>
    </xf>
    <xf numFmtId="0" fontId="19" fillId="18" borderId="36" xfId="0" applyFont="1" applyFill="1" applyBorder="1" applyAlignment="1">
      <alignment horizontal="center" vertical="center" wrapText="1"/>
    </xf>
    <xf numFmtId="0" fontId="16" fillId="18" borderId="65" xfId="0" applyFont="1" applyFill="1" applyBorder="1" applyAlignment="1">
      <alignment horizontal="center" vertical="center" wrapText="1"/>
    </xf>
    <xf numFmtId="0" fontId="16" fillId="18" borderId="66" xfId="0" applyFont="1" applyFill="1" applyBorder="1" applyAlignment="1">
      <alignment horizontal="center" vertical="center" wrapText="1"/>
    </xf>
    <xf numFmtId="0" fontId="16" fillId="18" borderId="78" xfId="0" applyFont="1" applyFill="1" applyBorder="1" applyAlignment="1">
      <alignment horizontal="center" vertical="center"/>
    </xf>
    <xf numFmtId="0" fontId="20" fillId="18" borderId="27" xfId="0" applyFont="1" applyFill="1" applyBorder="1" applyAlignment="1">
      <alignment horizontal="center" vertical="center"/>
    </xf>
    <xf numFmtId="0" fontId="16" fillId="14" borderId="36" xfId="0" applyFont="1" applyFill="1" applyBorder="1" applyAlignment="1">
      <alignment horizontal="center" vertical="center"/>
    </xf>
    <xf numFmtId="0" fontId="20" fillId="18" borderId="36" xfId="0" applyFont="1" applyFill="1" applyBorder="1" applyAlignment="1">
      <alignment horizontal="center" vertical="center"/>
    </xf>
    <xf numFmtId="165" fontId="16" fillId="18" borderId="36" xfId="0" applyNumberFormat="1" applyFont="1" applyFill="1" applyBorder="1" applyAlignment="1">
      <alignment horizontal="center" vertical="center"/>
    </xf>
    <xf numFmtId="0" fontId="19" fillId="18" borderId="27" xfId="0" applyFont="1" applyFill="1" applyBorder="1" applyAlignment="1">
      <alignment horizontal="center" vertical="center" wrapText="1"/>
    </xf>
    <xf numFmtId="9" fontId="16" fillId="14" borderId="27" xfId="0" applyNumberFormat="1" applyFont="1" applyFill="1" applyBorder="1" applyAlignment="1">
      <alignment horizontal="center" vertical="center"/>
    </xf>
    <xf numFmtId="14" fontId="16" fillId="18" borderId="1" xfId="0" applyNumberFormat="1" applyFont="1" applyFill="1" applyBorder="1" applyAlignment="1">
      <alignment horizontal="center" vertical="center"/>
    </xf>
    <xf numFmtId="9" fontId="16" fillId="18" borderId="1" xfId="0" applyNumberFormat="1" applyFont="1" applyFill="1" applyBorder="1" applyAlignment="1">
      <alignment horizontal="center" vertical="center"/>
    </xf>
    <xf numFmtId="9" fontId="27" fillId="18" borderId="1" xfId="0" applyNumberFormat="1" applyFont="1" applyFill="1" applyBorder="1" applyAlignment="1">
      <alignment horizontal="center" vertical="center"/>
    </xf>
    <xf numFmtId="14" fontId="16" fillId="18" borderId="10" xfId="0" applyNumberFormat="1" applyFont="1" applyFill="1" applyBorder="1" applyAlignment="1">
      <alignment horizontal="center" vertical="center" wrapText="1"/>
    </xf>
    <xf numFmtId="0" fontId="16" fillId="18" borderId="12" xfId="0" applyFont="1" applyFill="1" applyBorder="1" applyAlignment="1">
      <alignment horizontal="center" vertical="center"/>
    </xf>
    <xf numFmtId="9" fontId="16" fillId="18" borderId="12" xfId="1" applyFont="1" applyFill="1" applyBorder="1" applyAlignment="1">
      <alignment horizontal="center" vertical="center"/>
    </xf>
    <xf numFmtId="9" fontId="25" fillId="18" borderId="1" xfId="0" applyNumberFormat="1" applyFont="1" applyFill="1" applyBorder="1" applyAlignment="1">
      <alignment horizontal="center" vertical="center"/>
    </xf>
    <xf numFmtId="9" fontId="16" fillId="18" borderId="12" xfId="0" applyNumberFormat="1" applyFont="1" applyFill="1" applyBorder="1" applyAlignment="1">
      <alignment horizontal="center" vertical="center"/>
    </xf>
    <xf numFmtId="0" fontId="28" fillId="18" borderId="77" xfId="0" applyFont="1" applyFill="1" applyBorder="1" applyAlignment="1">
      <alignment horizontal="center" vertical="center" wrapText="1"/>
    </xf>
    <xf numFmtId="0" fontId="16" fillId="18" borderId="77" xfId="0" applyFont="1" applyFill="1" applyBorder="1" applyAlignment="1">
      <alignment horizontal="center" vertical="center" wrapText="1"/>
    </xf>
    <xf numFmtId="0" fontId="16" fillId="18" borderId="77" xfId="0" applyFont="1" applyFill="1" applyBorder="1" applyAlignment="1">
      <alignment horizontal="center" vertical="center"/>
    </xf>
    <xf numFmtId="9" fontId="16" fillId="18" borderId="77" xfId="1" applyFont="1" applyFill="1" applyBorder="1" applyAlignment="1">
      <alignment horizontal="center" vertical="center"/>
    </xf>
    <xf numFmtId="0" fontId="19" fillId="18" borderId="77" xfId="0" applyFont="1" applyFill="1" applyBorder="1" applyAlignment="1">
      <alignment horizontal="center" vertical="center" wrapText="1"/>
    </xf>
    <xf numFmtId="0" fontId="16" fillId="14" borderId="27" xfId="0" applyFont="1" applyFill="1" applyBorder="1" applyAlignment="1">
      <alignment horizontal="center" vertical="center"/>
    </xf>
    <xf numFmtId="0" fontId="16" fillId="21" borderId="1" xfId="0" applyFont="1" applyFill="1" applyBorder="1" applyAlignment="1">
      <alignment horizontal="center" vertical="center" wrapText="1"/>
    </xf>
    <xf numFmtId="9" fontId="16" fillId="18" borderId="1" xfId="1" applyNumberFormat="1" applyFont="1" applyFill="1" applyBorder="1" applyAlignment="1">
      <alignment horizontal="center" vertical="center"/>
    </xf>
    <xf numFmtId="9" fontId="16" fillId="18" borderId="12" xfId="1" applyNumberFormat="1" applyFont="1" applyFill="1" applyBorder="1" applyAlignment="1">
      <alignment horizontal="center" vertical="center"/>
    </xf>
    <xf numFmtId="0" fontId="16" fillId="18" borderId="1" xfId="0" applyFont="1" applyFill="1" applyBorder="1" applyAlignment="1">
      <alignment horizontal="center" vertical="center" wrapText="1"/>
    </xf>
    <xf numFmtId="0" fontId="28" fillId="18" borderId="73"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23" borderId="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0" fontId="16" fillId="22"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9" borderId="1" xfId="0" applyFont="1" applyFill="1" applyBorder="1" applyAlignment="1">
      <alignment horizontal="center" vertical="center" wrapText="1"/>
    </xf>
    <xf numFmtId="0" fontId="23"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24" borderId="1" xfId="0" applyFont="1" applyFill="1" applyBorder="1" applyAlignment="1">
      <alignment horizontal="center" vertical="center" wrapText="1"/>
    </xf>
    <xf numFmtId="0" fontId="16" fillId="0" borderId="0" xfId="0" applyFont="1"/>
    <xf numFmtId="0" fontId="16" fillId="25" borderId="1" xfId="0" applyFont="1" applyFill="1" applyBorder="1" applyAlignment="1">
      <alignment horizontal="center" vertical="center" wrapText="1"/>
    </xf>
    <xf numFmtId="0" fontId="23" fillId="0" borderId="1" xfId="0" applyFont="1" applyBorder="1" applyAlignment="1">
      <alignment horizontal="left" vertical="center" wrapText="1"/>
    </xf>
    <xf numFmtId="0" fontId="16" fillId="0" borderId="36" xfId="0" applyFont="1" applyBorder="1" applyAlignment="1">
      <alignment horizontal="center" vertical="center"/>
    </xf>
    <xf numFmtId="9" fontId="16" fillId="0" borderId="1" xfId="1" applyFont="1" applyBorder="1" applyAlignment="1">
      <alignment horizontal="center" vertical="center"/>
    </xf>
    <xf numFmtId="0" fontId="16" fillId="0" borderId="1" xfId="0" applyFont="1" applyBorder="1" applyAlignment="1">
      <alignment horizontal="center" vertical="center"/>
    </xf>
    <xf numFmtId="0" fontId="16" fillId="0" borderId="74" xfId="0" applyFont="1" applyBorder="1" applyAlignment="1">
      <alignment horizontal="center" vertical="center"/>
    </xf>
    <xf numFmtId="0" fontId="16" fillId="0" borderId="12" xfId="0" applyFont="1" applyBorder="1" applyAlignment="1">
      <alignment horizontal="center" vertical="center" wrapText="1"/>
    </xf>
    <xf numFmtId="0" fontId="16" fillId="0" borderId="12" xfId="0" applyFont="1" applyBorder="1" applyAlignment="1">
      <alignment horizontal="left" vertical="center" wrapText="1"/>
    </xf>
    <xf numFmtId="0" fontId="16" fillId="0" borderId="12" xfId="0" applyFont="1" applyBorder="1" applyAlignment="1">
      <alignment horizontal="center" vertical="center"/>
    </xf>
    <xf numFmtId="9" fontId="16" fillId="0" borderId="12" xfId="1" applyFont="1" applyBorder="1" applyAlignment="1">
      <alignment horizontal="center" vertical="center"/>
    </xf>
    <xf numFmtId="0" fontId="20" fillId="0" borderId="12" xfId="0" applyFont="1" applyBorder="1" applyAlignment="1">
      <alignment horizontal="left" vertical="center" wrapText="1"/>
    </xf>
    <xf numFmtId="0" fontId="16" fillId="6" borderId="68" xfId="0" applyFont="1" applyFill="1" applyBorder="1" applyAlignment="1">
      <alignment horizontal="left" vertical="center" wrapText="1"/>
    </xf>
    <xf numFmtId="0" fontId="19" fillId="6" borderId="81" xfId="0" applyFont="1" applyFill="1" applyBorder="1" applyAlignment="1">
      <alignment horizontal="left" vertical="center" wrapText="1"/>
    </xf>
    <xf numFmtId="9" fontId="16" fillId="18" borderId="1" xfId="0" applyNumberFormat="1" applyFont="1" applyFill="1" applyBorder="1" applyAlignment="1">
      <alignment horizontal="center" vertical="center"/>
    </xf>
    <xf numFmtId="0" fontId="16" fillId="18" borderId="12" xfId="0" applyFont="1" applyFill="1" applyBorder="1" applyAlignment="1">
      <alignment horizontal="left" vertical="center" wrapText="1"/>
    </xf>
    <xf numFmtId="0" fontId="16" fillId="0" borderId="38" xfId="0" applyFont="1" applyBorder="1" applyAlignment="1">
      <alignment horizontal="center" vertical="center" wrapText="1"/>
    </xf>
    <xf numFmtId="0" fontId="16" fillId="0" borderId="0" xfId="0" applyFont="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16" fillId="0" borderId="27" xfId="0" applyFont="1" applyBorder="1" applyAlignment="1">
      <alignment horizontal="center" vertical="center" wrapText="1"/>
    </xf>
    <xf numFmtId="0" fontId="22" fillId="6"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6" fillId="0" borderId="34" xfId="4" applyFont="1" applyBorder="1" applyAlignment="1">
      <alignment horizontal="left" vertical="top" wrapText="1"/>
    </xf>
    <xf numFmtId="0" fontId="6" fillId="0" borderId="35" xfId="4" applyFont="1" applyBorder="1"/>
    <xf numFmtId="0" fontId="6" fillId="0" borderId="23" xfId="4" applyFont="1" applyBorder="1" applyAlignment="1">
      <alignment horizontal="left" vertical="top" wrapText="1"/>
    </xf>
    <xf numFmtId="0" fontId="6" fillId="0" borderId="24" xfId="4" applyFont="1" applyBorder="1"/>
    <xf numFmtId="0" fontId="6" fillId="0" borderId="36" xfId="4" applyFont="1" applyBorder="1" applyAlignment="1">
      <alignment horizontal="center" vertical="center" wrapText="1"/>
    </xf>
    <xf numFmtId="0" fontId="7" fillId="0" borderId="37" xfId="4" applyFont="1" applyBorder="1"/>
    <xf numFmtId="0" fontId="7" fillId="0" borderId="38" xfId="4" applyFont="1" applyBorder="1"/>
    <xf numFmtId="0" fontId="17" fillId="13" borderId="36" xfId="4" applyFont="1" applyFill="1" applyBorder="1" applyAlignment="1">
      <alignment horizontal="center" vertical="center"/>
    </xf>
    <xf numFmtId="0" fontId="17" fillId="0" borderId="37" xfId="4" applyFont="1" applyBorder="1"/>
    <xf numFmtId="0" fontId="17" fillId="0" borderId="38" xfId="4" applyFont="1" applyBorder="1"/>
    <xf numFmtId="0" fontId="17" fillId="0" borderId="36" xfId="4" applyFont="1" applyBorder="1" applyAlignment="1">
      <alignment horizontal="center" vertical="center"/>
    </xf>
    <xf numFmtId="0" fontId="10" fillId="0" borderId="36" xfId="4" applyFont="1" applyBorder="1" applyAlignment="1">
      <alignment horizontal="center" vertical="center"/>
    </xf>
    <xf numFmtId="0" fontId="17" fillId="0" borderId="36" xfId="4" applyFont="1" applyBorder="1" applyAlignment="1">
      <alignment horizontal="center" vertical="center" wrapText="1"/>
    </xf>
    <xf numFmtId="0" fontId="17" fillId="13" borderId="36" xfId="4" applyFont="1" applyFill="1" applyBorder="1" applyAlignment="1">
      <alignment horizontal="center" vertical="center" wrapText="1"/>
    </xf>
    <xf numFmtId="0" fontId="10" fillId="0" borderId="23" xfId="4" applyFont="1" applyBorder="1" applyAlignment="1">
      <alignment horizontal="center" vertical="center"/>
    </xf>
    <xf numFmtId="0" fontId="14" fillId="0" borderId="24" xfId="4" applyFont="1" applyBorder="1"/>
    <xf numFmtId="0" fontId="14" fillId="0" borderId="28" xfId="4" applyFont="1" applyBorder="1"/>
    <xf numFmtId="0" fontId="14" fillId="0" borderId="29" xfId="4" applyFont="1" applyBorder="1"/>
    <xf numFmtId="0" fontId="14" fillId="0" borderId="33" xfId="4" applyFont="1" applyBorder="1"/>
    <xf numFmtId="0" fontId="14" fillId="0" borderId="31" xfId="4" applyFont="1" applyBorder="1"/>
    <xf numFmtId="0" fontId="5" fillId="0" borderId="25" xfId="4" applyFont="1" applyBorder="1" applyAlignment="1">
      <alignment horizontal="center" vertical="center" wrapText="1"/>
    </xf>
    <xf numFmtId="0" fontId="14" fillId="0" borderId="26" xfId="4" applyFont="1" applyBorder="1"/>
    <xf numFmtId="0" fontId="14" fillId="0" borderId="30" xfId="4" applyFont="1" applyBorder="1"/>
    <xf numFmtId="0" fontId="8" fillId="0" borderId="32" xfId="4" applyFont="1" applyBorder="1" applyAlignment="1">
      <alignment horizontal="center" vertical="center" wrapText="1"/>
    </xf>
    <xf numFmtId="0" fontId="17" fillId="0" borderId="34" xfId="4" applyFont="1" applyBorder="1" applyAlignment="1">
      <alignment horizontal="center" vertical="center"/>
    </xf>
    <xf numFmtId="0" fontId="7" fillId="0" borderId="35" xfId="4" applyFont="1" applyBorder="1"/>
    <xf numFmtId="0" fontId="16" fillId="0" borderId="34" xfId="4" applyFont="1" applyBorder="1" applyAlignment="1">
      <alignment horizontal="left" vertical="center" wrapText="1"/>
    </xf>
    <xf numFmtId="0" fontId="7" fillId="0" borderId="21" xfId="4" applyFont="1" applyBorder="1"/>
    <xf numFmtId="0" fontId="17" fillId="0" borderId="35" xfId="4" applyFont="1" applyBorder="1" applyAlignment="1">
      <alignment horizontal="center" vertical="center"/>
    </xf>
    <xf numFmtId="0" fontId="16" fillId="0" borderId="34" xfId="4" applyFont="1" applyFill="1" applyBorder="1" applyAlignment="1">
      <alignment horizontal="left" vertical="center" wrapText="1"/>
    </xf>
    <xf numFmtId="0" fontId="7" fillId="0" borderId="21" xfId="4" applyFont="1" applyFill="1" applyBorder="1"/>
    <xf numFmtId="0" fontId="7" fillId="0" borderId="35" xfId="4" applyFont="1" applyFill="1" applyBorder="1"/>
    <xf numFmtId="0" fontId="16" fillId="0" borderId="21" xfId="4" applyFont="1" applyFill="1" applyBorder="1" applyAlignment="1">
      <alignment horizontal="left" vertical="center" wrapText="1"/>
    </xf>
    <xf numFmtId="0" fontId="16" fillId="0" borderId="35" xfId="4" applyFont="1" applyFill="1" applyBorder="1" applyAlignment="1">
      <alignment horizontal="left" vertical="center" wrapText="1"/>
    </xf>
    <xf numFmtId="0" fontId="17" fillId="11" borderId="34" xfId="4" applyFont="1" applyFill="1" applyBorder="1" applyAlignment="1">
      <alignment horizontal="center" vertical="center" wrapText="1"/>
    </xf>
    <xf numFmtId="0" fontId="18" fillId="0" borderId="34" xfId="4" applyFont="1" applyBorder="1" applyAlignment="1">
      <alignment horizontal="left" vertical="center" wrapText="1"/>
    </xf>
    <xf numFmtId="0" fontId="18" fillId="0" borderId="35" xfId="4" applyFont="1" applyBorder="1" applyAlignment="1">
      <alignment horizontal="left" vertical="center" wrapText="1"/>
    </xf>
    <xf numFmtId="0" fontId="16" fillId="0" borderId="34" xfId="4" applyFont="1" applyBorder="1" applyAlignment="1">
      <alignment horizontal="center" vertical="center" wrapText="1"/>
    </xf>
    <xf numFmtId="0" fontId="16" fillId="0" borderId="21" xfId="4" applyFont="1" applyBorder="1" applyAlignment="1">
      <alignment horizontal="center" vertical="center" wrapText="1"/>
    </xf>
    <xf numFmtId="0" fontId="16" fillId="0" borderId="35" xfId="4" applyFont="1" applyBorder="1" applyAlignment="1">
      <alignment horizontal="center" vertical="center" wrapText="1"/>
    </xf>
    <xf numFmtId="14" fontId="16" fillId="0" borderId="34" xfId="4" applyNumberFormat="1" applyFont="1" applyBorder="1" applyAlignment="1">
      <alignment horizontal="left" vertical="center" wrapText="1"/>
    </xf>
    <xf numFmtId="0" fontId="6" fillId="0" borderId="34" xfId="4" applyFont="1" applyBorder="1" applyAlignment="1">
      <alignment horizontal="center" vertical="top" wrapText="1"/>
    </xf>
    <xf numFmtId="0" fontId="17" fillId="12" borderId="36" xfId="4" applyFont="1" applyFill="1" applyBorder="1" applyAlignment="1">
      <alignment horizontal="center" vertical="center"/>
    </xf>
    <xf numFmtId="0" fontId="6" fillId="14" borderId="34" xfId="4" applyFont="1" applyFill="1" applyBorder="1" applyAlignment="1">
      <alignment horizontal="left" vertical="top" wrapText="1"/>
    </xf>
    <xf numFmtId="0" fontId="6" fillId="0" borderId="41" xfId="4" applyFont="1" applyBorder="1" applyAlignment="1">
      <alignment horizontal="left" vertical="top" wrapText="1"/>
    </xf>
    <xf numFmtId="0" fontId="6" fillId="0" borderId="42" xfId="4" applyFont="1" applyBorder="1"/>
    <xf numFmtId="0" fontId="6" fillId="0" borderId="43" xfId="4" applyFont="1" applyBorder="1"/>
    <xf numFmtId="0" fontId="6" fillId="0" borderId="45" xfId="4" applyFont="1" applyBorder="1" applyAlignment="1">
      <alignment horizontal="left" vertical="top" wrapText="1"/>
    </xf>
    <xf numFmtId="0" fontId="6" fillId="0" borderId="46" xfId="4" applyFont="1" applyBorder="1"/>
    <xf numFmtId="0" fontId="10" fillId="0" borderId="39" xfId="4" applyFont="1" applyBorder="1" applyAlignment="1">
      <alignment horizontal="center" vertical="center"/>
    </xf>
    <xf numFmtId="0" fontId="7" fillId="0" borderId="15" xfId="4" applyFont="1" applyBorder="1"/>
    <xf numFmtId="0" fontId="7" fillId="0" borderId="14" xfId="4" applyFont="1" applyBorder="1"/>
    <xf numFmtId="0" fontId="6" fillId="17" borderId="12" xfId="4" applyFont="1" applyFill="1" applyBorder="1" applyAlignment="1">
      <alignment horizontal="center" vertical="center" wrapText="1"/>
    </xf>
    <xf numFmtId="0" fontId="6" fillId="17" borderId="10" xfId="4" applyFont="1" applyFill="1" applyBorder="1"/>
    <xf numFmtId="0" fontId="6" fillId="17" borderId="13" xfId="4" applyFont="1" applyFill="1" applyBorder="1"/>
    <xf numFmtId="0" fontId="6" fillId="17" borderId="41" xfId="4" applyFont="1" applyFill="1" applyBorder="1" applyAlignment="1">
      <alignment horizontal="left" vertical="top" wrapText="1"/>
    </xf>
    <xf numFmtId="0" fontId="6" fillId="17" borderId="42" xfId="4" applyFont="1" applyFill="1" applyBorder="1"/>
    <xf numFmtId="0" fontId="6" fillId="17" borderId="34" xfId="4" applyFont="1" applyFill="1" applyBorder="1" applyAlignment="1">
      <alignment horizontal="left" vertical="top" wrapText="1"/>
    </xf>
    <xf numFmtId="0" fontId="6" fillId="17" borderId="43" xfId="4" applyFont="1" applyFill="1" applyBorder="1"/>
    <xf numFmtId="0" fontId="6" fillId="17" borderId="43" xfId="4" applyFont="1" applyFill="1" applyBorder="1" applyAlignment="1">
      <alignment horizontal="left" vertical="top" wrapText="1"/>
    </xf>
    <xf numFmtId="0" fontId="17" fillId="0" borderId="12" xfId="4" applyFont="1" applyBorder="1" applyAlignment="1">
      <alignment horizontal="center" vertical="center"/>
    </xf>
    <xf numFmtId="0" fontId="17" fillId="0" borderId="10" xfId="4" applyFont="1" applyBorder="1"/>
    <xf numFmtId="0" fontId="17" fillId="0" borderId="13" xfId="4" applyFont="1" applyBorder="1"/>
    <xf numFmtId="0" fontId="22" fillId="6" borderId="1" xfId="0"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18" borderId="12" xfId="0" applyFont="1" applyFill="1" applyBorder="1" applyAlignment="1">
      <alignment horizontal="center" vertical="center" wrapText="1"/>
    </xf>
    <xf numFmtId="0" fontId="16" fillId="18" borderId="13" xfId="0" applyFont="1" applyFill="1" applyBorder="1" applyAlignment="1">
      <alignment horizontal="center" vertical="center" wrapText="1"/>
    </xf>
    <xf numFmtId="0" fontId="16" fillId="0" borderId="1" xfId="0" applyFont="1" applyBorder="1" applyAlignment="1">
      <alignment horizontal="center" vertical="center"/>
    </xf>
    <xf numFmtId="9" fontId="16" fillId="0" borderId="12" xfId="1" applyFont="1" applyBorder="1" applyAlignment="1">
      <alignment horizontal="center" vertical="center"/>
    </xf>
    <xf numFmtId="9" fontId="16" fillId="0" borderId="13" xfId="1"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20" fillId="6" borderId="82" xfId="0" applyFont="1" applyFill="1" applyBorder="1" applyAlignment="1">
      <alignment horizontal="center" vertical="center" wrapText="1"/>
    </xf>
    <xf numFmtId="0" fontId="20" fillId="6" borderId="70" xfId="0" applyFont="1" applyFill="1" applyBorder="1" applyAlignment="1">
      <alignment horizontal="center" vertical="center" wrapText="1"/>
    </xf>
    <xf numFmtId="0" fontId="16" fillId="0" borderId="83" xfId="0" applyFont="1" applyBorder="1" applyAlignment="1">
      <alignment horizontal="center" vertical="center" wrapText="1"/>
    </xf>
    <xf numFmtId="0" fontId="16" fillId="0" borderId="69" xfId="0" applyFont="1" applyBorder="1" applyAlignment="1">
      <alignment horizontal="center" vertical="center" wrapText="1"/>
    </xf>
    <xf numFmtId="0" fontId="28" fillId="0" borderId="36" xfId="0" applyFont="1" applyBorder="1" applyAlignment="1">
      <alignment horizontal="center" vertical="center" wrapText="1"/>
    </xf>
    <xf numFmtId="0" fontId="29" fillId="0" borderId="38" xfId="0" applyFont="1" applyBorder="1" applyAlignment="1">
      <alignment horizontal="center" vertical="center" wrapText="1"/>
    </xf>
    <xf numFmtId="0" fontId="16" fillId="18" borderId="36" xfId="0" applyFont="1" applyFill="1" applyBorder="1" applyAlignment="1">
      <alignment horizontal="center" vertical="center" wrapText="1"/>
    </xf>
    <xf numFmtId="0" fontId="20" fillId="18" borderId="38" xfId="0" applyFont="1" applyFill="1" applyBorder="1" applyAlignment="1">
      <alignment horizontal="center" vertical="center"/>
    </xf>
    <xf numFmtId="1" fontId="16" fillId="18" borderId="1" xfId="0" applyNumberFormat="1" applyFont="1" applyFill="1" applyBorder="1" applyAlignment="1">
      <alignment horizontal="center" vertical="center"/>
    </xf>
    <xf numFmtId="9" fontId="16" fillId="0" borderId="1" xfId="1" applyFont="1" applyBorder="1" applyAlignment="1">
      <alignment horizontal="center"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18" borderId="1" xfId="0" applyFont="1" applyFill="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28" fillId="18" borderId="1" xfId="0" applyFont="1" applyFill="1" applyBorder="1" applyAlignment="1">
      <alignment horizontal="center" vertical="center" wrapText="1"/>
    </xf>
    <xf numFmtId="0" fontId="16" fillId="18" borderId="1" xfId="0" applyFont="1" applyFill="1" applyBorder="1" applyAlignment="1">
      <alignment horizontal="center" vertical="center"/>
    </xf>
    <xf numFmtId="9" fontId="16" fillId="18" borderId="1" xfId="1" applyFont="1" applyFill="1" applyBorder="1" applyAlignment="1">
      <alignment horizontal="center" vertical="center"/>
    </xf>
    <xf numFmtId="9" fontId="16" fillId="18" borderId="1" xfId="0" applyNumberFormat="1" applyFont="1" applyFill="1" applyBorder="1" applyAlignment="1">
      <alignment horizontal="center" vertical="center"/>
    </xf>
    <xf numFmtId="0" fontId="20" fillId="18" borderId="1" xfId="0" applyFont="1" applyFill="1" applyBorder="1" applyAlignment="1">
      <alignment horizontal="center" vertical="center"/>
    </xf>
    <xf numFmtId="14" fontId="16" fillId="18" borderId="1" xfId="0" applyNumberFormat="1" applyFont="1" applyFill="1" applyBorder="1" applyAlignment="1">
      <alignment horizontal="center" vertical="center"/>
    </xf>
    <xf numFmtId="0" fontId="19" fillId="18" borderId="1" xfId="0" applyFont="1" applyFill="1" applyBorder="1" applyAlignment="1">
      <alignment horizontal="center" vertical="center" wrapText="1"/>
    </xf>
    <xf numFmtId="14" fontId="16" fillId="18" borderId="1" xfId="0" applyNumberFormat="1" applyFont="1" applyFill="1" applyBorder="1" applyAlignment="1">
      <alignment horizontal="center" vertical="center" wrapText="1"/>
    </xf>
    <xf numFmtId="9" fontId="16" fillId="18" borderId="12" xfId="1" applyFont="1" applyFill="1" applyBorder="1" applyAlignment="1">
      <alignment horizontal="center" vertical="center"/>
    </xf>
    <xf numFmtId="9" fontId="16" fillId="18" borderId="13" xfId="1" applyFont="1" applyFill="1" applyBorder="1" applyAlignment="1">
      <alignment horizontal="center" vertical="center"/>
    </xf>
    <xf numFmtId="0" fontId="16" fillId="18" borderId="12" xfId="0" applyFont="1" applyFill="1" applyBorder="1" applyAlignment="1">
      <alignment horizontal="center" vertical="center"/>
    </xf>
    <xf numFmtId="0" fontId="16" fillId="18" borderId="13" xfId="0" applyFont="1" applyFill="1" applyBorder="1" applyAlignment="1">
      <alignment horizontal="center" vertical="center"/>
    </xf>
    <xf numFmtId="0" fontId="16" fillId="18" borderId="10" xfId="0" applyFont="1" applyFill="1" applyBorder="1" applyAlignment="1">
      <alignment horizontal="center" vertical="center" wrapText="1"/>
    </xf>
    <xf numFmtId="166" fontId="16" fillId="18" borderId="1" xfId="7" applyNumberFormat="1" applyFont="1" applyFill="1" applyBorder="1" applyAlignment="1">
      <alignment horizontal="center" vertical="center"/>
    </xf>
    <xf numFmtId="0" fontId="28" fillId="18" borderId="12" xfId="0" applyFont="1" applyFill="1" applyBorder="1" applyAlignment="1">
      <alignment horizontal="center" vertical="center" wrapText="1"/>
    </xf>
    <xf numFmtId="0" fontId="28" fillId="18" borderId="13" xfId="0" applyFont="1" applyFill="1" applyBorder="1" applyAlignment="1">
      <alignment horizontal="center" vertical="center" wrapText="1"/>
    </xf>
    <xf numFmtId="0" fontId="19" fillId="18" borderId="12" xfId="0" applyFont="1" applyFill="1" applyBorder="1" applyAlignment="1">
      <alignment horizontal="center" vertical="center" wrapText="1"/>
    </xf>
    <xf numFmtId="0" fontId="19" fillId="18" borderId="13" xfId="0" applyFont="1" applyFill="1" applyBorder="1" applyAlignment="1">
      <alignment horizontal="center" vertical="center" wrapText="1"/>
    </xf>
    <xf numFmtId="0" fontId="16" fillId="18" borderId="10" xfId="0" applyFont="1" applyFill="1" applyBorder="1" applyAlignment="1">
      <alignment horizontal="center" vertical="center"/>
    </xf>
    <xf numFmtId="0" fontId="28" fillId="18" borderId="53" xfId="0" applyFont="1" applyFill="1" applyBorder="1" applyAlignment="1">
      <alignment horizontal="center" vertical="center" wrapText="1"/>
    </xf>
    <xf numFmtId="0" fontId="28" fillId="18" borderId="71" xfId="0" applyFont="1" applyFill="1" applyBorder="1" applyAlignment="1">
      <alignment horizontal="center" vertical="center" wrapText="1"/>
    </xf>
    <xf numFmtId="9" fontId="16" fillId="18" borderId="39" xfId="1" applyFont="1" applyFill="1" applyBorder="1" applyAlignment="1">
      <alignment horizontal="center" vertical="center"/>
    </xf>
    <xf numFmtId="9" fontId="16" fillId="18" borderId="14" xfId="1" applyFont="1" applyFill="1" applyBorder="1" applyAlignment="1">
      <alignment horizontal="center" vertical="center"/>
    </xf>
    <xf numFmtId="0" fontId="16" fillId="18" borderId="75" xfId="0" applyFont="1" applyFill="1" applyBorder="1" applyAlignment="1">
      <alignment horizontal="center" vertical="center"/>
    </xf>
    <xf numFmtId="0" fontId="16" fillId="18" borderId="76" xfId="0" applyFont="1" applyFill="1" applyBorder="1" applyAlignment="1">
      <alignment horizontal="center" vertical="center"/>
    </xf>
    <xf numFmtId="9" fontId="16" fillId="18" borderId="10" xfId="1" applyFont="1" applyFill="1" applyBorder="1" applyAlignment="1">
      <alignment horizontal="center" vertical="center"/>
    </xf>
    <xf numFmtId="9" fontId="16" fillId="18" borderId="15" xfId="1" applyFont="1" applyFill="1" applyBorder="1" applyAlignment="1">
      <alignment horizontal="center" vertical="center"/>
    </xf>
    <xf numFmtId="0" fontId="28" fillId="18" borderId="57" xfId="0" applyFont="1" applyFill="1" applyBorder="1" applyAlignment="1">
      <alignment horizontal="center" vertical="center" wrapText="1"/>
    </xf>
    <xf numFmtId="9" fontId="16" fillId="18" borderId="12" xfId="0" applyNumberFormat="1" applyFont="1" applyFill="1" applyBorder="1" applyAlignment="1">
      <alignment horizontal="center" vertical="center" wrapText="1"/>
    </xf>
    <xf numFmtId="9" fontId="16" fillId="18" borderId="10" xfId="0" applyNumberFormat="1" applyFont="1" applyFill="1" applyBorder="1" applyAlignment="1">
      <alignment horizontal="center" vertical="center" wrapText="1"/>
    </xf>
    <xf numFmtId="0" fontId="16" fillId="18" borderId="36" xfId="0" applyFont="1" applyFill="1" applyBorder="1" applyAlignment="1">
      <alignment horizontal="center" vertical="center"/>
    </xf>
    <xf numFmtId="9" fontId="16" fillId="18" borderId="36" xfId="0" applyNumberFormat="1" applyFont="1" applyFill="1" applyBorder="1" applyAlignment="1">
      <alignment horizontal="center" vertical="center"/>
    </xf>
    <xf numFmtId="0" fontId="16" fillId="18" borderId="65" xfId="0" applyFont="1" applyFill="1" applyBorder="1" applyAlignment="1">
      <alignment horizontal="center" vertical="center" wrapText="1"/>
    </xf>
    <xf numFmtId="0" fontId="16" fillId="18" borderId="67" xfId="0" applyFont="1" applyFill="1" applyBorder="1" applyAlignment="1">
      <alignment horizontal="center" vertical="center" wrapText="1"/>
    </xf>
    <xf numFmtId="0" fontId="16" fillId="18" borderId="68" xfId="0" applyFont="1" applyFill="1" applyBorder="1" applyAlignment="1">
      <alignment horizontal="center" vertical="center" wrapText="1"/>
    </xf>
    <xf numFmtId="0" fontId="28" fillId="14" borderId="36" xfId="0" applyFont="1" applyFill="1" applyBorder="1" applyAlignment="1">
      <alignment horizontal="center" vertical="center" wrapText="1"/>
    </xf>
    <xf numFmtId="0" fontId="29" fillId="18" borderId="38" xfId="0" applyFont="1" applyFill="1" applyBorder="1" applyAlignment="1">
      <alignment horizontal="center" vertical="center"/>
    </xf>
    <xf numFmtId="0" fontId="16" fillId="14" borderId="36" xfId="0" applyFont="1" applyFill="1" applyBorder="1" applyAlignment="1">
      <alignment horizontal="center" vertical="center" wrapText="1"/>
    </xf>
    <xf numFmtId="0" fontId="16" fillId="14" borderId="36" xfId="0" applyFont="1" applyFill="1" applyBorder="1" applyAlignment="1">
      <alignment horizontal="center" vertical="center"/>
    </xf>
    <xf numFmtId="0" fontId="19" fillId="18" borderId="24" xfId="0" applyFont="1" applyFill="1" applyBorder="1" applyAlignment="1">
      <alignment horizontal="center" vertical="center" wrapText="1"/>
    </xf>
    <xf numFmtId="0" fontId="21" fillId="18" borderId="31" xfId="0" applyFont="1" applyFill="1" applyBorder="1" applyAlignment="1">
      <alignment horizontal="center" vertical="center"/>
    </xf>
    <xf numFmtId="0" fontId="16" fillId="18" borderId="69" xfId="0" applyFont="1" applyFill="1" applyBorder="1" applyAlignment="1">
      <alignment horizontal="center" vertical="center" wrapText="1"/>
    </xf>
    <xf numFmtId="0" fontId="16" fillId="18" borderId="66" xfId="0" applyFont="1" applyFill="1" applyBorder="1" applyAlignment="1">
      <alignment horizontal="center" vertical="center" wrapText="1"/>
    </xf>
    <xf numFmtId="0" fontId="16" fillId="18" borderId="70" xfId="0" applyFont="1" applyFill="1" applyBorder="1" applyAlignment="1">
      <alignment horizontal="center" vertical="center" wrapText="1"/>
    </xf>
    <xf numFmtId="0" fontId="19" fillId="18" borderId="1" xfId="0" applyFont="1" applyFill="1" applyBorder="1" applyAlignment="1">
      <alignment horizontal="center" vertical="center"/>
    </xf>
    <xf numFmtId="0" fontId="16" fillId="18" borderId="56" xfId="0" applyFont="1" applyFill="1" applyBorder="1" applyAlignment="1">
      <alignment horizontal="center" vertical="center" wrapText="1"/>
    </xf>
    <xf numFmtId="0" fontId="16" fillId="18" borderId="50" xfId="0" applyFont="1" applyFill="1" applyBorder="1" applyAlignment="1">
      <alignment horizontal="center" vertical="center" wrapText="1"/>
    </xf>
    <xf numFmtId="0" fontId="19" fillId="4" borderId="58" xfId="0" applyFont="1" applyFill="1" applyBorder="1" applyAlignment="1">
      <alignment horizontal="center" vertical="center" wrapText="1"/>
    </xf>
    <xf numFmtId="0" fontId="19" fillId="4" borderId="59" xfId="0" applyFont="1" applyFill="1" applyBorder="1" applyAlignment="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9" fillId="2" borderId="8" xfId="2" applyFont="1" applyFill="1" applyBorder="1" applyAlignment="1" applyProtection="1">
      <alignment horizontal="center" vertical="center"/>
    </xf>
    <xf numFmtId="0" fontId="19" fillId="2" borderId="16" xfId="2" applyFont="1" applyFill="1" applyBorder="1" applyAlignment="1" applyProtection="1">
      <alignment horizontal="center" vertical="center"/>
    </xf>
    <xf numFmtId="0" fontId="19" fillId="0" borderId="17" xfId="0" applyFont="1" applyBorder="1" applyAlignment="1">
      <alignment horizontal="left" vertical="center" wrapText="1"/>
    </xf>
    <xf numFmtId="0" fontId="21" fillId="0" borderId="18" xfId="0" applyFont="1" applyBorder="1" applyAlignment="1">
      <alignment horizontal="left"/>
    </xf>
    <xf numFmtId="0" fontId="21" fillId="0" borderId="19" xfId="0" applyFont="1" applyBorder="1" applyAlignment="1">
      <alignment horizontal="left"/>
    </xf>
    <xf numFmtId="0" fontId="19" fillId="3" borderId="9" xfId="2" applyFont="1" applyFill="1" applyBorder="1" applyAlignment="1" applyProtection="1">
      <alignment horizontal="center" vertical="center"/>
    </xf>
    <xf numFmtId="0" fontId="19" fillId="3" borderId="15" xfId="2" applyFont="1" applyFill="1" applyBorder="1" applyAlignment="1" applyProtection="1">
      <alignment horizontal="center" vertical="center"/>
    </xf>
    <xf numFmtId="0" fontId="19" fillId="0" borderId="20" xfId="0" applyFont="1" applyBorder="1" applyAlignment="1">
      <alignment horizontal="left" vertical="center" wrapText="1"/>
    </xf>
    <xf numFmtId="0" fontId="21" fillId="0" borderId="21" xfId="0" applyFont="1" applyBorder="1"/>
    <xf numFmtId="0" fontId="21" fillId="0" borderId="22" xfId="0" applyFont="1" applyBorder="1"/>
    <xf numFmtId="0" fontId="6" fillId="0" borderId="20" xfId="0" applyFont="1" applyBorder="1" applyAlignment="1">
      <alignment horizontal="left" vertical="top" wrapText="1"/>
    </xf>
    <xf numFmtId="0" fontId="7" fillId="0" borderId="21" xfId="0" applyFont="1" applyBorder="1" applyAlignment="1">
      <alignment vertical="top"/>
    </xf>
    <xf numFmtId="0" fontId="7" fillId="0" borderId="22" xfId="0" applyFont="1" applyBorder="1" applyAlignment="1">
      <alignment vertical="top"/>
    </xf>
    <xf numFmtId="164" fontId="19" fillId="17" borderId="47" xfId="0" applyNumberFormat="1" applyFont="1" applyFill="1" applyBorder="1" applyAlignment="1">
      <alignment horizontal="left" vertical="center" wrapText="1"/>
    </xf>
    <xf numFmtId="0" fontId="21" fillId="17" borderId="32" xfId="0" applyFont="1" applyFill="1" applyBorder="1"/>
    <xf numFmtId="0" fontId="21" fillId="17" borderId="48" xfId="0" applyFont="1" applyFill="1" applyBorder="1"/>
    <xf numFmtId="0" fontId="19" fillId="3" borderId="8" xfId="2" applyFont="1" applyFill="1" applyBorder="1" applyAlignment="1" applyProtection="1">
      <alignment horizontal="center" vertical="center"/>
    </xf>
    <xf numFmtId="0" fontId="19" fillId="3" borderId="16" xfId="2" applyFont="1" applyFill="1" applyBorder="1" applyAlignment="1" applyProtection="1">
      <alignment horizontal="center" vertical="center"/>
    </xf>
    <xf numFmtId="0" fontId="19" fillId="6" borderId="8" xfId="0" applyFont="1" applyFill="1" applyBorder="1" applyAlignment="1">
      <alignment horizontal="center" vertical="center"/>
    </xf>
    <xf numFmtId="0" fontId="19" fillId="6" borderId="60" xfId="0" applyFont="1" applyFill="1" applyBorder="1" applyAlignment="1">
      <alignment horizontal="center" vertical="center"/>
    </xf>
    <xf numFmtId="0" fontId="19" fillId="6" borderId="61" xfId="0" applyFont="1" applyFill="1" applyBorder="1" applyAlignment="1">
      <alignment horizontal="center" vertical="center"/>
    </xf>
    <xf numFmtId="0" fontId="19" fillId="7" borderId="51" xfId="0" applyFont="1" applyFill="1" applyBorder="1" applyAlignment="1">
      <alignment horizontal="center" vertical="center"/>
    </xf>
    <xf numFmtId="0" fontId="19" fillId="7" borderId="56" xfId="0" applyFont="1" applyFill="1" applyBorder="1" applyAlignment="1">
      <alignment horizontal="center" vertical="center"/>
    </xf>
    <xf numFmtId="0" fontId="19" fillId="7" borderId="62" xfId="0" applyFont="1" applyFill="1" applyBorder="1" applyAlignment="1">
      <alignment horizontal="center" vertical="center"/>
    </xf>
    <xf numFmtId="0" fontId="19" fillId="8" borderId="55" xfId="0" applyFont="1" applyFill="1" applyBorder="1" applyAlignment="1">
      <alignment horizontal="center" vertical="center" wrapText="1"/>
    </xf>
    <xf numFmtId="0" fontId="19" fillId="8" borderId="57"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7"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9" fillId="4" borderId="54"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55" xfId="0" applyFont="1" applyFill="1" applyBorder="1" applyAlignment="1">
      <alignment horizontal="center" vertical="center" wrapText="1"/>
    </xf>
    <xf numFmtId="0" fontId="19" fillId="4" borderId="57" xfId="0" applyFont="1" applyFill="1" applyBorder="1" applyAlignment="1">
      <alignment horizontal="center" vertical="center" wrapText="1"/>
    </xf>
    <xf numFmtId="0" fontId="19" fillId="8" borderId="4" xfId="0" applyFont="1" applyFill="1" applyBorder="1" applyAlignment="1">
      <alignment horizontal="center" vertical="center"/>
    </xf>
    <xf numFmtId="0" fontId="19" fillId="8" borderId="11"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6" xfId="0" applyFont="1" applyFill="1" applyBorder="1" applyAlignment="1">
      <alignment horizontal="center" vertical="center"/>
    </xf>
    <xf numFmtId="0" fontId="19" fillId="8" borderId="0" xfId="0" applyFont="1" applyFill="1" applyBorder="1" applyAlignment="1">
      <alignment horizontal="center" vertical="center"/>
    </xf>
    <xf numFmtId="0" fontId="19" fillId="8" borderId="7" xfId="0" applyFont="1" applyFill="1" applyBorder="1" applyAlignment="1">
      <alignment horizontal="center" vertical="center"/>
    </xf>
    <xf numFmtId="0" fontId="19" fillId="5" borderId="51" xfId="0" applyFont="1" applyFill="1" applyBorder="1" applyAlignment="1">
      <alignment horizontal="center" vertical="center"/>
    </xf>
    <xf numFmtId="0" fontId="19" fillId="5" borderId="56" xfId="0" applyFont="1" applyFill="1" applyBorder="1" applyAlignment="1">
      <alignment horizontal="center" vertical="center"/>
    </xf>
    <xf numFmtId="0" fontId="19" fillId="5" borderId="49" xfId="0" applyFont="1" applyFill="1" applyBorder="1" applyAlignment="1">
      <alignment horizontal="center" vertical="center"/>
    </xf>
    <xf numFmtId="0" fontId="19" fillId="6" borderId="64" xfId="0" applyFont="1" applyFill="1" applyBorder="1" applyAlignment="1">
      <alignment horizontal="center"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1"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28" fillId="4" borderId="53" xfId="0" applyFont="1" applyFill="1" applyBorder="1" applyAlignment="1">
      <alignment horizontal="center" vertical="center" wrapText="1"/>
    </xf>
    <xf numFmtId="0" fontId="28" fillId="4" borderId="57" xfId="0"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58" xfId="0" applyFont="1" applyFill="1" applyBorder="1" applyAlignment="1">
      <alignment horizontal="center" vertical="center" wrapText="1"/>
    </xf>
    <xf numFmtId="0" fontId="20" fillId="18" borderId="37" xfId="0" applyFont="1" applyFill="1" applyBorder="1" applyAlignment="1">
      <alignment horizontal="center" vertical="center"/>
    </xf>
    <xf numFmtId="9" fontId="16" fillId="14" borderId="36" xfId="0" applyNumberFormat="1" applyFont="1" applyFill="1" applyBorder="1" applyAlignment="1">
      <alignment horizontal="center" vertical="center"/>
    </xf>
    <xf numFmtId="0" fontId="22" fillId="21" borderId="1" xfId="0" applyFont="1" applyFill="1" applyBorder="1" applyAlignment="1">
      <alignment horizontal="center" vertical="center" wrapText="1"/>
    </xf>
    <xf numFmtId="0" fontId="21" fillId="18" borderId="1" xfId="0" applyFont="1" applyFill="1" applyBorder="1" applyAlignment="1">
      <alignment horizontal="center" vertical="center"/>
    </xf>
    <xf numFmtId="0" fontId="16" fillId="14" borderId="1" xfId="0" applyFont="1" applyFill="1" applyBorder="1" applyAlignment="1">
      <alignment horizontal="center" vertical="center"/>
    </xf>
    <xf numFmtId="14" fontId="16" fillId="18" borderId="12" xfId="0" applyNumberFormat="1" applyFont="1" applyFill="1" applyBorder="1" applyAlignment="1">
      <alignment horizontal="center" vertical="center" wrapText="1"/>
    </xf>
    <xf numFmtId="14" fontId="16" fillId="18" borderId="13" xfId="0" applyNumberFormat="1" applyFont="1" applyFill="1" applyBorder="1" applyAlignment="1">
      <alignment horizontal="center" vertical="center" wrapText="1"/>
    </xf>
    <xf numFmtId="0" fontId="16" fillId="18" borderId="23" xfId="0" applyFont="1" applyFill="1" applyBorder="1" applyAlignment="1">
      <alignment horizontal="center" vertical="center"/>
    </xf>
    <xf numFmtId="0" fontId="20" fillId="18" borderId="28" xfId="0" applyFont="1" applyFill="1" applyBorder="1" applyAlignment="1">
      <alignment horizontal="center" vertical="center"/>
    </xf>
    <xf numFmtId="0" fontId="16" fillId="14" borderId="38" xfId="0" applyFont="1" applyFill="1" applyBorder="1" applyAlignment="1">
      <alignment horizontal="center" vertical="center" wrapText="1"/>
    </xf>
    <xf numFmtId="0" fontId="22" fillId="14" borderId="36" xfId="0" applyFont="1" applyFill="1" applyBorder="1" applyAlignment="1">
      <alignment horizontal="center" vertical="center" wrapText="1"/>
    </xf>
    <xf numFmtId="0" fontId="19" fillId="14" borderId="36" xfId="0" applyFont="1" applyFill="1" applyBorder="1" applyAlignment="1">
      <alignment horizontal="center" vertical="center" wrapText="1"/>
    </xf>
    <xf numFmtId="0" fontId="21" fillId="18" borderId="37" xfId="0" applyFont="1" applyFill="1" applyBorder="1" applyAlignment="1">
      <alignment horizontal="center" vertical="center"/>
    </xf>
    <xf numFmtId="0" fontId="16" fillId="18" borderId="37" xfId="0" applyFont="1" applyFill="1" applyBorder="1" applyAlignment="1">
      <alignment horizontal="center" vertical="center" wrapText="1"/>
    </xf>
    <xf numFmtId="0" fontId="29" fillId="18" borderId="37" xfId="0" applyFont="1" applyFill="1" applyBorder="1" applyAlignment="1">
      <alignment horizontal="center" vertical="center"/>
    </xf>
    <xf numFmtId="0" fontId="16" fillId="21" borderId="36" xfId="0" applyFont="1" applyFill="1" applyBorder="1" applyAlignment="1">
      <alignment horizontal="center" vertical="center" wrapText="1"/>
    </xf>
    <xf numFmtId="0" fontId="19" fillId="18" borderId="13" xfId="0" applyFont="1" applyFill="1" applyBorder="1" applyAlignment="1">
      <alignment horizontal="center" vertical="center"/>
    </xf>
    <xf numFmtId="14" fontId="16" fillId="18" borderId="12" xfId="0" applyNumberFormat="1" applyFont="1" applyFill="1" applyBorder="1" applyAlignment="1">
      <alignment horizontal="center" vertical="center"/>
    </xf>
    <xf numFmtId="0" fontId="19" fillId="18" borderId="36" xfId="0" applyFont="1" applyFill="1" applyBorder="1" applyAlignment="1">
      <alignment horizontal="center" vertical="center" wrapText="1"/>
    </xf>
    <xf numFmtId="0" fontId="21" fillId="18" borderId="38" xfId="0" applyFont="1" applyFill="1" applyBorder="1" applyAlignment="1">
      <alignment horizontal="center" vertical="center"/>
    </xf>
    <xf numFmtId="0" fontId="16" fillId="18" borderId="79" xfId="0" applyFont="1" applyFill="1" applyBorder="1" applyAlignment="1">
      <alignment horizontal="center" vertical="center" wrapText="1"/>
    </xf>
    <xf numFmtId="0" fontId="16" fillId="18" borderId="78" xfId="0" applyFont="1" applyFill="1" applyBorder="1" applyAlignment="1">
      <alignment horizontal="center" vertical="center"/>
    </xf>
    <xf numFmtId="0" fontId="16" fillId="18" borderId="80" xfId="0" applyFont="1" applyFill="1" applyBorder="1" applyAlignment="1">
      <alignment horizontal="center" vertical="center"/>
    </xf>
    <xf numFmtId="0" fontId="20" fillId="18" borderId="36" xfId="0" applyFont="1" applyFill="1" applyBorder="1" applyAlignment="1">
      <alignment horizontal="center" vertical="center"/>
    </xf>
    <xf numFmtId="165" fontId="16" fillId="18" borderId="36" xfId="0" applyNumberFormat="1" applyFont="1" applyFill="1" applyBorder="1" applyAlignment="1">
      <alignment horizontal="center" vertical="center"/>
    </xf>
    <xf numFmtId="0" fontId="20" fillId="18" borderId="38" xfId="0" applyFont="1" applyFill="1" applyBorder="1" applyAlignment="1">
      <alignment horizontal="center" vertical="center" wrapText="1"/>
    </xf>
    <xf numFmtId="0" fontId="19" fillId="18" borderId="38" xfId="0" applyFont="1" applyFill="1" applyBorder="1" applyAlignment="1">
      <alignment horizontal="center" vertical="center"/>
    </xf>
    <xf numFmtId="0" fontId="29" fillId="18" borderId="1" xfId="0" applyFont="1" applyFill="1" applyBorder="1" applyAlignment="1">
      <alignment horizontal="center" vertical="center"/>
    </xf>
    <xf numFmtId="9" fontId="16" fillId="18" borderId="1" xfId="0" applyNumberFormat="1" applyFont="1" applyFill="1" applyBorder="1" applyAlignment="1">
      <alignment horizontal="center" vertical="center" wrapText="1"/>
    </xf>
    <xf numFmtId="0" fontId="28" fillId="14" borderId="1" xfId="0" applyFont="1" applyFill="1" applyBorder="1" applyAlignment="1">
      <alignment horizontal="center" vertical="center" wrapText="1"/>
    </xf>
    <xf numFmtId="0" fontId="16" fillId="20"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20" fillId="18" borderId="12" xfId="0" applyFont="1" applyFill="1" applyBorder="1" applyAlignment="1">
      <alignment horizontal="center" vertical="center"/>
    </xf>
    <xf numFmtId="0" fontId="13" fillId="0" borderId="0" xfId="0" applyFont="1" applyAlignment="1">
      <alignment horizontal="center"/>
    </xf>
    <xf numFmtId="0" fontId="16" fillId="26" borderId="1" xfId="0" applyFont="1" applyFill="1" applyBorder="1" applyAlignment="1">
      <alignment horizontal="center" vertical="center" wrapText="1"/>
    </xf>
    <xf numFmtId="0" fontId="16" fillId="26" borderId="12" xfId="0" applyFont="1" applyFill="1" applyBorder="1" applyAlignment="1">
      <alignment horizontal="center" vertical="center"/>
    </xf>
    <xf numFmtId="0" fontId="16" fillId="26" borderId="13" xfId="0" applyFont="1" applyFill="1" applyBorder="1" applyAlignment="1">
      <alignment horizontal="center" vertical="center"/>
    </xf>
    <xf numFmtId="9" fontId="16" fillId="18" borderId="12" xfId="0" applyNumberFormat="1" applyFont="1" applyFill="1" applyBorder="1" applyAlignment="1">
      <alignment horizontal="center" vertical="center"/>
    </xf>
    <xf numFmtId="9" fontId="16" fillId="18" borderId="13" xfId="0" applyNumberFormat="1" applyFont="1" applyFill="1" applyBorder="1" applyAlignment="1">
      <alignment horizontal="center" vertical="center"/>
    </xf>
    <xf numFmtId="0" fontId="16" fillId="23" borderId="1" xfId="0" applyFont="1" applyFill="1" applyBorder="1" applyAlignment="1">
      <alignment horizontal="center" vertical="center"/>
    </xf>
    <xf numFmtId="0" fontId="16" fillId="23" borderId="36" xfId="0" applyFont="1" applyFill="1" applyBorder="1" applyAlignment="1">
      <alignment horizontal="center" vertical="center"/>
    </xf>
    <xf numFmtId="0" fontId="20" fillId="23" borderId="37" xfId="0" applyFont="1" applyFill="1" applyBorder="1" applyAlignment="1">
      <alignment horizontal="center" vertical="center"/>
    </xf>
    <xf numFmtId="0" fontId="16" fillId="18" borderId="84" xfId="0" applyFont="1" applyFill="1" applyBorder="1" applyAlignment="1">
      <alignment horizontal="center" vertical="center"/>
    </xf>
    <xf numFmtId="0" fontId="16" fillId="18" borderId="37" xfId="0" applyFont="1" applyFill="1" applyBorder="1" applyAlignment="1">
      <alignment horizontal="center" vertical="center"/>
    </xf>
    <xf numFmtId="0" fontId="16" fillId="18" borderId="85" xfId="0" applyFont="1" applyFill="1" applyBorder="1" applyAlignment="1">
      <alignment horizontal="center" vertical="center"/>
    </xf>
    <xf numFmtId="0" fontId="16" fillId="27" borderId="1" xfId="0" applyFont="1" applyFill="1" applyBorder="1" applyAlignment="1">
      <alignment horizontal="center" vertical="center"/>
    </xf>
  </cellXfs>
  <cellStyles count="8">
    <cellStyle name="Millares" xfId="7" builtinId="3"/>
    <cellStyle name="Normal" xfId="0" builtinId="0"/>
    <cellStyle name="Normal 2" xfId="2" xr:uid="{00000000-0005-0000-0000-000002000000}"/>
    <cellStyle name="Normal 2 2" xfId="3" xr:uid="{00000000-0005-0000-0000-000003000000}"/>
    <cellStyle name="Normal 3" xfId="4" xr:uid="{00000000-0005-0000-0000-000004000000}"/>
    <cellStyle name="Normal 4" xfId="5" xr:uid="{00000000-0005-0000-0000-000005000000}"/>
    <cellStyle name="Normal 5" xfId="6" xr:uid="{00000000-0005-0000-0000-000006000000}"/>
    <cellStyle name="Porcentaje" xfId="1" builtinId="5"/>
  </cellStyles>
  <dxfs count="1208">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colors>
    <mruColors>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1332156</xdr:colOff>
      <xdr:row>0</xdr:row>
      <xdr:rowOff>211494</xdr:rowOff>
    </xdr:from>
    <xdr:to>
      <xdr:col>0</xdr:col>
      <xdr:colOff>2416098</xdr:colOff>
      <xdr:row>3</xdr:row>
      <xdr:rowOff>359975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6" y="211494"/>
          <a:ext cx="1083942" cy="1066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administrativos.ut.edu.co/la-universidad-ut/planes-institucionales-ut/plan-de-accion.html" TargetMode="External"/><Relationship Id="rId7" Type="http://schemas.openxmlformats.org/officeDocument/2006/relationships/comments" Target="../comments2.xml"/><Relationship Id="rId2" Type="http://schemas.openxmlformats.org/officeDocument/2006/relationships/hyperlink" Target="http://administrativos.ut.edu.co/la-universidad-ut/planes-institucionales-ut/plan-de-accion.html" TargetMode="External"/><Relationship Id="rId1" Type="http://schemas.openxmlformats.org/officeDocument/2006/relationships/hyperlink" Target="http://administrativos.ut.edu.co/la-universidad-ut/planes-institucionales-ut/plan-de-accion.html"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Z988"/>
  <sheetViews>
    <sheetView topLeftCell="A7" zoomScale="66" zoomScaleNormal="66" workbookViewId="0">
      <selection activeCell="C11" sqref="C11"/>
    </sheetView>
  </sheetViews>
  <sheetFormatPr baseColWidth="10" defaultColWidth="14.42578125" defaultRowHeight="15" customHeight="1" x14ac:dyDescent="0.25"/>
  <cols>
    <col min="1" max="1" width="4.28515625" style="24" customWidth="1"/>
    <col min="2" max="2" width="45" style="24" customWidth="1"/>
    <col min="3" max="3" width="68.5703125" style="24" customWidth="1"/>
    <col min="4" max="4" width="46.140625" style="24" customWidth="1"/>
    <col min="5" max="5" width="34" style="24" customWidth="1"/>
    <col min="6" max="26" width="17.140625" style="24" customWidth="1"/>
    <col min="27" max="16384" width="14.42578125" style="24"/>
  </cols>
  <sheetData>
    <row r="1" spans="1:26" ht="19.5" customHeight="1" x14ac:dyDescent="0.25">
      <c r="A1" s="169"/>
      <c r="B1" s="170"/>
      <c r="C1" s="175" t="s">
        <v>87</v>
      </c>
      <c r="D1" s="176"/>
      <c r="E1" s="22" t="s">
        <v>88</v>
      </c>
      <c r="F1" s="23"/>
      <c r="G1" s="23"/>
      <c r="H1" s="23"/>
      <c r="I1" s="23"/>
      <c r="J1" s="23"/>
      <c r="K1" s="23"/>
      <c r="L1" s="23"/>
      <c r="M1" s="23"/>
      <c r="N1" s="23"/>
      <c r="O1" s="23"/>
      <c r="P1" s="23"/>
      <c r="Q1" s="23"/>
      <c r="R1" s="23"/>
      <c r="S1" s="23"/>
      <c r="T1" s="23"/>
      <c r="U1" s="23"/>
      <c r="V1" s="23"/>
      <c r="W1" s="23"/>
      <c r="X1" s="23"/>
      <c r="Y1" s="23"/>
      <c r="Z1" s="23"/>
    </row>
    <row r="2" spans="1:26" ht="19.5" customHeight="1" x14ac:dyDescent="0.25">
      <c r="A2" s="171"/>
      <c r="B2" s="172"/>
      <c r="C2" s="177"/>
      <c r="D2" s="174"/>
      <c r="E2" s="25" t="s">
        <v>200</v>
      </c>
      <c r="F2" s="23"/>
      <c r="G2" s="23"/>
      <c r="H2" s="23"/>
      <c r="I2" s="23"/>
      <c r="J2" s="23"/>
      <c r="K2" s="23"/>
      <c r="L2" s="23"/>
      <c r="M2" s="23"/>
      <c r="N2" s="23"/>
      <c r="O2" s="23"/>
      <c r="P2" s="23"/>
      <c r="Q2" s="23"/>
      <c r="R2" s="23"/>
      <c r="S2" s="23"/>
      <c r="T2" s="23"/>
      <c r="U2" s="23"/>
      <c r="V2" s="23"/>
      <c r="W2" s="23"/>
      <c r="X2" s="23"/>
      <c r="Y2" s="23"/>
      <c r="Z2" s="23"/>
    </row>
    <row r="3" spans="1:26" ht="19.5" customHeight="1" x14ac:dyDescent="0.25">
      <c r="A3" s="171"/>
      <c r="B3" s="172"/>
      <c r="C3" s="178" t="s">
        <v>157</v>
      </c>
      <c r="D3" s="170"/>
      <c r="E3" s="26" t="s">
        <v>294</v>
      </c>
      <c r="F3" s="23"/>
      <c r="G3" s="23"/>
      <c r="H3" s="23"/>
      <c r="I3" s="23"/>
      <c r="J3" s="23"/>
      <c r="K3" s="23"/>
      <c r="L3" s="23"/>
      <c r="M3" s="23"/>
      <c r="N3" s="23"/>
      <c r="O3" s="23"/>
      <c r="P3" s="23"/>
      <c r="Q3" s="23"/>
      <c r="R3" s="23"/>
      <c r="S3" s="23"/>
      <c r="T3" s="23"/>
      <c r="U3" s="23"/>
      <c r="V3" s="23"/>
      <c r="W3" s="23"/>
      <c r="X3" s="23"/>
      <c r="Y3" s="23"/>
      <c r="Z3" s="23"/>
    </row>
    <row r="4" spans="1:26" ht="19.5" customHeight="1" x14ac:dyDescent="0.25">
      <c r="A4" s="173"/>
      <c r="B4" s="174"/>
      <c r="C4" s="177"/>
      <c r="D4" s="174"/>
      <c r="E4" s="26" t="s">
        <v>297</v>
      </c>
      <c r="F4" s="23"/>
      <c r="G4" s="23"/>
      <c r="H4" s="23"/>
      <c r="I4" s="23"/>
      <c r="J4" s="23"/>
      <c r="K4" s="23"/>
      <c r="L4" s="23"/>
      <c r="M4" s="23"/>
      <c r="N4" s="23"/>
      <c r="O4" s="23"/>
      <c r="P4" s="23"/>
      <c r="Q4" s="23"/>
      <c r="R4" s="23"/>
      <c r="S4" s="23"/>
      <c r="T4" s="23"/>
      <c r="U4" s="23"/>
      <c r="V4" s="23"/>
      <c r="W4" s="23"/>
      <c r="X4" s="23"/>
      <c r="Y4" s="23"/>
      <c r="Z4" s="23"/>
    </row>
    <row r="5" spans="1:26" ht="39" customHeight="1" x14ac:dyDescent="0.25">
      <c r="A5" s="179" t="s">
        <v>89</v>
      </c>
      <c r="B5" s="180"/>
      <c r="C5" s="181" t="s">
        <v>207</v>
      </c>
      <c r="D5" s="182"/>
      <c r="E5" s="180"/>
      <c r="F5" s="23"/>
      <c r="G5" s="23"/>
      <c r="H5" s="23"/>
      <c r="I5" s="23"/>
      <c r="J5" s="23"/>
      <c r="K5" s="23"/>
      <c r="L5" s="23"/>
      <c r="M5" s="23"/>
      <c r="N5" s="23"/>
      <c r="O5" s="23"/>
      <c r="P5" s="23"/>
      <c r="Q5" s="23"/>
      <c r="R5" s="23"/>
      <c r="S5" s="23"/>
      <c r="T5" s="23"/>
      <c r="U5" s="23"/>
      <c r="V5" s="23"/>
      <c r="W5" s="23"/>
      <c r="X5" s="23"/>
      <c r="Y5" s="23"/>
      <c r="Z5" s="23"/>
    </row>
    <row r="6" spans="1:26" ht="134.25" customHeight="1" x14ac:dyDescent="0.25">
      <c r="A6" s="179" t="s">
        <v>117</v>
      </c>
      <c r="B6" s="183"/>
      <c r="C6" s="184" t="s">
        <v>208</v>
      </c>
      <c r="D6" s="185"/>
      <c r="E6" s="186"/>
      <c r="F6" s="23"/>
      <c r="G6" s="23"/>
      <c r="H6" s="23"/>
      <c r="I6" s="23"/>
      <c r="J6" s="23"/>
      <c r="K6" s="23"/>
      <c r="L6" s="23"/>
      <c r="M6" s="23"/>
      <c r="N6" s="23"/>
      <c r="O6" s="23"/>
      <c r="P6" s="23"/>
      <c r="Q6" s="23"/>
      <c r="R6" s="23"/>
      <c r="S6" s="23"/>
      <c r="T6" s="23"/>
      <c r="U6" s="23"/>
      <c r="V6" s="23"/>
      <c r="W6" s="23"/>
      <c r="X6" s="23"/>
      <c r="Y6" s="23"/>
      <c r="Z6" s="23"/>
    </row>
    <row r="7" spans="1:26" ht="109.5" customHeight="1" x14ac:dyDescent="0.25">
      <c r="A7" s="179" t="s">
        <v>209</v>
      </c>
      <c r="B7" s="183"/>
      <c r="C7" s="184" t="s">
        <v>210</v>
      </c>
      <c r="D7" s="187"/>
      <c r="E7" s="188"/>
      <c r="F7" s="23"/>
      <c r="G7" s="23"/>
      <c r="H7" s="23"/>
      <c r="I7" s="23"/>
      <c r="J7" s="23"/>
      <c r="K7" s="23"/>
      <c r="L7" s="23"/>
      <c r="M7" s="23"/>
      <c r="N7" s="23"/>
      <c r="O7" s="23"/>
      <c r="P7" s="23"/>
      <c r="Q7" s="23"/>
      <c r="R7" s="23"/>
      <c r="S7" s="23"/>
      <c r="T7" s="23"/>
      <c r="U7" s="23"/>
      <c r="V7" s="23"/>
      <c r="W7" s="23"/>
      <c r="X7" s="23"/>
      <c r="Y7" s="23"/>
      <c r="Z7" s="23"/>
    </row>
    <row r="8" spans="1:26" ht="270.75" customHeight="1" x14ac:dyDescent="0.25">
      <c r="A8" s="179" t="s">
        <v>211</v>
      </c>
      <c r="B8" s="180"/>
      <c r="C8" s="181" t="s">
        <v>212</v>
      </c>
      <c r="D8" s="182"/>
      <c r="E8" s="180"/>
      <c r="F8" s="23"/>
      <c r="G8" s="23"/>
      <c r="H8" s="23"/>
      <c r="I8" s="23"/>
      <c r="J8" s="23"/>
      <c r="K8" s="23"/>
      <c r="L8" s="23"/>
      <c r="M8" s="23"/>
      <c r="N8" s="23"/>
      <c r="O8" s="23"/>
      <c r="P8" s="23"/>
      <c r="Q8" s="23"/>
      <c r="R8" s="23"/>
      <c r="S8" s="23"/>
      <c r="T8" s="23"/>
      <c r="U8" s="23"/>
      <c r="V8" s="23"/>
      <c r="W8" s="23"/>
      <c r="X8" s="23"/>
      <c r="Y8" s="23"/>
      <c r="Z8" s="23"/>
    </row>
    <row r="9" spans="1:26" ht="249.75" customHeight="1" x14ac:dyDescent="0.25">
      <c r="A9" s="190" t="s">
        <v>213</v>
      </c>
      <c r="B9" s="191"/>
      <c r="C9" s="192"/>
      <c r="D9" s="193"/>
      <c r="E9" s="194"/>
      <c r="F9" s="23"/>
      <c r="G9" s="23"/>
      <c r="H9" s="23"/>
      <c r="I9" s="23"/>
      <c r="J9" s="23"/>
      <c r="K9" s="23"/>
      <c r="L9" s="23"/>
      <c r="M9" s="23"/>
      <c r="N9" s="23"/>
      <c r="O9" s="23"/>
      <c r="P9" s="23"/>
      <c r="Q9" s="23"/>
      <c r="R9" s="23"/>
      <c r="S9" s="23"/>
      <c r="T9" s="23"/>
      <c r="U9" s="23"/>
      <c r="V9" s="23"/>
      <c r="W9" s="23"/>
      <c r="X9" s="23"/>
      <c r="Y9" s="23"/>
      <c r="Z9" s="23"/>
    </row>
    <row r="10" spans="1:26" ht="33.75" customHeight="1" x14ac:dyDescent="0.25">
      <c r="A10" s="179" t="s">
        <v>118</v>
      </c>
      <c r="B10" s="180"/>
      <c r="C10" s="195">
        <v>45747</v>
      </c>
      <c r="D10" s="182"/>
      <c r="E10" s="180"/>
      <c r="F10" s="23"/>
      <c r="G10" s="23"/>
      <c r="H10" s="23"/>
      <c r="I10" s="23"/>
      <c r="J10" s="23"/>
      <c r="K10" s="23"/>
      <c r="L10" s="23"/>
      <c r="M10" s="23"/>
      <c r="N10" s="23"/>
      <c r="O10" s="23"/>
      <c r="P10" s="23"/>
      <c r="Q10" s="23"/>
      <c r="R10" s="23"/>
      <c r="S10" s="23"/>
      <c r="T10" s="23"/>
      <c r="U10" s="23"/>
      <c r="V10" s="23"/>
      <c r="W10" s="23"/>
      <c r="X10" s="23"/>
      <c r="Y10" s="23"/>
      <c r="Z10" s="23"/>
    </row>
    <row r="11" spans="1:26" ht="34.5" customHeight="1" x14ac:dyDescent="0.25">
      <c r="A11" s="27" t="s">
        <v>92</v>
      </c>
      <c r="B11" s="27" t="s">
        <v>221</v>
      </c>
      <c r="C11" s="27" t="s">
        <v>104</v>
      </c>
      <c r="D11" s="189" t="s">
        <v>103</v>
      </c>
      <c r="E11" s="156"/>
      <c r="F11" s="23"/>
      <c r="G11" s="23"/>
      <c r="H11" s="23"/>
      <c r="I11" s="23"/>
      <c r="J11" s="23"/>
      <c r="K11" s="23"/>
      <c r="L11" s="23"/>
      <c r="M11" s="23"/>
      <c r="N11" s="23"/>
      <c r="O11" s="23"/>
      <c r="P11" s="23"/>
      <c r="Q11" s="23"/>
      <c r="R11" s="23"/>
      <c r="S11" s="23"/>
      <c r="T11" s="23"/>
      <c r="U11" s="23"/>
      <c r="V11" s="23"/>
      <c r="W11" s="23"/>
      <c r="X11" s="23"/>
      <c r="Y11" s="23"/>
      <c r="Z11" s="23"/>
    </row>
    <row r="12" spans="1:26" ht="34.5" customHeight="1" x14ac:dyDescent="0.25">
      <c r="A12" s="159">
        <v>1</v>
      </c>
      <c r="B12" s="197" t="s">
        <v>94</v>
      </c>
      <c r="C12" s="28" t="s">
        <v>112</v>
      </c>
      <c r="D12" s="155" t="s">
        <v>111</v>
      </c>
      <c r="E12" s="156"/>
      <c r="F12" s="23"/>
      <c r="G12" s="23"/>
      <c r="H12" s="23"/>
      <c r="I12" s="23"/>
      <c r="J12" s="23"/>
      <c r="K12" s="23"/>
      <c r="L12" s="23"/>
      <c r="M12" s="23"/>
      <c r="N12" s="23"/>
      <c r="O12" s="23"/>
      <c r="P12" s="23"/>
      <c r="Q12" s="23"/>
      <c r="R12" s="23"/>
      <c r="S12" s="23"/>
      <c r="T12" s="23"/>
      <c r="U12" s="23"/>
      <c r="V12" s="23"/>
      <c r="W12" s="23"/>
      <c r="X12" s="23"/>
      <c r="Y12" s="23"/>
      <c r="Z12" s="23"/>
    </row>
    <row r="13" spans="1:26" ht="34.5" customHeight="1" x14ac:dyDescent="0.25">
      <c r="A13" s="160"/>
      <c r="B13" s="163"/>
      <c r="C13" s="28" t="s">
        <v>115</v>
      </c>
      <c r="D13" s="155" t="s">
        <v>110</v>
      </c>
      <c r="E13" s="156"/>
      <c r="F13" s="23"/>
      <c r="G13" s="23"/>
      <c r="H13" s="23"/>
      <c r="I13" s="23"/>
      <c r="J13" s="23"/>
      <c r="K13" s="23"/>
      <c r="L13" s="23"/>
      <c r="M13" s="23"/>
      <c r="N13" s="23"/>
      <c r="O13" s="23"/>
      <c r="P13" s="23"/>
      <c r="Q13" s="23"/>
      <c r="R13" s="23"/>
      <c r="S13" s="23"/>
      <c r="T13" s="23"/>
      <c r="U13" s="23"/>
      <c r="V13" s="23"/>
      <c r="W13" s="23"/>
      <c r="X13" s="23"/>
      <c r="Y13" s="23"/>
      <c r="Z13" s="23"/>
    </row>
    <row r="14" spans="1:26" ht="43.5" customHeight="1" x14ac:dyDescent="0.25">
      <c r="A14" s="160"/>
      <c r="B14" s="163"/>
      <c r="C14" s="28" t="s">
        <v>120</v>
      </c>
      <c r="D14" s="155" t="s">
        <v>122</v>
      </c>
      <c r="E14" s="156"/>
      <c r="F14" s="23"/>
      <c r="G14" s="23"/>
      <c r="H14" s="23"/>
      <c r="I14" s="23"/>
      <c r="J14" s="23"/>
      <c r="K14" s="23"/>
      <c r="L14" s="23"/>
      <c r="M14" s="23"/>
      <c r="N14" s="23"/>
      <c r="O14" s="23"/>
      <c r="P14" s="23"/>
      <c r="Q14" s="23"/>
      <c r="R14" s="23"/>
      <c r="S14" s="23"/>
      <c r="T14" s="23"/>
      <c r="U14" s="23"/>
      <c r="V14" s="23"/>
      <c r="W14" s="23"/>
      <c r="X14" s="23"/>
      <c r="Y14" s="23"/>
      <c r="Z14" s="23"/>
    </row>
    <row r="15" spans="1:26" ht="34.5" customHeight="1" x14ac:dyDescent="0.25">
      <c r="A15" s="160"/>
      <c r="B15" s="163"/>
      <c r="C15" s="28" t="s">
        <v>121</v>
      </c>
      <c r="D15" s="155"/>
      <c r="E15" s="156"/>
      <c r="F15" s="23"/>
      <c r="G15" s="23"/>
      <c r="H15" s="23"/>
      <c r="I15" s="23"/>
      <c r="J15" s="23"/>
      <c r="K15" s="23"/>
      <c r="L15" s="23"/>
      <c r="M15" s="23"/>
      <c r="N15" s="23"/>
      <c r="O15" s="23"/>
      <c r="P15" s="23"/>
      <c r="Q15" s="23"/>
      <c r="R15" s="23"/>
      <c r="S15" s="23"/>
      <c r="T15" s="23"/>
      <c r="U15" s="23"/>
      <c r="V15" s="23"/>
      <c r="W15" s="23"/>
      <c r="X15" s="23"/>
      <c r="Y15" s="23"/>
      <c r="Z15" s="23"/>
    </row>
    <row r="16" spans="1:26" ht="34.5" customHeight="1" x14ac:dyDescent="0.25">
      <c r="A16" s="160"/>
      <c r="B16" s="163"/>
      <c r="C16" s="28" t="s">
        <v>222</v>
      </c>
      <c r="D16" s="155"/>
      <c r="E16" s="156"/>
      <c r="F16" s="23"/>
      <c r="G16" s="23"/>
      <c r="H16" s="23"/>
      <c r="I16" s="23"/>
      <c r="J16" s="23"/>
      <c r="K16" s="23"/>
      <c r="L16" s="23"/>
      <c r="M16" s="23"/>
      <c r="N16" s="23"/>
      <c r="O16" s="23"/>
      <c r="P16" s="23"/>
      <c r="Q16" s="23"/>
      <c r="R16" s="23"/>
      <c r="S16" s="23"/>
      <c r="T16" s="23"/>
      <c r="U16" s="23"/>
      <c r="V16" s="23"/>
      <c r="W16" s="23"/>
      <c r="X16" s="23"/>
      <c r="Y16" s="23"/>
      <c r="Z16" s="23"/>
    </row>
    <row r="17" spans="1:26" ht="34.5" customHeight="1" x14ac:dyDescent="0.25">
      <c r="A17" s="160"/>
      <c r="B17" s="163"/>
      <c r="C17" s="28" t="s">
        <v>223</v>
      </c>
      <c r="D17" s="31"/>
      <c r="E17" s="32"/>
      <c r="F17" s="23"/>
      <c r="G17" s="23"/>
      <c r="H17" s="23"/>
      <c r="I17" s="23"/>
      <c r="J17" s="23"/>
      <c r="K17" s="23"/>
      <c r="L17" s="23"/>
      <c r="M17" s="23"/>
      <c r="N17" s="23"/>
      <c r="O17" s="23"/>
      <c r="P17" s="23"/>
      <c r="Q17" s="23"/>
      <c r="R17" s="23"/>
      <c r="S17" s="23"/>
      <c r="T17" s="23"/>
      <c r="U17" s="23"/>
      <c r="V17" s="23"/>
      <c r="W17" s="23"/>
      <c r="X17" s="23"/>
      <c r="Y17" s="23"/>
      <c r="Z17" s="23"/>
    </row>
    <row r="18" spans="1:26" ht="34.5" customHeight="1" x14ac:dyDescent="0.25">
      <c r="A18" s="161"/>
      <c r="B18" s="164"/>
      <c r="C18" s="28" t="s">
        <v>224</v>
      </c>
      <c r="D18" s="196"/>
      <c r="E18" s="156"/>
      <c r="F18" s="23"/>
      <c r="G18" s="23"/>
      <c r="H18" s="23"/>
      <c r="I18" s="23"/>
      <c r="J18" s="23"/>
      <c r="K18" s="23"/>
      <c r="L18" s="23"/>
      <c r="M18" s="23"/>
      <c r="N18" s="23"/>
      <c r="O18" s="23"/>
      <c r="P18" s="23"/>
      <c r="Q18" s="23"/>
      <c r="R18" s="23"/>
      <c r="S18" s="23"/>
      <c r="T18" s="23"/>
      <c r="U18" s="23"/>
      <c r="V18" s="23"/>
      <c r="W18" s="23"/>
      <c r="X18" s="23"/>
      <c r="Y18" s="23"/>
      <c r="Z18" s="23"/>
    </row>
    <row r="19" spans="1:26" ht="49.5" customHeight="1" x14ac:dyDescent="0.25">
      <c r="A19" s="159">
        <v>2</v>
      </c>
      <c r="B19" s="165" t="s">
        <v>93</v>
      </c>
      <c r="C19" s="29" t="s">
        <v>123</v>
      </c>
      <c r="D19" s="155" t="s">
        <v>125</v>
      </c>
      <c r="E19" s="156"/>
      <c r="F19" s="23"/>
      <c r="G19" s="23"/>
      <c r="H19" s="23"/>
      <c r="I19" s="23"/>
      <c r="J19" s="23"/>
      <c r="K19" s="23"/>
      <c r="L19" s="23"/>
      <c r="M19" s="23"/>
      <c r="N19" s="23"/>
      <c r="O19" s="23"/>
      <c r="P19" s="23"/>
      <c r="Q19" s="23"/>
      <c r="R19" s="23"/>
      <c r="S19" s="23"/>
      <c r="T19" s="23"/>
      <c r="U19" s="23"/>
      <c r="V19" s="23"/>
      <c r="W19" s="23"/>
      <c r="X19" s="23"/>
      <c r="Y19" s="23"/>
      <c r="Z19" s="23"/>
    </row>
    <row r="20" spans="1:26" ht="38.25" customHeight="1" x14ac:dyDescent="0.25">
      <c r="A20" s="160"/>
      <c r="B20" s="163"/>
      <c r="C20" s="29" t="s">
        <v>202</v>
      </c>
      <c r="D20" s="155" t="s">
        <v>109</v>
      </c>
      <c r="E20" s="156"/>
      <c r="F20" s="23"/>
      <c r="G20" s="23"/>
      <c r="H20" s="23"/>
      <c r="I20" s="23"/>
      <c r="J20" s="23"/>
      <c r="K20" s="23"/>
      <c r="L20" s="23"/>
      <c r="M20" s="23"/>
      <c r="N20" s="23"/>
      <c r="O20" s="23"/>
      <c r="P20" s="23"/>
      <c r="Q20" s="23"/>
      <c r="R20" s="23"/>
      <c r="S20" s="23"/>
      <c r="T20" s="23"/>
      <c r="U20" s="23"/>
      <c r="V20" s="23"/>
      <c r="W20" s="23"/>
      <c r="X20" s="23"/>
      <c r="Y20" s="23"/>
      <c r="Z20" s="23"/>
    </row>
    <row r="21" spans="1:26" ht="56.25" customHeight="1" x14ac:dyDescent="0.25">
      <c r="A21" s="160"/>
      <c r="B21" s="163"/>
      <c r="C21" s="29" t="s">
        <v>124</v>
      </c>
      <c r="D21" s="155" t="s">
        <v>225</v>
      </c>
      <c r="E21" s="156"/>
      <c r="F21" s="23"/>
      <c r="G21" s="23"/>
      <c r="H21" s="23"/>
      <c r="I21" s="23"/>
      <c r="J21" s="23"/>
      <c r="K21" s="23"/>
      <c r="L21" s="23"/>
      <c r="M21" s="23"/>
      <c r="N21" s="23"/>
      <c r="O21" s="23"/>
      <c r="P21" s="23"/>
      <c r="Q21" s="23"/>
      <c r="R21" s="23"/>
      <c r="S21" s="23"/>
      <c r="T21" s="23"/>
      <c r="U21" s="23"/>
      <c r="V21" s="23"/>
      <c r="W21" s="23"/>
      <c r="X21" s="23"/>
      <c r="Y21" s="23"/>
      <c r="Z21" s="23"/>
    </row>
    <row r="22" spans="1:26" ht="52.5" customHeight="1" x14ac:dyDescent="0.25">
      <c r="A22" s="160"/>
      <c r="B22" s="163"/>
      <c r="C22" s="29" t="s">
        <v>183</v>
      </c>
      <c r="D22" s="155" t="s">
        <v>226</v>
      </c>
      <c r="E22" s="156"/>
      <c r="F22" s="23"/>
      <c r="G22" s="23"/>
      <c r="H22" s="23"/>
      <c r="I22" s="23"/>
      <c r="J22" s="23"/>
      <c r="K22" s="23"/>
      <c r="L22" s="23"/>
      <c r="M22" s="23"/>
      <c r="N22" s="23"/>
      <c r="O22" s="23"/>
      <c r="P22" s="23"/>
      <c r="Q22" s="23"/>
      <c r="R22" s="23"/>
      <c r="S22" s="23"/>
      <c r="T22" s="23"/>
      <c r="U22" s="23"/>
      <c r="V22" s="23"/>
      <c r="W22" s="23"/>
      <c r="X22" s="23"/>
      <c r="Y22" s="23"/>
      <c r="Z22" s="23"/>
    </row>
    <row r="23" spans="1:26" ht="53.25" customHeight="1" x14ac:dyDescent="0.25">
      <c r="A23" s="160"/>
      <c r="B23" s="163"/>
      <c r="C23" s="29" t="s">
        <v>227</v>
      </c>
      <c r="D23" s="155" t="s">
        <v>228</v>
      </c>
      <c r="E23" s="156"/>
      <c r="F23" s="23"/>
      <c r="G23" s="23"/>
      <c r="H23" s="23"/>
      <c r="I23" s="23"/>
      <c r="J23" s="23"/>
      <c r="K23" s="23"/>
      <c r="L23" s="23"/>
      <c r="M23" s="23"/>
      <c r="N23" s="23"/>
      <c r="O23" s="23"/>
      <c r="P23" s="23"/>
      <c r="Q23" s="23"/>
      <c r="R23" s="23"/>
      <c r="S23" s="23"/>
      <c r="T23" s="23"/>
      <c r="U23" s="23"/>
      <c r="V23" s="23"/>
      <c r="W23" s="23"/>
      <c r="X23" s="23"/>
      <c r="Y23" s="23"/>
      <c r="Z23" s="23"/>
    </row>
    <row r="24" spans="1:26" ht="39" customHeight="1" x14ac:dyDescent="0.25">
      <c r="A24" s="160"/>
      <c r="B24" s="163"/>
      <c r="C24" s="29"/>
      <c r="D24" s="155" t="s">
        <v>137</v>
      </c>
      <c r="E24" s="156"/>
      <c r="F24" s="23"/>
      <c r="G24" s="23"/>
      <c r="H24" s="23"/>
      <c r="I24" s="23"/>
      <c r="J24" s="23"/>
      <c r="K24" s="23"/>
      <c r="L24" s="23"/>
      <c r="M24" s="23"/>
      <c r="N24" s="23"/>
      <c r="O24" s="23"/>
      <c r="P24" s="23"/>
      <c r="Q24" s="23"/>
      <c r="R24" s="23"/>
      <c r="S24" s="23"/>
      <c r="T24" s="23"/>
      <c r="U24" s="23"/>
      <c r="V24" s="23"/>
      <c r="W24" s="23"/>
      <c r="X24" s="23"/>
      <c r="Y24" s="23"/>
      <c r="Z24" s="23"/>
    </row>
    <row r="25" spans="1:26" ht="39" customHeight="1" x14ac:dyDescent="0.25">
      <c r="A25" s="160"/>
      <c r="B25" s="163"/>
      <c r="C25" s="29"/>
      <c r="D25" s="155" t="s">
        <v>138</v>
      </c>
      <c r="E25" s="156"/>
      <c r="F25" s="23"/>
      <c r="G25" s="23"/>
      <c r="H25" s="23"/>
      <c r="I25" s="23"/>
      <c r="J25" s="23"/>
      <c r="K25" s="23"/>
      <c r="L25" s="23"/>
      <c r="M25" s="23"/>
      <c r="N25" s="23"/>
      <c r="O25" s="23"/>
      <c r="P25" s="23"/>
      <c r="Q25" s="23"/>
      <c r="R25" s="23"/>
      <c r="S25" s="23"/>
      <c r="T25" s="23"/>
      <c r="U25" s="23"/>
      <c r="V25" s="23"/>
      <c r="W25" s="23"/>
      <c r="X25" s="23"/>
      <c r="Y25" s="23"/>
      <c r="Z25" s="23"/>
    </row>
    <row r="26" spans="1:26" ht="39" customHeight="1" x14ac:dyDescent="0.25">
      <c r="A26" s="161"/>
      <c r="B26" s="164"/>
      <c r="C26" s="29"/>
      <c r="D26" s="155" t="s">
        <v>158</v>
      </c>
      <c r="E26" s="156"/>
      <c r="F26" s="23"/>
      <c r="G26" s="23"/>
      <c r="H26" s="23"/>
      <c r="I26" s="23"/>
      <c r="J26" s="23"/>
      <c r="K26" s="23"/>
      <c r="L26" s="23"/>
      <c r="M26" s="23"/>
      <c r="N26" s="23"/>
      <c r="O26" s="23"/>
      <c r="P26" s="23"/>
      <c r="Q26" s="23"/>
      <c r="R26" s="23"/>
      <c r="S26" s="23"/>
      <c r="T26" s="23"/>
      <c r="U26" s="23"/>
      <c r="V26" s="23"/>
      <c r="W26" s="23"/>
      <c r="X26" s="23"/>
      <c r="Y26" s="23"/>
      <c r="Z26" s="23"/>
    </row>
    <row r="27" spans="1:26" ht="33" customHeight="1" x14ac:dyDescent="0.25">
      <c r="A27" s="159">
        <v>3</v>
      </c>
      <c r="B27" s="197" t="s">
        <v>105</v>
      </c>
      <c r="C27" s="28" t="s">
        <v>126</v>
      </c>
      <c r="D27" s="155" t="s">
        <v>128</v>
      </c>
      <c r="E27" s="156"/>
      <c r="F27" s="23"/>
      <c r="G27" s="23"/>
      <c r="H27" s="23"/>
      <c r="I27" s="23"/>
      <c r="J27" s="23"/>
      <c r="K27" s="23"/>
      <c r="L27" s="23"/>
      <c r="M27" s="23"/>
      <c r="N27" s="23"/>
      <c r="O27" s="23"/>
      <c r="P27" s="23"/>
      <c r="Q27" s="23"/>
      <c r="R27" s="23"/>
      <c r="S27" s="23"/>
      <c r="T27" s="23"/>
      <c r="U27" s="23"/>
      <c r="V27" s="23"/>
      <c r="W27" s="23"/>
      <c r="X27" s="23"/>
      <c r="Y27" s="23"/>
      <c r="Z27" s="23"/>
    </row>
    <row r="28" spans="1:26" ht="52.5" customHeight="1" x14ac:dyDescent="0.25">
      <c r="A28" s="160"/>
      <c r="B28" s="163"/>
      <c r="C28" s="28" t="s">
        <v>113</v>
      </c>
      <c r="D28" s="155" t="s">
        <v>203</v>
      </c>
      <c r="E28" s="156"/>
      <c r="F28" s="23"/>
      <c r="G28" s="23"/>
      <c r="H28" s="23"/>
      <c r="I28" s="23"/>
      <c r="J28" s="23"/>
      <c r="K28" s="23"/>
      <c r="L28" s="23"/>
      <c r="M28" s="23"/>
      <c r="N28" s="23"/>
      <c r="O28" s="23"/>
      <c r="P28" s="23"/>
      <c r="Q28" s="23"/>
      <c r="R28" s="23"/>
      <c r="S28" s="23"/>
      <c r="T28" s="23"/>
      <c r="U28" s="23"/>
      <c r="V28" s="23"/>
      <c r="W28" s="23"/>
      <c r="X28" s="23"/>
      <c r="Y28" s="23"/>
      <c r="Z28" s="23"/>
    </row>
    <row r="29" spans="1:26" ht="31.5" customHeight="1" x14ac:dyDescent="0.25">
      <c r="A29" s="160"/>
      <c r="B29" s="163"/>
      <c r="C29" s="28" t="s">
        <v>229</v>
      </c>
      <c r="D29" s="155" t="s">
        <v>230</v>
      </c>
      <c r="E29" s="156"/>
      <c r="F29" s="23"/>
      <c r="G29" s="23"/>
      <c r="H29" s="23"/>
      <c r="I29" s="23"/>
      <c r="J29" s="23"/>
      <c r="K29" s="23"/>
      <c r="L29" s="23"/>
      <c r="M29" s="23"/>
      <c r="N29" s="23"/>
      <c r="O29" s="23"/>
      <c r="P29" s="23"/>
      <c r="Q29" s="23"/>
      <c r="R29" s="23"/>
      <c r="S29" s="23"/>
      <c r="T29" s="23"/>
      <c r="U29" s="23"/>
      <c r="V29" s="23"/>
      <c r="W29" s="23"/>
      <c r="X29" s="23"/>
      <c r="Y29" s="23"/>
      <c r="Z29" s="23"/>
    </row>
    <row r="30" spans="1:26" ht="44.25" customHeight="1" x14ac:dyDescent="0.25">
      <c r="A30" s="160"/>
      <c r="B30" s="163"/>
      <c r="C30" s="28" t="s">
        <v>231</v>
      </c>
      <c r="D30" s="155" t="s">
        <v>129</v>
      </c>
      <c r="E30" s="156"/>
      <c r="F30" s="23"/>
      <c r="G30" s="23"/>
      <c r="H30" s="23"/>
      <c r="I30" s="23"/>
      <c r="J30" s="23"/>
      <c r="K30" s="23"/>
      <c r="L30" s="23"/>
      <c r="M30" s="23"/>
      <c r="N30" s="23"/>
      <c r="O30" s="23"/>
      <c r="P30" s="23"/>
      <c r="Q30" s="23"/>
      <c r="R30" s="23"/>
      <c r="S30" s="23"/>
      <c r="T30" s="23"/>
      <c r="U30" s="23"/>
      <c r="V30" s="23"/>
      <c r="W30" s="23"/>
      <c r="X30" s="23"/>
      <c r="Y30" s="23"/>
      <c r="Z30" s="23"/>
    </row>
    <row r="31" spans="1:26" ht="45.75" customHeight="1" x14ac:dyDescent="0.25">
      <c r="A31" s="160"/>
      <c r="B31" s="163"/>
      <c r="C31" s="28" t="s">
        <v>232</v>
      </c>
      <c r="D31" s="155" t="s">
        <v>186</v>
      </c>
      <c r="E31" s="156"/>
      <c r="F31" s="23"/>
      <c r="G31" s="23"/>
      <c r="H31" s="23"/>
      <c r="I31" s="23"/>
      <c r="J31" s="23"/>
      <c r="K31" s="23"/>
      <c r="L31" s="23"/>
      <c r="M31" s="23"/>
      <c r="N31" s="23"/>
      <c r="O31" s="23"/>
      <c r="P31" s="23"/>
      <c r="Q31" s="23"/>
      <c r="R31" s="23"/>
      <c r="S31" s="23"/>
      <c r="T31" s="23"/>
      <c r="U31" s="23"/>
      <c r="V31" s="23"/>
      <c r="W31" s="23"/>
      <c r="X31" s="23"/>
      <c r="Y31" s="23"/>
      <c r="Z31" s="23"/>
    </row>
    <row r="32" spans="1:26" ht="52.5" customHeight="1" x14ac:dyDescent="0.25">
      <c r="A32" s="160"/>
      <c r="B32" s="163"/>
      <c r="C32" s="28" t="s">
        <v>127</v>
      </c>
      <c r="D32" s="155" t="s">
        <v>184</v>
      </c>
      <c r="E32" s="156"/>
      <c r="F32" s="23"/>
      <c r="G32" s="23"/>
      <c r="H32" s="23"/>
      <c r="I32" s="23"/>
      <c r="J32" s="23"/>
      <c r="K32" s="23"/>
      <c r="L32" s="23"/>
      <c r="M32" s="23"/>
      <c r="N32" s="23"/>
      <c r="O32" s="23"/>
      <c r="P32" s="23"/>
      <c r="Q32" s="23"/>
      <c r="R32" s="23"/>
      <c r="S32" s="23"/>
      <c r="T32" s="23"/>
      <c r="U32" s="23"/>
      <c r="V32" s="23"/>
      <c r="W32" s="23"/>
      <c r="X32" s="23"/>
      <c r="Y32" s="23"/>
      <c r="Z32" s="23"/>
    </row>
    <row r="33" spans="1:26" ht="46.5" customHeight="1" x14ac:dyDescent="0.25">
      <c r="A33" s="160"/>
      <c r="B33" s="163"/>
      <c r="C33" s="28" t="s">
        <v>233</v>
      </c>
      <c r="D33" s="155" t="s">
        <v>187</v>
      </c>
      <c r="E33" s="156"/>
      <c r="F33" s="23"/>
      <c r="G33" s="23"/>
      <c r="H33" s="23"/>
      <c r="I33" s="23"/>
      <c r="J33" s="23"/>
      <c r="K33" s="23"/>
      <c r="L33" s="23"/>
      <c r="M33" s="23"/>
      <c r="N33" s="23"/>
      <c r="O33" s="23"/>
      <c r="P33" s="23"/>
      <c r="Q33" s="23"/>
      <c r="R33" s="23"/>
      <c r="S33" s="23"/>
      <c r="T33" s="23"/>
      <c r="U33" s="23"/>
      <c r="V33" s="23"/>
      <c r="W33" s="23"/>
      <c r="X33" s="23"/>
      <c r="Y33" s="23"/>
      <c r="Z33" s="23"/>
    </row>
    <row r="34" spans="1:26" ht="39" customHeight="1" x14ac:dyDescent="0.25">
      <c r="A34" s="161"/>
      <c r="B34" s="164"/>
      <c r="C34" s="28"/>
      <c r="D34" s="155" t="s">
        <v>204</v>
      </c>
      <c r="E34" s="156"/>
      <c r="F34" s="23"/>
      <c r="G34" s="23"/>
      <c r="H34" s="23"/>
      <c r="I34" s="23"/>
      <c r="J34" s="23"/>
      <c r="K34" s="23"/>
      <c r="L34" s="23"/>
      <c r="M34" s="23"/>
      <c r="N34" s="23"/>
      <c r="O34" s="23"/>
      <c r="P34" s="23"/>
      <c r="Q34" s="23"/>
      <c r="R34" s="23"/>
      <c r="S34" s="23"/>
      <c r="T34" s="23"/>
      <c r="U34" s="23"/>
      <c r="V34" s="23"/>
      <c r="W34" s="23"/>
      <c r="X34" s="23"/>
      <c r="Y34" s="23"/>
      <c r="Z34" s="23"/>
    </row>
    <row r="35" spans="1:26" ht="45.75" customHeight="1" x14ac:dyDescent="0.25">
      <c r="A35" s="159">
        <v>4</v>
      </c>
      <c r="B35" s="165" t="s">
        <v>95</v>
      </c>
      <c r="C35" s="28" t="s">
        <v>145</v>
      </c>
      <c r="D35" s="155" t="s">
        <v>234</v>
      </c>
      <c r="E35" s="156"/>
      <c r="F35" s="23"/>
      <c r="G35" s="23"/>
      <c r="H35" s="23"/>
      <c r="I35" s="23"/>
      <c r="J35" s="23"/>
      <c r="K35" s="23"/>
      <c r="L35" s="23"/>
      <c r="M35" s="23"/>
      <c r="N35" s="23"/>
      <c r="O35" s="23"/>
      <c r="P35" s="23"/>
      <c r="Q35" s="23"/>
      <c r="R35" s="23"/>
      <c r="S35" s="23"/>
      <c r="T35" s="23"/>
      <c r="U35" s="23"/>
      <c r="V35" s="23"/>
      <c r="W35" s="23"/>
      <c r="X35" s="23"/>
      <c r="Y35" s="23"/>
      <c r="Z35" s="23"/>
    </row>
    <row r="36" spans="1:26" ht="40.5" customHeight="1" x14ac:dyDescent="0.25">
      <c r="A36" s="160"/>
      <c r="B36" s="163"/>
      <c r="C36" s="28" t="s">
        <v>130</v>
      </c>
      <c r="D36" s="155" t="s">
        <v>235</v>
      </c>
      <c r="E36" s="156"/>
      <c r="F36" s="23"/>
      <c r="G36" s="23"/>
      <c r="H36" s="23"/>
      <c r="I36" s="23"/>
      <c r="J36" s="23"/>
      <c r="K36" s="23"/>
      <c r="L36" s="23"/>
      <c r="M36" s="23"/>
      <c r="N36" s="23"/>
      <c r="O36" s="23"/>
      <c r="P36" s="23"/>
      <c r="Q36" s="23"/>
      <c r="R36" s="23"/>
      <c r="S36" s="23"/>
      <c r="T36" s="23"/>
      <c r="U36" s="23"/>
      <c r="V36" s="23"/>
      <c r="W36" s="23"/>
      <c r="X36" s="23"/>
      <c r="Y36" s="23"/>
      <c r="Z36" s="23"/>
    </row>
    <row r="37" spans="1:26" ht="48" customHeight="1" x14ac:dyDescent="0.25">
      <c r="A37" s="160"/>
      <c r="B37" s="163"/>
      <c r="C37" s="28" t="s">
        <v>146</v>
      </c>
      <c r="D37" s="155" t="s">
        <v>236</v>
      </c>
      <c r="E37" s="156"/>
      <c r="F37" s="23"/>
      <c r="G37" s="23"/>
      <c r="H37" s="23"/>
      <c r="I37" s="23"/>
      <c r="J37" s="23"/>
      <c r="K37" s="23"/>
      <c r="L37" s="23"/>
      <c r="M37" s="23"/>
      <c r="N37" s="23"/>
      <c r="O37" s="23"/>
      <c r="P37" s="23"/>
      <c r="Q37" s="23"/>
      <c r="R37" s="23"/>
      <c r="S37" s="23"/>
      <c r="T37" s="23"/>
      <c r="U37" s="23"/>
      <c r="V37" s="23"/>
      <c r="W37" s="23"/>
      <c r="X37" s="23"/>
      <c r="Y37" s="23"/>
      <c r="Z37" s="23"/>
    </row>
    <row r="38" spans="1:26" ht="48.75" customHeight="1" x14ac:dyDescent="0.25">
      <c r="A38" s="160"/>
      <c r="B38" s="163"/>
      <c r="C38" s="28" t="s">
        <v>237</v>
      </c>
      <c r="D38" s="155" t="s">
        <v>238</v>
      </c>
      <c r="E38" s="156"/>
      <c r="F38" s="23"/>
      <c r="G38" s="23"/>
      <c r="H38" s="23"/>
      <c r="I38" s="23"/>
      <c r="J38" s="23"/>
      <c r="K38" s="23"/>
      <c r="L38" s="23"/>
      <c r="M38" s="23"/>
      <c r="N38" s="23"/>
      <c r="O38" s="23"/>
      <c r="P38" s="23"/>
      <c r="Q38" s="23"/>
      <c r="R38" s="23"/>
      <c r="S38" s="23"/>
      <c r="T38" s="23"/>
      <c r="U38" s="23"/>
      <c r="V38" s="23"/>
      <c r="W38" s="23"/>
      <c r="X38" s="23"/>
      <c r="Y38" s="23"/>
      <c r="Z38" s="23"/>
    </row>
    <row r="39" spans="1:26" ht="30.75" customHeight="1" x14ac:dyDescent="0.25">
      <c r="A39" s="160"/>
      <c r="B39" s="163"/>
      <c r="C39" s="28"/>
      <c r="D39" s="155" t="s">
        <v>239</v>
      </c>
      <c r="E39" s="156"/>
      <c r="F39" s="23"/>
      <c r="G39" s="23"/>
      <c r="H39" s="23"/>
      <c r="I39" s="23"/>
      <c r="J39" s="23"/>
      <c r="K39" s="23"/>
      <c r="L39" s="23"/>
      <c r="M39" s="23"/>
      <c r="N39" s="23"/>
      <c r="O39" s="23"/>
      <c r="P39" s="23"/>
      <c r="Q39" s="23"/>
      <c r="R39" s="23"/>
      <c r="S39" s="23"/>
      <c r="T39" s="23"/>
      <c r="U39" s="23"/>
      <c r="V39" s="23"/>
      <c r="W39" s="23"/>
      <c r="X39" s="23"/>
      <c r="Y39" s="23"/>
      <c r="Z39" s="23"/>
    </row>
    <row r="40" spans="1:26" ht="65.25" customHeight="1" x14ac:dyDescent="0.25">
      <c r="A40" s="159">
        <v>5</v>
      </c>
      <c r="B40" s="162" t="s">
        <v>119</v>
      </c>
      <c r="C40" s="28" t="s">
        <v>240</v>
      </c>
      <c r="D40" s="155" t="s">
        <v>147</v>
      </c>
      <c r="E40" s="156"/>
      <c r="F40" s="23"/>
      <c r="G40" s="23"/>
      <c r="H40" s="23"/>
      <c r="I40" s="23"/>
      <c r="J40" s="23"/>
      <c r="K40" s="23"/>
      <c r="L40" s="23"/>
      <c r="M40" s="23"/>
      <c r="N40" s="23"/>
      <c r="O40" s="23"/>
      <c r="P40" s="23"/>
      <c r="Q40" s="23"/>
      <c r="R40" s="23"/>
      <c r="S40" s="23"/>
      <c r="T40" s="23"/>
      <c r="U40" s="23"/>
      <c r="V40" s="23"/>
      <c r="W40" s="23"/>
      <c r="X40" s="23"/>
      <c r="Y40" s="23"/>
      <c r="Z40" s="23"/>
    </row>
    <row r="41" spans="1:26" ht="36" customHeight="1" x14ac:dyDescent="0.25">
      <c r="A41" s="160"/>
      <c r="B41" s="163"/>
      <c r="C41" s="28" t="s">
        <v>205</v>
      </c>
      <c r="D41" s="155" t="s">
        <v>148</v>
      </c>
      <c r="E41" s="156"/>
      <c r="F41" s="23"/>
      <c r="G41" s="23"/>
      <c r="H41" s="23"/>
      <c r="I41" s="23"/>
      <c r="J41" s="23"/>
      <c r="K41" s="23"/>
      <c r="L41" s="23"/>
      <c r="M41" s="23"/>
      <c r="N41" s="23"/>
      <c r="O41" s="23"/>
      <c r="P41" s="23"/>
      <c r="Q41" s="23"/>
      <c r="R41" s="23"/>
      <c r="S41" s="23"/>
      <c r="T41" s="23"/>
      <c r="U41" s="23"/>
      <c r="V41" s="23"/>
      <c r="W41" s="23"/>
      <c r="X41" s="23"/>
      <c r="Y41" s="23"/>
      <c r="Z41" s="23"/>
    </row>
    <row r="42" spans="1:26" ht="32.25" customHeight="1" x14ac:dyDescent="0.25">
      <c r="A42" s="160"/>
      <c r="B42" s="163"/>
      <c r="C42" s="28" t="s">
        <v>206</v>
      </c>
      <c r="D42" s="155" t="s">
        <v>131</v>
      </c>
      <c r="E42" s="156"/>
      <c r="F42" s="23"/>
      <c r="G42" s="23"/>
      <c r="H42" s="23"/>
      <c r="I42" s="23"/>
      <c r="J42" s="23"/>
      <c r="K42" s="23"/>
      <c r="L42" s="23"/>
      <c r="M42" s="23"/>
      <c r="N42" s="23"/>
      <c r="O42" s="23"/>
      <c r="P42" s="23"/>
      <c r="Q42" s="23"/>
      <c r="R42" s="23"/>
      <c r="S42" s="23"/>
      <c r="T42" s="23"/>
      <c r="U42" s="23"/>
      <c r="V42" s="23"/>
      <c r="W42" s="23"/>
      <c r="X42" s="23"/>
      <c r="Y42" s="23"/>
      <c r="Z42" s="23"/>
    </row>
    <row r="43" spans="1:26" ht="26.25" customHeight="1" x14ac:dyDescent="0.25">
      <c r="A43" s="160"/>
      <c r="B43" s="163"/>
      <c r="C43" s="28" t="s">
        <v>241</v>
      </c>
      <c r="D43" s="155" t="s">
        <v>132</v>
      </c>
      <c r="E43" s="156"/>
      <c r="F43" s="23"/>
      <c r="G43" s="23"/>
      <c r="H43" s="23"/>
      <c r="I43" s="23"/>
      <c r="J43" s="23"/>
      <c r="K43" s="23"/>
      <c r="L43" s="23"/>
      <c r="M43" s="23"/>
      <c r="N43" s="23"/>
      <c r="O43" s="23"/>
      <c r="P43" s="23"/>
      <c r="Q43" s="23"/>
      <c r="R43" s="23"/>
      <c r="S43" s="23"/>
      <c r="T43" s="23"/>
      <c r="U43" s="23"/>
      <c r="V43" s="23"/>
      <c r="W43" s="23"/>
      <c r="X43" s="23"/>
      <c r="Y43" s="23"/>
      <c r="Z43" s="23"/>
    </row>
    <row r="44" spans="1:26" ht="26.25" customHeight="1" x14ac:dyDescent="0.25">
      <c r="A44" s="160"/>
      <c r="B44" s="163"/>
      <c r="C44" s="28"/>
      <c r="D44" s="155" t="s">
        <v>149</v>
      </c>
      <c r="E44" s="156"/>
      <c r="F44" s="23"/>
      <c r="G44" s="23"/>
      <c r="H44" s="23"/>
      <c r="I44" s="23"/>
      <c r="J44" s="23"/>
      <c r="K44" s="23"/>
      <c r="L44" s="23"/>
      <c r="M44" s="23"/>
      <c r="N44" s="23"/>
      <c r="O44" s="23"/>
      <c r="P44" s="23"/>
      <c r="Q44" s="23"/>
      <c r="R44" s="23"/>
      <c r="S44" s="23"/>
      <c r="T44" s="23"/>
      <c r="U44" s="23"/>
      <c r="V44" s="23"/>
      <c r="W44" s="23"/>
      <c r="X44" s="23"/>
      <c r="Y44" s="23"/>
      <c r="Z44" s="23"/>
    </row>
    <row r="45" spans="1:26" ht="26.25" customHeight="1" x14ac:dyDescent="0.25">
      <c r="A45" s="160"/>
      <c r="B45" s="163"/>
      <c r="C45" s="28"/>
      <c r="D45" s="155" t="s">
        <v>133</v>
      </c>
      <c r="E45" s="156"/>
      <c r="F45" s="23"/>
      <c r="G45" s="23"/>
      <c r="H45" s="23"/>
      <c r="I45" s="23"/>
      <c r="J45" s="23"/>
      <c r="K45" s="23"/>
      <c r="L45" s="23"/>
      <c r="M45" s="23"/>
      <c r="N45" s="23"/>
      <c r="O45" s="23"/>
      <c r="P45" s="23"/>
      <c r="Q45" s="23"/>
      <c r="R45" s="23"/>
      <c r="S45" s="23"/>
      <c r="T45" s="23"/>
      <c r="U45" s="23"/>
      <c r="V45" s="23"/>
      <c r="W45" s="23"/>
      <c r="X45" s="23"/>
      <c r="Y45" s="23"/>
      <c r="Z45" s="23"/>
    </row>
    <row r="46" spans="1:26" ht="26.25" customHeight="1" x14ac:dyDescent="0.25">
      <c r="A46" s="160"/>
      <c r="B46" s="163"/>
      <c r="C46" s="28"/>
      <c r="D46" s="155" t="s">
        <v>150</v>
      </c>
      <c r="E46" s="156"/>
      <c r="F46" s="23"/>
      <c r="G46" s="23"/>
      <c r="H46" s="23"/>
      <c r="I46" s="23"/>
      <c r="J46" s="23"/>
      <c r="K46" s="23"/>
      <c r="L46" s="23"/>
      <c r="M46" s="23"/>
      <c r="N46" s="23"/>
      <c r="O46" s="23"/>
      <c r="P46" s="23"/>
      <c r="Q46" s="23"/>
      <c r="R46" s="23"/>
      <c r="S46" s="23"/>
      <c r="T46" s="23"/>
      <c r="U46" s="23"/>
      <c r="V46" s="23"/>
      <c r="W46" s="23"/>
      <c r="X46" s="23"/>
      <c r="Y46" s="23"/>
      <c r="Z46" s="23"/>
    </row>
    <row r="47" spans="1:26" ht="26.25" customHeight="1" x14ac:dyDescent="0.25">
      <c r="A47" s="161"/>
      <c r="B47" s="164"/>
      <c r="C47" s="28"/>
      <c r="D47" s="155" t="s">
        <v>134</v>
      </c>
      <c r="E47" s="156"/>
      <c r="F47" s="23"/>
      <c r="G47" s="23"/>
      <c r="H47" s="23"/>
      <c r="I47" s="23"/>
      <c r="J47" s="23"/>
      <c r="K47" s="23"/>
      <c r="L47" s="23"/>
      <c r="M47" s="23"/>
      <c r="N47" s="23"/>
      <c r="O47" s="23"/>
      <c r="P47" s="23"/>
      <c r="Q47" s="23"/>
      <c r="R47" s="23"/>
      <c r="S47" s="23"/>
      <c r="T47" s="23"/>
      <c r="U47" s="23"/>
      <c r="V47" s="23"/>
      <c r="W47" s="23"/>
      <c r="X47" s="23"/>
      <c r="Y47" s="23"/>
      <c r="Z47" s="23"/>
    </row>
    <row r="48" spans="1:26" ht="22.5" customHeight="1" x14ac:dyDescent="0.25">
      <c r="A48" s="159">
        <v>6</v>
      </c>
      <c r="B48" s="165" t="s">
        <v>114</v>
      </c>
      <c r="C48" s="28" t="s">
        <v>135</v>
      </c>
      <c r="D48" s="155" t="s">
        <v>242</v>
      </c>
      <c r="E48" s="156"/>
      <c r="F48" s="23"/>
      <c r="G48" s="23"/>
      <c r="H48" s="23"/>
      <c r="I48" s="23"/>
      <c r="J48" s="23"/>
      <c r="K48" s="23"/>
      <c r="L48" s="23"/>
      <c r="M48" s="23"/>
      <c r="N48" s="23"/>
      <c r="O48" s="23"/>
      <c r="P48" s="23"/>
      <c r="Q48" s="23"/>
      <c r="R48" s="23"/>
      <c r="S48" s="23"/>
      <c r="T48" s="23"/>
      <c r="U48" s="23"/>
      <c r="V48" s="23"/>
      <c r="W48" s="23"/>
      <c r="X48" s="23"/>
      <c r="Y48" s="23"/>
      <c r="Z48" s="23"/>
    </row>
    <row r="49" spans="1:26" ht="22.5" customHeight="1" x14ac:dyDescent="0.25">
      <c r="A49" s="160"/>
      <c r="B49" s="163"/>
      <c r="C49" s="28" t="s">
        <v>136</v>
      </c>
      <c r="D49" s="155"/>
      <c r="E49" s="156"/>
      <c r="F49" s="23"/>
      <c r="G49" s="23"/>
      <c r="H49" s="23"/>
      <c r="I49" s="23"/>
      <c r="J49" s="23"/>
      <c r="K49" s="23"/>
      <c r="L49" s="23"/>
      <c r="M49" s="23"/>
      <c r="N49" s="23"/>
      <c r="O49" s="23"/>
      <c r="P49" s="23"/>
      <c r="Q49" s="23"/>
      <c r="R49" s="23"/>
      <c r="S49" s="23"/>
      <c r="T49" s="23"/>
      <c r="U49" s="23"/>
      <c r="V49" s="23"/>
      <c r="W49" s="23"/>
      <c r="X49" s="23"/>
      <c r="Y49" s="23"/>
      <c r="Z49" s="23"/>
    </row>
    <row r="50" spans="1:26" ht="22.5" customHeight="1" x14ac:dyDescent="0.25">
      <c r="A50" s="160"/>
      <c r="B50" s="163"/>
      <c r="C50" s="28" t="s">
        <v>243</v>
      </c>
      <c r="D50" s="155"/>
      <c r="E50" s="156"/>
      <c r="F50" s="23"/>
      <c r="G50" s="23"/>
      <c r="H50" s="23"/>
      <c r="I50" s="23"/>
      <c r="J50" s="23"/>
      <c r="K50" s="23"/>
      <c r="L50" s="23"/>
      <c r="M50" s="23"/>
      <c r="N50" s="23"/>
      <c r="O50" s="23"/>
      <c r="P50" s="23"/>
      <c r="Q50" s="23"/>
      <c r="R50" s="23"/>
      <c r="S50" s="23"/>
      <c r="T50" s="23"/>
      <c r="U50" s="23"/>
      <c r="V50" s="23"/>
      <c r="W50" s="23"/>
      <c r="X50" s="23"/>
      <c r="Y50" s="23"/>
      <c r="Z50" s="23"/>
    </row>
    <row r="51" spans="1:26" ht="22.5" customHeight="1" x14ac:dyDescent="0.25">
      <c r="A51" s="160"/>
      <c r="B51" s="163"/>
      <c r="C51" s="28" t="s">
        <v>244</v>
      </c>
      <c r="D51" s="155"/>
      <c r="E51" s="156"/>
      <c r="F51" s="23"/>
      <c r="G51" s="23"/>
      <c r="H51" s="23"/>
      <c r="I51" s="23"/>
      <c r="J51" s="23"/>
      <c r="K51" s="23"/>
      <c r="L51" s="23"/>
      <c r="M51" s="23"/>
      <c r="N51" s="23"/>
      <c r="O51" s="23"/>
      <c r="P51" s="23"/>
      <c r="Q51" s="23"/>
      <c r="R51" s="23"/>
      <c r="S51" s="23"/>
      <c r="T51" s="23"/>
      <c r="U51" s="23"/>
      <c r="V51" s="23"/>
      <c r="W51" s="23"/>
      <c r="X51" s="23"/>
      <c r="Y51" s="23"/>
      <c r="Z51" s="23"/>
    </row>
    <row r="52" spans="1:26" ht="22.5" customHeight="1" x14ac:dyDescent="0.25">
      <c r="A52" s="160"/>
      <c r="B52" s="163"/>
      <c r="C52" s="28" t="s">
        <v>245</v>
      </c>
      <c r="D52" s="155"/>
      <c r="E52" s="156"/>
      <c r="F52" s="23"/>
      <c r="G52" s="23"/>
      <c r="H52" s="23"/>
      <c r="I52" s="23"/>
      <c r="J52" s="23"/>
      <c r="K52" s="23"/>
      <c r="L52" s="23"/>
      <c r="M52" s="23"/>
      <c r="N52" s="23"/>
      <c r="O52" s="23"/>
      <c r="P52" s="23"/>
      <c r="Q52" s="23"/>
      <c r="R52" s="23"/>
      <c r="S52" s="23"/>
      <c r="T52" s="23"/>
      <c r="U52" s="23"/>
      <c r="V52" s="23"/>
      <c r="W52" s="23"/>
      <c r="X52" s="23"/>
      <c r="Y52" s="23"/>
      <c r="Z52" s="23"/>
    </row>
    <row r="53" spans="1:26" ht="22.5" customHeight="1" x14ac:dyDescent="0.25">
      <c r="A53" s="160"/>
      <c r="B53" s="163"/>
      <c r="C53" s="28" t="s">
        <v>246</v>
      </c>
      <c r="D53" s="31"/>
      <c r="E53" s="30"/>
      <c r="F53" s="23"/>
      <c r="G53" s="23"/>
      <c r="H53" s="23"/>
      <c r="I53" s="23"/>
      <c r="J53" s="23"/>
      <c r="K53" s="23"/>
      <c r="L53" s="23"/>
      <c r="M53" s="23"/>
      <c r="N53" s="23"/>
      <c r="O53" s="23"/>
      <c r="P53" s="23"/>
      <c r="Q53" s="23"/>
      <c r="R53" s="23"/>
      <c r="S53" s="23"/>
      <c r="T53" s="23"/>
      <c r="U53" s="23"/>
      <c r="V53" s="23"/>
      <c r="W53" s="23"/>
      <c r="X53" s="23"/>
      <c r="Y53" s="23"/>
      <c r="Z53" s="23"/>
    </row>
    <row r="54" spans="1:26" ht="28.5" customHeight="1" x14ac:dyDescent="0.25">
      <c r="A54" s="27" t="s">
        <v>92</v>
      </c>
      <c r="B54" s="27" t="s">
        <v>247</v>
      </c>
      <c r="C54" s="27" t="s">
        <v>102</v>
      </c>
      <c r="D54" s="189" t="s">
        <v>107</v>
      </c>
      <c r="E54" s="156"/>
      <c r="F54" s="23"/>
      <c r="G54" s="23"/>
      <c r="H54" s="23"/>
      <c r="I54" s="23"/>
      <c r="J54" s="23"/>
      <c r="K54" s="23"/>
      <c r="L54" s="23"/>
      <c r="M54" s="23"/>
      <c r="N54" s="23"/>
      <c r="O54" s="23"/>
      <c r="P54" s="23"/>
      <c r="Q54" s="23"/>
      <c r="R54" s="23"/>
      <c r="S54" s="23"/>
      <c r="T54" s="23"/>
      <c r="U54" s="23"/>
      <c r="V54" s="23"/>
      <c r="W54" s="23"/>
      <c r="X54" s="23"/>
      <c r="Y54" s="23"/>
      <c r="Z54" s="23"/>
    </row>
    <row r="55" spans="1:26" ht="76.5" customHeight="1" x14ac:dyDescent="0.25">
      <c r="A55" s="159">
        <v>1</v>
      </c>
      <c r="B55" s="162" t="s">
        <v>98</v>
      </c>
      <c r="C55" s="29" t="s">
        <v>248</v>
      </c>
      <c r="D55" s="155" t="s">
        <v>249</v>
      </c>
      <c r="E55" s="156"/>
      <c r="F55" s="23"/>
      <c r="G55" s="23"/>
      <c r="H55" s="23"/>
      <c r="I55" s="23"/>
      <c r="J55" s="23"/>
      <c r="K55" s="23"/>
      <c r="L55" s="23"/>
      <c r="M55" s="23"/>
      <c r="N55" s="23"/>
      <c r="O55" s="23"/>
      <c r="P55" s="23"/>
      <c r="Q55" s="23"/>
      <c r="R55" s="23"/>
      <c r="S55" s="23"/>
      <c r="T55" s="23"/>
      <c r="U55" s="23"/>
      <c r="V55" s="23"/>
      <c r="W55" s="23"/>
      <c r="X55" s="23"/>
      <c r="Y55" s="23"/>
      <c r="Z55" s="23"/>
    </row>
    <row r="56" spans="1:26" ht="94.5" customHeight="1" x14ac:dyDescent="0.25">
      <c r="A56" s="160"/>
      <c r="B56" s="163"/>
      <c r="C56" s="29" t="s">
        <v>250</v>
      </c>
      <c r="D56" s="155" t="s">
        <v>251</v>
      </c>
      <c r="E56" s="156"/>
      <c r="F56" s="23"/>
      <c r="G56" s="23"/>
      <c r="H56" s="23"/>
      <c r="I56" s="23"/>
      <c r="J56" s="23"/>
      <c r="K56" s="23"/>
      <c r="L56" s="23"/>
      <c r="M56" s="23"/>
      <c r="N56" s="23"/>
      <c r="O56" s="23"/>
      <c r="P56" s="23"/>
      <c r="Q56" s="23"/>
      <c r="R56" s="23"/>
      <c r="S56" s="23"/>
      <c r="T56" s="23"/>
      <c r="U56" s="23"/>
      <c r="V56" s="23"/>
      <c r="W56" s="23"/>
      <c r="X56" s="23"/>
      <c r="Y56" s="23"/>
      <c r="Z56" s="23"/>
    </row>
    <row r="57" spans="1:26" ht="55.5" customHeight="1" x14ac:dyDescent="0.25">
      <c r="A57" s="160"/>
      <c r="B57" s="163"/>
      <c r="C57" s="29" t="s">
        <v>252</v>
      </c>
      <c r="D57" s="155" t="s">
        <v>253</v>
      </c>
      <c r="E57" s="156"/>
      <c r="F57" s="23"/>
      <c r="G57" s="23"/>
      <c r="H57" s="23"/>
      <c r="I57" s="23"/>
      <c r="J57" s="23"/>
      <c r="K57" s="23"/>
      <c r="L57" s="23"/>
      <c r="M57" s="23"/>
      <c r="N57" s="23"/>
      <c r="O57" s="23"/>
      <c r="P57" s="23"/>
      <c r="Q57" s="23"/>
      <c r="R57" s="23"/>
      <c r="S57" s="23"/>
      <c r="T57" s="23"/>
      <c r="U57" s="23"/>
      <c r="V57" s="23"/>
      <c r="W57" s="23"/>
      <c r="X57" s="23"/>
      <c r="Y57" s="23"/>
      <c r="Z57" s="23"/>
    </row>
    <row r="58" spans="1:26" ht="37.5" customHeight="1" x14ac:dyDescent="0.25">
      <c r="A58" s="159">
        <v>2</v>
      </c>
      <c r="B58" s="167" t="s">
        <v>96</v>
      </c>
      <c r="C58" s="29" t="s">
        <v>254</v>
      </c>
      <c r="D58" s="155" t="s">
        <v>255</v>
      </c>
      <c r="E58" s="156"/>
      <c r="F58" s="23"/>
      <c r="G58" s="23"/>
      <c r="H58" s="23"/>
      <c r="I58" s="23"/>
      <c r="J58" s="23"/>
      <c r="K58" s="23"/>
      <c r="L58" s="23"/>
      <c r="M58" s="23"/>
      <c r="N58" s="23"/>
      <c r="O58" s="23"/>
      <c r="P58" s="23"/>
      <c r="Q58" s="23"/>
      <c r="R58" s="23"/>
      <c r="S58" s="23"/>
      <c r="T58" s="23"/>
      <c r="U58" s="23"/>
      <c r="V58" s="23"/>
      <c r="W58" s="23"/>
      <c r="X58" s="23"/>
      <c r="Y58" s="23"/>
      <c r="Z58" s="23"/>
    </row>
    <row r="59" spans="1:26" ht="33" customHeight="1" x14ac:dyDescent="0.25">
      <c r="A59" s="160"/>
      <c r="B59" s="163"/>
      <c r="C59" s="29" t="s">
        <v>256</v>
      </c>
      <c r="D59" s="155" t="s">
        <v>257</v>
      </c>
      <c r="E59" s="156"/>
      <c r="F59" s="23"/>
      <c r="G59" s="23"/>
      <c r="H59" s="23"/>
      <c r="I59" s="23"/>
      <c r="J59" s="23"/>
      <c r="K59" s="23"/>
      <c r="L59" s="23"/>
      <c r="M59" s="23"/>
      <c r="N59" s="23"/>
      <c r="O59" s="23"/>
      <c r="P59" s="23"/>
      <c r="Q59" s="23"/>
      <c r="R59" s="23"/>
      <c r="S59" s="23"/>
      <c r="T59" s="23"/>
      <c r="U59" s="23"/>
      <c r="V59" s="23"/>
      <c r="W59" s="23"/>
      <c r="X59" s="23"/>
      <c r="Y59" s="23"/>
      <c r="Z59" s="23"/>
    </row>
    <row r="60" spans="1:26" ht="24.75" customHeight="1" x14ac:dyDescent="0.25">
      <c r="A60" s="160"/>
      <c r="B60" s="163"/>
      <c r="C60" s="29"/>
      <c r="D60" s="155" t="s">
        <v>258</v>
      </c>
      <c r="E60" s="156"/>
      <c r="F60" s="23"/>
      <c r="G60" s="23"/>
      <c r="H60" s="23"/>
      <c r="I60" s="23"/>
      <c r="J60" s="23"/>
      <c r="K60" s="23"/>
      <c r="L60" s="23"/>
      <c r="M60" s="23"/>
      <c r="N60" s="23"/>
      <c r="O60" s="23"/>
      <c r="P60" s="23"/>
      <c r="Q60" s="23"/>
      <c r="R60" s="23"/>
      <c r="S60" s="23"/>
      <c r="T60" s="23"/>
      <c r="U60" s="23"/>
      <c r="V60" s="23"/>
      <c r="W60" s="23"/>
      <c r="X60" s="23"/>
      <c r="Y60" s="23"/>
      <c r="Z60" s="23"/>
    </row>
    <row r="61" spans="1:26" ht="24.75" customHeight="1" x14ac:dyDescent="0.25">
      <c r="A61" s="160"/>
      <c r="B61" s="163"/>
      <c r="C61" s="29"/>
      <c r="D61" s="155" t="s">
        <v>259</v>
      </c>
      <c r="E61" s="156"/>
      <c r="F61" s="23"/>
      <c r="G61" s="23"/>
      <c r="H61" s="23"/>
      <c r="I61" s="23"/>
      <c r="J61" s="23"/>
      <c r="K61" s="23"/>
      <c r="L61" s="23"/>
      <c r="M61" s="23"/>
      <c r="N61" s="23"/>
      <c r="O61" s="23"/>
      <c r="P61" s="23"/>
      <c r="Q61" s="23"/>
      <c r="R61" s="23"/>
      <c r="S61" s="23"/>
      <c r="T61" s="23"/>
      <c r="U61" s="23"/>
      <c r="V61" s="23"/>
      <c r="W61" s="23"/>
      <c r="X61" s="23"/>
      <c r="Y61" s="23"/>
      <c r="Z61" s="23"/>
    </row>
    <row r="62" spans="1:26" ht="63.75" customHeight="1" x14ac:dyDescent="0.25">
      <c r="A62" s="160"/>
      <c r="B62" s="163"/>
      <c r="C62" s="29"/>
      <c r="D62" s="155" t="s">
        <v>260</v>
      </c>
      <c r="E62" s="156"/>
      <c r="F62" s="23"/>
      <c r="G62" s="23"/>
      <c r="H62" s="23"/>
      <c r="I62" s="23"/>
      <c r="J62" s="23"/>
      <c r="K62" s="23"/>
      <c r="L62" s="23"/>
      <c r="M62" s="23"/>
      <c r="N62" s="23"/>
      <c r="O62" s="23"/>
      <c r="P62" s="23"/>
      <c r="Q62" s="23"/>
      <c r="R62" s="23"/>
      <c r="S62" s="23"/>
      <c r="T62" s="23"/>
      <c r="U62" s="23"/>
      <c r="V62" s="23"/>
      <c r="W62" s="23"/>
      <c r="X62" s="23"/>
      <c r="Y62" s="23"/>
      <c r="Z62" s="23"/>
    </row>
    <row r="63" spans="1:26" ht="59.25" customHeight="1" x14ac:dyDescent="0.25">
      <c r="A63" s="159">
        <v>3</v>
      </c>
      <c r="B63" s="168" t="s">
        <v>108</v>
      </c>
      <c r="C63" s="29" t="s">
        <v>261</v>
      </c>
      <c r="D63" s="155" t="s">
        <v>262</v>
      </c>
      <c r="E63" s="156"/>
      <c r="F63" s="23"/>
      <c r="G63" s="23"/>
      <c r="H63" s="23"/>
      <c r="I63" s="23"/>
      <c r="J63" s="23"/>
      <c r="K63" s="23"/>
      <c r="L63" s="23"/>
      <c r="M63" s="23"/>
      <c r="N63" s="23"/>
      <c r="O63" s="23"/>
      <c r="P63" s="23"/>
      <c r="Q63" s="23"/>
      <c r="R63" s="23"/>
      <c r="S63" s="23"/>
      <c r="T63" s="23"/>
      <c r="U63" s="23"/>
      <c r="V63" s="23"/>
      <c r="W63" s="23"/>
      <c r="X63" s="23"/>
      <c r="Y63" s="23"/>
      <c r="Z63" s="23"/>
    </row>
    <row r="64" spans="1:26" ht="38.25" customHeight="1" x14ac:dyDescent="0.25">
      <c r="A64" s="160"/>
      <c r="B64" s="163"/>
      <c r="C64" s="29" t="s">
        <v>263</v>
      </c>
      <c r="D64" s="155" t="s">
        <v>264</v>
      </c>
      <c r="E64" s="156"/>
      <c r="F64" s="23"/>
      <c r="G64" s="23"/>
      <c r="H64" s="23"/>
      <c r="I64" s="23"/>
      <c r="J64" s="23"/>
      <c r="K64" s="23"/>
      <c r="L64" s="23"/>
      <c r="M64" s="23"/>
      <c r="N64" s="23"/>
      <c r="O64" s="23"/>
      <c r="P64" s="23"/>
      <c r="Q64" s="23"/>
      <c r="R64" s="23"/>
      <c r="S64" s="23"/>
      <c r="T64" s="23"/>
      <c r="U64" s="23"/>
      <c r="V64" s="23"/>
      <c r="W64" s="23"/>
      <c r="X64" s="23"/>
      <c r="Y64" s="23"/>
      <c r="Z64" s="23"/>
    </row>
    <row r="65" spans="1:26" ht="53.25" customHeight="1" x14ac:dyDescent="0.25">
      <c r="A65" s="160"/>
      <c r="B65" s="163"/>
      <c r="C65" s="29" t="s">
        <v>265</v>
      </c>
      <c r="D65" s="155" t="s">
        <v>266</v>
      </c>
      <c r="E65" s="156"/>
      <c r="F65" s="23"/>
      <c r="G65" s="23"/>
      <c r="H65" s="23"/>
      <c r="I65" s="23"/>
      <c r="J65" s="23"/>
      <c r="K65" s="23"/>
      <c r="L65" s="23"/>
      <c r="M65" s="23"/>
      <c r="N65" s="23"/>
      <c r="O65" s="23"/>
      <c r="P65" s="23"/>
      <c r="Q65" s="23"/>
      <c r="R65" s="23"/>
      <c r="S65" s="23"/>
      <c r="T65" s="23"/>
      <c r="U65" s="23"/>
      <c r="V65" s="23"/>
      <c r="W65" s="23"/>
      <c r="X65" s="23"/>
      <c r="Y65" s="23"/>
      <c r="Z65" s="23"/>
    </row>
    <row r="66" spans="1:26" ht="31.5" customHeight="1" x14ac:dyDescent="0.25">
      <c r="A66" s="160"/>
      <c r="B66" s="163"/>
      <c r="C66" s="29"/>
      <c r="D66" s="155" t="s">
        <v>267</v>
      </c>
      <c r="E66" s="156"/>
      <c r="F66" s="23"/>
      <c r="G66" s="23"/>
      <c r="H66" s="23"/>
      <c r="I66" s="23"/>
      <c r="J66" s="23"/>
      <c r="K66" s="23"/>
      <c r="L66" s="23"/>
      <c r="M66" s="23"/>
      <c r="N66" s="23"/>
      <c r="O66" s="23"/>
      <c r="P66" s="23"/>
      <c r="Q66" s="23"/>
      <c r="R66" s="23"/>
      <c r="S66" s="23"/>
      <c r="T66" s="23"/>
      <c r="U66" s="23"/>
      <c r="V66" s="23"/>
      <c r="W66" s="23"/>
      <c r="X66" s="23"/>
      <c r="Y66" s="23"/>
      <c r="Z66" s="23"/>
    </row>
    <row r="67" spans="1:26" ht="34.5" customHeight="1" x14ac:dyDescent="0.25">
      <c r="A67" s="160"/>
      <c r="B67" s="163"/>
      <c r="C67" s="29"/>
      <c r="D67" s="155" t="s">
        <v>268</v>
      </c>
      <c r="E67" s="156"/>
      <c r="F67" s="23"/>
      <c r="G67" s="23"/>
      <c r="H67" s="23"/>
      <c r="I67" s="23"/>
      <c r="J67" s="23"/>
      <c r="K67" s="23"/>
      <c r="L67" s="23"/>
      <c r="M67" s="23"/>
      <c r="N67" s="23"/>
      <c r="O67" s="23"/>
      <c r="P67" s="23"/>
      <c r="Q67" s="23"/>
      <c r="R67" s="23"/>
      <c r="S67" s="23"/>
      <c r="T67" s="23"/>
      <c r="U67" s="23"/>
      <c r="V67" s="23"/>
      <c r="W67" s="23"/>
      <c r="X67" s="23"/>
      <c r="Y67" s="23"/>
      <c r="Z67" s="23"/>
    </row>
    <row r="68" spans="1:26" ht="46.5" customHeight="1" x14ac:dyDescent="0.25">
      <c r="A68" s="159">
        <v>4</v>
      </c>
      <c r="B68" s="167" t="s">
        <v>41</v>
      </c>
      <c r="C68" s="29" t="s">
        <v>269</v>
      </c>
      <c r="D68" s="155" t="s">
        <v>270</v>
      </c>
      <c r="E68" s="156"/>
      <c r="F68" s="23"/>
      <c r="G68" s="23"/>
      <c r="H68" s="23"/>
      <c r="I68" s="23"/>
      <c r="J68" s="23"/>
      <c r="K68" s="23"/>
      <c r="L68" s="23"/>
      <c r="M68" s="23"/>
      <c r="N68" s="23"/>
      <c r="O68" s="23"/>
      <c r="P68" s="23"/>
      <c r="Q68" s="23"/>
      <c r="R68" s="23"/>
      <c r="S68" s="23"/>
      <c r="T68" s="23"/>
      <c r="U68" s="23"/>
      <c r="V68" s="23"/>
      <c r="W68" s="23"/>
      <c r="X68" s="23"/>
      <c r="Y68" s="23"/>
      <c r="Z68" s="23"/>
    </row>
    <row r="69" spans="1:26" ht="46.5" customHeight="1" x14ac:dyDescent="0.25">
      <c r="A69" s="160"/>
      <c r="B69" s="163"/>
      <c r="C69" s="29" t="s">
        <v>271</v>
      </c>
      <c r="D69" s="155" t="s">
        <v>116</v>
      </c>
      <c r="E69" s="156"/>
      <c r="F69" s="23"/>
      <c r="G69" s="23"/>
      <c r="H69" s="23"/>
      <c r="I69" s="23"/>
      <c r="J69" s="23"/>
      <c r="K69" s="23"/>
      <c r="L69" s="23"/>
      <c r="M69" s="23"/>
      <c r="N69" s="23"/>
      <c r="O69" s="23"/>
      <c r="P69" s="23"/>
      <c r="Q69" s="23"/>
      <c r="R69" s="23"/>
      <c r="S69" s="23"/>
      <c r="T69" s="23"/>
      <c r="U69" s="23"/>
      <c r="V69" s="23"/>
      <c r="W69" s="23"/>
      <c r="X69" s="23"/>
      <c r="Y69" s="23"/>
      <c r="Z69" s="23"/>
    </row>
    <row r="70" spans="1:26" ht="35.25" customHeight="1" x14ac:dyDescent="0.25">
      <c r="A70" s="160"/>
      <c r="B70" s="163"/>
      <c r="C70" s="29" t="s">
        <v>272</v>
      </c>
      <c r="D70" s="155" t="s">
        <v>139</v>
      </c>
      <c r="E70" s="156"/>
      <c r="F70" s="23"/>
      <c r="G70" s="23"/>
      <c r="H70" s="23"/>
      <c r="I70" s="23"/>
      <c r="J70" s="23"/>
      <c r="K70" s="23"/>
      <c r="L70" s="23"/>
      <c r="M70" s="23"/>
      <c r="N70" s="23"/>
      <c r="O70" s="23"/>
      <c r="P70" s="23"/>
      <c r="Q70" s="23"/>
      <c r="R70" s="23"/>
      <c r="S70" s="23"/>
      <c r="T70" s="23"/>
      <c r="U70" s="23"/>
      <c r="V70" s="23"/>
      <c r="W70" s="23"/>
      <c r="X70" s="23"/>
      <c r="Y70" s="23"/>
      <c r="Z70" s="23"/>
    </row>
    <row r="71" spans="1:26" ht="62.25" customHeight="1" x14ac:dyDescent="0.25">
      <c r="A71" s="160"/>
      <c r="B71" s="163"/>
      <c r="C71" s="29" t="s">
        <v>273</v>
      </c>
      <c r="D71" s="198" t="s">
        <v>274</v>
      </c>
      <c r="E71" s="156"/>
      <c r="F71" s="23"/>
      <c r="G71" s="23"/>
      <c r="H71" s="23"/>
      <c r="I71" s="23"/>
      <c r="J71" s="23"/>
      <c r="K71" s="23"/>
      <c r="L71" s="23"/>
      <c r="M71" s="23"/>
      <c r="N71" s="23"/>
      <c r="O71" s="23"/>
      <c r="P71" s="23"/>
      <c r="Q71" s="23"/>
      <c r="R71" s="23"/>
      <c r="S71" s="23"/>
      <c r="T71" s="23"/>
      <c r="U71" s="23"/>
      <c r="V71" s="23"/>
      <c r="W71" s="23"/>
      <c r="X71" s="23"/>
      <c r="Y71" s="23"/>
      <c r="Z71" s="23"/>
    </row>
    <row r="72" spans="1:26" ht="81" customHeight="1" x14ac:dyDescent="0.25">
      <c r="A72" s="160"/>
      <c r="B72" s="163"/>
      <c r="C72" s="29" t="s">
        <v>275</v>
      </c>
      <c r="D72" s="155" t="s">
        <v>276</v>
      </c>
      <c r="E72" s="156"/>
      <c r="F72" s="23"/>
      <c r="G72" s="23"/>
      <c r="H72" s="23"/>
      <c r="I72" s="23"/>
      <c r="J72" s="23"/>
      <c r="K72" s="23"/>
      <c r="L72" s="23"/>
      <c r="M72" s="23"/>
      <c r="N72" s="23"/>
      <c r="O72" s="23"/>
      <c r="P72" s="23"/>
      <c r="Q72" s="23"/>
      <c r="R72" s="23"/>
      <c r="S72" s="23"/>
      <c r="T72" s="23"/>
      <c r="U72" s="23"/>
      <c r="V72" s="23"/>
      <c r="W72" s="23"/>
      <c r="X72" s="23"/>
      <c r="Y72" s="23"/>
      <c r="Z72" s="23"/>
    </row>
    <row r="73" spans="1:26" ht="63.75" customHeight="1" x14ac:dyDescent="0.25">
      <c r="A73" s="160"/>
      <c r="B73" s="163"/>
      <c r="C73" s="29" t="s">
        <v>277</v>
      </c>
      <c r="D73" s="155" t="s">
        <v>278</v>
      </c>
      <c r="E73" s="156"/>
      <c r="F73" s="23"/>
      <c r="G73" s="23"/>
      <c r="H73" s="23"/>
      <c r="I73" s="23"/>
      <c r="J73" s="23"/>
      <c r="K73" s="23"/>
      <c r="L73" s="23"/>
      <c r="M73" s="23"/>
      <c r="N73" s="23"/>
      <c r="O73" s="23"/>
      <c r="P73" s="23"/>
      <c r="Q73" s="23"/>
      <c r="R73" s="23"/>
      <c r="S73" s="23"/>
      <c r="T73" s="23"/>
      <c r="U73" s="23"/>
      <c r="V73" s="23"/>
      <c r="W73" s="23"/>
      <c r="X73" s="23"/>
      <c r="Y73" s="23"/>
      <c r="Z73" s="23"/>
    </row>
    <row r="74" spans="1:26" ht="45.75" customHeight="1" x14ac:dyDescent="0.25">
      <c r="A74" s="160"/>
      <c r="B74" s="163"/>
      <c r="C74" s="29" t="s">
        <v>279</v>
      </c>
      <c r="D74" s="155"/>
      <c r="E74" s="156"/>
      <c r="F74" s="23"/>
      <c r="G74" s="23"/>
      <c r="H74" s="23"/>
      <c r="I74" s="23"/>
      <c r="J74" s="23"/>
      <c r="K74" s="23"/>
      <c r="L74" s="23"/>
      <c r="M74" s="23"/>
      <c r="N74" s="23"/>
      <c r="O74" s="23"/>
      <c r="P74" s="23"/>
      <c r="Q74" s="23"/>
      <c r="R74" s="23"/>
      <c r="S74" s="23"/>
      <c r="T74" s="23"/>
      <c r="U74" s="23"/>
      <c r="V74" s="23"/>
      <c r="W74" s="23"/>
      <c r="X74" s="23"/>
      <c r="Y74" s="23"/>
      <c r="Z74" s="23"/>
    </row>
    <row r="75" spans="1:26" ht="64.5" customHeight="1" x14ac:dyDescent="0.25">
      <c r="A75" s="160"/>
      <c r="B75" s="163"/>
      <c r="C75" s="29" t="s">
        <v>280</v>
      </c>
      <c r="D75" s="155"/>
      <c r="E75" s="156"/>
      <c r="F75" s="23"/>
      <c r="G75" s="23"/>
      <c r="H75" s="23"/>
      <c r="I75" s="23"/>
      <c r="J75" s="23"/>
      <c r="K75" s="23"/>
      <c r="L75" s="23"/>
      <c r="M75" s="23"/>
      <c r="N75" s="23"/>
      <c r="O75" s="23"/>
      <c r="P75" s="23"/>
      <c r="Q75" s="23"/>
      <c r="R75" s="23"/>
      <c r="S75" s="23"/>
      <c r="T75" s="23"/>
      <c r="U75" s="23"/>
      <c r="V75" s="23"/>
      <c r="W75" s="23"/>
      <c r="X75" s="23"/>
      <c r="Y75" s="23"/>
      <c r="Z75" s="23"/>
    </row>
    <row r="76" spans="1:26" ht="57" customHeight="1" x14ac:dyDescent="0.25">
      <c r="A76" s="160"/>
      <c r="B76" s="163"/>
      <c r="C76" s="29" t="s">
        <v>281</v>
      </c>
      <c r="D76" s="155"/>
      <c r="E76" s="156"/>
      <c r="F76" s="23"/>
      <c r="G76" s="23"/>
      <c r="H76" s="23"/>
      <c r="I76" s="23"/>
      <c r="J76" s="23"/>
      <c r="K76" s="23"/>
      <c r="L76" s="23"/>
      <c r="M76" s="23"/>
      <c r="N76" s="23"/>
      <c r="O76" s="23"/>
      <c r="P76" s="23"/>
      <c r="Q76" s="23"/>
      <c r="R76" s="23"/>
      <c r="S76" s="23"/>
      <c r="T76" s="23"/>
      <c r="U76" s="23"/>
      <c r="V76" s="23"/>
      <c r="W76" s="23"/>
      <c r="X76" s="23"/>
      <c r="Y76" s="23"/>
      <c r="Z76" s="23"/>
    </row>
    <row r="77" spans="1:26" ht="57" customHeight="1" x14ac:dyDescent="0.25">
      <c r="A77" s="161"/>
      <c r="B77" s="163"/>
      <c r="C77" s="29" t="s">
        <v>282</v>
      </c>
      <c r="D77" s="155"/>
      <c r="E77" s="156"/>
      <c r="F77" s="23"/>
      <c r="G77" s="23"/>
      <c r="H77" s="23"/>
      <c r="I77" s="23"/>
      <c r="J77" s="23"/>
      <c r="K77" s="23"/>
      <c r="L77" s="23"/>
      <c r="M77" s="23"/>
      <c r="N77" s="23"/>
      <c r="O77" s="23"/>
      <c r="P77" s="23"/>
      <c r="Q77" s="23"/>
      <c r="R77" s="23"/>
      <c r="S77" s="23"/>
      <c r="T77" s="23"/>
      <c r="U77" s="23"/>
      <c r="V77" s="23"/>
      <c r="W77" s="23"/>
      <c r="X77" s="23"/>
      <c r="Y77" s="23"/>
      <c r="Z77" s="23"/>
    </row>
    <row r="78" spans="1:26" ht="33.75" customHeight="1" x14ac:dyDescent="0.25">
      <c r="A78" s="159">
        <v>5</v>
      </c>
      <c r="B78" s="162" t="s">
        <v>97</v>
      </c>
      <c r="C78" s="29" t="s">
        <v>106</v>
      </c>
      <c r="D78" s="155" t="s">
        <v>140</v>
      </c>
      <c r="E78" s="156"/>
      <c r="F78" s="23"/>
      <c r="G78" s="23"/>
      <c r="H78" s="23"/>
      <c r="I78" s="23"/>
      <c r="J78" s="23"/>
      <c r="K78" s="23"/>
      <c r="L78" s="23"/>
      <c r="M78" s="23"/>
      <c r="N78" s="23"/>
      <c r="O78" s="23"/>
      <c r="P78" s="23"/>
      <c r="Q78" s="23"/>
      <c r="R78" s="23"/>
      <c r="S78" s="23"/>
      <c r="T78" s="23"/>
      <c r="U78" s="23"/>
      <c r="V78" s="23"/>
      <c r="W78" s="23"/>
      <c r="X78" s="23"/>
      <c r="Y78" s="23"/>
      <c r="Z78" s="23"/>
    </row>
    <row r="79" spans="1:26" ht="33.75" customHeight="1" x14ac:dyDescent="0.25">
      <c r="A79" s="160"/>
      <c r="B79" s="163"/>
      <c r="C79" s="29"/>
      <c r="D79" s="155" t="s">
        <v>141</v>
      </c>
      <c r="E79" s="156"/>
      <c r="F79" s="23"/>
      <c r="G79" s="23"/>
      <c r="H79" s="23"/>
      <c r="I79" s="23"/>
      <c r="J79" s="23"/>
      <c r="K79" s="23"/>
      <c r="L79" s="23"/>
      <c r="M79" s="23"/>
      <c r="N79" s="23"/>
      <c r="O79" s="23"/>
      <c r="P79" s="23"/>
      <c r="Q79" s="23"/>
      <c r="R79" s="23"/>
      <c r="S79" s="23"/>
      <c r="T79" s="23"/>
      <c r="U79" s="23"/>
      <c r="V79" s="23"/>
      <c r="W79" s="23"/>
      <c r="X79" s="23"/>
      <c r="Y79" s="23"/>
      <c r="Z79" s="23"/>
    </row>
    <row r="80" spans="1:26" ht="33.75" customHeight="1" x14ac:dyDescent="0.25">
      <c r="A80" s="160"/>
      <c r="B80" s="163"/>
      <c r="C80" s="29"/>
      <c r="D80" s="155" t="s">
        <v>151</v>
      </c>
      <c r="E80" s="156"/>
      <c r="F80" s="23"/>
      <c r="G80" s="23"/>
      <c r="H80" s="23"/>
      <c r="I80" s="23"/>
      <c r="J80" s="23"/>
      <c r="K80" s="23"/>
      <c r="L80" s="23"/>
      <c r="M80" s="23"/>
      <c r="N80" s="23"/>
      <c r="O80" s="23"/>
      <c r="P80" s="23"/>
      <c r="Q80" s="23"/>
      <c r="R80" s="23"/>
      <c r="S80" s="23"/>
      <c r="T80" s="23"/>
      <c r="U80" s="23"/>
      <c r="V80" s="23"/>
      <c r="W80" s="23"/>
      <c r="X80" s="23"/>
      <c r="Y80" s="23"/>
      <c r="Z80" s="23"/>
    </row>
    <row r="81" spans="1:26" ht="33" customHeight="1" x14ac:dyDescent="0.25">
      <c r="A81" s="160"/>
      <c r="B81" s="163"/>
      <c r="C81" s="29"/>
      <c r="D81" s="155" t="s">
        <v>152</v>
      </c>
      <c r="E81" s="156"/>
      <c r="F81" s="23"/>
      <c r="G81" s="23"/>
      <c r="H81" s="23"/>
      <c r="I81" s="23"/>
      <c r="J81" s="23"/>
      <c r="K81" s="23"/>
      <c r="L81" s="23"/>
      <c r="M81" s="23"/>
      <c r="N81" s="23"/>
      <c r="O81" s="23"/>
      <c r="P81" s="23"/>
      <c r="Q81" s="23"/>
      <c r="R81" s="23"/>
      <c r="S81" s="23"/>
      <c r="T81" s="23"/>
      <c r="U81" s="23"/>
      <c r="V81" s="23"/>
      <c r="W81" s="23"/>
      <c r="X81" s="23"/>
      <c r="Y81" s="23"/>
      <c r="Z81" s="23"/>
    </row>
    <row r="82" spans="1:26" ht="51" customHeight="1" x14ac:dyDescent="0.25">
      <c r="A82" s="160"/>
      <c r="B82" s="163"/>
      <c r="C82" s="29"/>
      <c r="D82" s="155" t="s">
        <v>153</v>
      </c>
      <c r="E82" s="156"/>
      <c r="F82" s="23"/>
      <c r="G82" s="23"/>
      <c r="H82" s="23"/>
      <c r="I82" s="23"/>
      <c r="J82" s="23"/>
      <c r="K82" s="23"/>
      <c r="L82" s="23"/>
      <c r="M82" s="23"/>
      <c r="N82" s="23"/>
      <c r="O82" s="23"/>
      <c r="P82" s="23"/>
      <c r="Q82" s="23"/>
      <c r="R82" s="23"/>
      <c r="S82" s="23"/>
      <c r="T82" s="23"/>
      <c r="U82" s="23"/>
      <c r="V82" s="23"/>
      <c r="W82" s="23"/>
      <c r="X82" s="23"/>
      <c r="Y82" s="23"/>
      <c r="Z82" s="23"/>
    </row>
    <row r="83" spans="1:26" ht="33.75" customHeight="1" x14ac:dyDescent="0.25">
      <c r="A83" s="160"/>
      <c r="B83" s="163"/>
      <c r="C83" s="29"/>
      <c r="D83" s="155" t="s">
        <v>142</v>
      </c>
      <c r="E83" s="156"/>
      <c r="F83" s="23"/>
      <c r="G83" s="23"/>
      <c r="H83" s="23"/>
      <c r="I83" s="23"/>
      <c r="J83" s="23"/>
      <c r="K83" s="23"/>
      <c r="L83" s="23"/>
      <c r="M83" s="23"/>
      <c r="N83" s="23"/>
      <c r="O83" s="23"/>
      <c r="P83" s="23"/>
      <c r="Q83" s="23"/>
      <c r="R83" s="23"/>
      <c r="S83" s="23"/>
      <c r="T83" s="23"/>
      <c r="U83" s="23"/>
      <c r="V83" s="23"/>
      <c r="W83" s="23"/>
      <c r="X83" s="23"/>
      <c r="Y83" s="23"/>
      <c r="Z83" s="23"/>
    </row>
    <row r="84" spans="1:26" ht="51" customHeight="1" x14ac:dyDescent="0.25">
      <c r="A84" s="160"/>
      <c r="B84" s="163"/>
      <c r="C84" s="29"/>
      <c r="D84" s="155" t="s">
        <v>143</v>
      </c>
      <c r="E84" s="156"/>
      <c r="F84" s="23"/>
      <c r="G84" s="23"/>
      <c r="H84" s="23"/>
      <c r="I84" s="23"/>
      <c r="J84" s="23"/>
      <c r="K84" s="23"/>
      <c r="L84" s="23"/>
      <c r="M84" s="23"/>
      <c r="N84" s="23"/>
      <c r="O84" s="23"/>
      <c r="P84" s="23"/>
      <c r="Q84" s="23"/>
      <c r="R84" s="23"/>
      <c r="S84" s="23"/>
      <c r="T84" s="23"/>
      <c r="U84" s="23"/>
      <c r="V84" s="23"/>
      <c r="W84" s="23"/>
      <c r="X84" s="23"/>
      <c r="Y84" s="23"/>
      <c r="Z84" s="23"/>
    </row>
    <row r="85" spans="1:26" ht="51" customHeight="1" x14ac:dyDescent="0.25">
      <c r="A85" s="160"/>
      <c r="B85" s="163"/>
      <c r="C85" s="29"/>
      <c r="D85" s="155" t="s">
        <v>154</v>
      </c>
      <c r="E85" s="156"/>
      <c r="F85" s="23"/>
      <c r="G85" s="23"/>
      <c r="H85" s="23"/>
      <c r="I85" s="23"/>
      <c r="J85" s="23"/>
      <c r="K85" s="23"/>
      <c r="L85" s="23"/>
      <c r="M85" s="23"/>
      <c r="N85" s="23"/>
      <c r="O85" s="23"/>
      <c r="P85" s="23"/>
      <c r="Q85" s="23"/>
      <c r="R85" s="23"/>
      <c r="S85" s="23"/>
      <c r="T85" s="23"/>
      <c r="U85" s="23"/>
      <c r="V85" s="23"/>
      <c r="W85" s="23"/>
      <c r="X85" s="23"/>
      <c r="Y85" s="23"/>
      <c r="Z85" s="23"/>
    </row>
    <row r="86" spans="1:26" ht="51" customHeight="1" x14ac:dyDescent="0.25">
      <c r="A86" s="161"/>
      <c r="B86" s="164"/>
      <c r="C86" s="29"/>
      <c r="D86" s="155" t="s">
        <v>144</v>
      </c>
      <c r="E86" s="156"/>
      <c r="F86" s="23"/>
      <c r="G86" s="23"/>
      <c r="H86" s="23"/>
      <c r="I86" s="23"/>
      <c r="J86" s="23"/>
      <c r="K86" s="23"/>
      <c r="L86" s="23"/>
      <c r="M86" s="23"/>
      <c r="N86" s="23"/>
      <c r="O86" s="23"/>
      <c r="P86" s="23"/>
      <c r="Q86" s="23"/>
      <c r="R86" s="23"/>
      <c r="S86" s="23"/>
      <c r="T86" s="23"/>
      <c r="U86" s="23"/>
      <c r="V86" s="23"/>
      <c r="W86" s="23"/>
      <c r="X86" s="23"/>
      <c r="Y86" s="23"/>
      <c r="Z86" s="23"/>
    </row>
    <row r="87" spans="1:26" ht="69" customHeight="1" x14ac:dyDescent="0.25">
      <c r="A87" s="159">
        <v>6</v>
      </c>
      <c r="B87" s="165" t="s">
        <v>99</v>
      </c>
      <c r="C87" s="29" t="s">
        <v>159</v>
      </c>
      <c r="D87" s="155" t="s">
        <v>283</v>
      </c>
      <c r="E87" s="156"/>
      <c r="F87" s="23"/>
      <c r="G87" s="23"/>
      <c r="H87" s="23"/>
      <c r="I87" s="23"/>
      <c r="J87" s="23"/>
      <c r="K87" s="23"/>
      <c r="L87" s="23"/>
      <c r="M87" s="23"/>
      <c r="N87" s="23"/>
      <c r="O87" s="23"/>
      <c r="P87" s="23"/>
      <c r="Q87" s="23"/>
      <c r="R87" s="23"/>
      <c r="S87" s="23"/>
      <c r="T87" s="23"/>
      <c r="U87" s="23"/>
      <c r="V87" s="23"/>
      <c r="W87" s="23"/>
      <c r="X87" s="23"/>
      <c r="Y87" s="23"/>
      <c r="Z87" s="23"/>
    </row>
    <row r="88" spans="1:26" ht="46.5" customHeight="1" x14ac:dyDescent="0.25">
      <c r="A88" s="160"/>
      <c r="B88" s="163"/>
      <c r="C88" s="29" t="s">
        <v>284</v>
      </c>
      <c r="D88" s="155" t="s">
        <v>285</v>
      </c>
      <c r="E88" s="156"/>
      <c r="F88" s="23"/>
      <c r="G88" s="23"/>
      <c r="H88" s="23"/>
      <c r="I88" s="23"/>
      <c r="J88" s="23"/>
      <c r="K88" s="23"/>
      <c r="L88" s="23"/>
      <c r="M88" s="23"/>
      <c r="N88" s="23"/>
      <c r="O88" s="23"/>
      <c r="P88" s="23"/>
      <c r="Q88" s="23"/>
      <c r="R88" s="23"/>
      <c r="S88" s="23"/>
      <c r="T88" s="23"/>
      <c r="U88" s="23"/>
      <c r="V88" s="23"/>
      <c r="W88" s="23"/>
      <c r="X88" s="23"/>
      <c r="Y88" s="23"/>
      <c r="Z88" s="23"/>
    </row>
    <row r="89" spans="1:26" ht="48" customHeight="1" x14ac:dyDescent="0.25">
      <c r="A89" s="160"/>
      <c r="B89" s="163"/>
      <c r="C89" s="29"/>
      <c r="D89" s="155" t="s">
        <v>286</v>
      </c>
      <c r="E89" s="156"/>
      <c r="F89" s="23"/>
      <c r="G89" s="23"/>
      <c r="H89" s="23"/>
      <c r="I89" s="23"/>
      <c r="J89" s="23"/>
      <c r="K89" s="23"/>
      <c r="L89" s="23"/>
      <c r="M89" s="23"/>
      <c r="N89" s="23"/>
      <c r="O89" s="23"/>
      <c r="P89" s="23"/>
      <c r="Q89" s="23"/>
      <c r="R89" s="23"/>
      <c r="S89" s="23"/>
      <c r="T89" s="23"/>
      <c r="U89" s="23"/>
      <c r="V89" s="23"/>
      <c r="W89" s="23"/>
      <c r="X89" s="23"/>
      <c r="Y89" s="23"/>
      <c r="Z89" s="23"/>
    </row>
    <row r="90" spans="1:26" ht="36.75" customHeight="1" x14ac:dyDescent="0.25">
      <c r="A90" s="166">
        <v>7</v>
      </c>
      <c r="B90" s="165" t="s">
        <v>119</v>
      </c>
      <c r="C90" s="29" t="s">
        <v>190</v>
      </c>
      <c r="D90" s="155" t="s">
        <v>287</v>
      </c>
      <c r="E90" s="156"/>
      <c r="F90" s="23"/>
      <c r="G90" s="23"/>
      <c r="H90" s="23"/>
      <c r="I90" s="23"/>
      <c r="J90" s="23"/>
      <c r="K90" s="23"/>
      <c r="L90" s="23"/>
      <c r="M90" s="23"/>
      <c r="N90" s="23"/>
      <c r="O90" s="23"/>
      <c r="P90" s="23"/>
      <c r="Q90" s="23"/>
      <c r="R90" s="23"/>
      <c r="S90" s="23"/>
      <c r="T90" s="23"/>
      <c r="U90" s="23"/>
      <c r="V90" s="23"/>
      <c r="W90" s="23"/>
      <c r="X90" s="23"/>
      <c r="Y90" s="23"/>
      <c r="Z90" s="23"/>
    </row>
    <row r="91" spans="1:26" ht="26.25" customHeight="1" x14ac:dyDescent="0.25">
      <c r="A91" s="160"/>
      <c r="B91" s="163"/>
      <c r="C91" s="29" t="s">
        <v>188</v>
      </c>
      <c r="D91" s="155" t="s">
        <v>288</v>
      </c>
      <c r="E91" s="156"/>
      <c r="F91" s="23"/>
      <c r="G91" s="23"/>
      <c r="H91" s="23"/>
      <c r="I91" s="23"/>
      <c r="J91" s="23"/>
      <c r="K91" s="23"/>
      <c r="L91" s="23"/>
      <c r="M91" s="23"/>
      <c r="N91" s="23"/>
      <c r="O91" s="23"/>
      <c r="P91" s="23"/>
      <c r="Q91" s="23"/>
      <c r="R91" s="23"/>
      <c r="S91" s="23"/>
      <c r="T91" s="23"/>
      <c r="U91" s="23"/>
      <c r="V91" s="23"/>
      <c r="W91" s="23"/>
      <c r="X91" s="23"/>
      <c r="Y91" s="23"/>
      <c r="Z91" s="23"/>
    </row>
    <row r="92" spans="1:26" ht="33.75" customHeight="1" x14ac:dyDescent="0.25">
      <c r="A92" s="160"/>
      <c r="B92" s="163"/>
      <c r="C92" s="29" t="s">
        <v>189</v>
      </c>
      <c r="D92" s="155" t="s">
        <v>289</v>
      </c>
      <c r="E92" s="156"/>
      <c r="F92" s="23"/>
      <c r="G92" s="23"/>
      <c r="H92" s="23"/>
      <c r="I92" s="23"/>
      <c r="J92" s="23"/>
      <c r="K92" s="23"/>
      <c r="L92" s="23"/>
      <c r="M92" s="23"/>
      <c r="N92" s="23"/>
      <c r="O92" s="23"/>
      <c r="P92" s="23"/>
      <c r="Q92" s="23"/>
      <c r="R92" s="23"/>
      <c r="S92" s="23"/>
      <c r="T92" s="23"/>
      <c r="U92" s="23"/>
      <c r="V92" s="23"/>
      <c r="W92" s="23"/>
      <c r="X92" s="23"/>
      <c r="Y92" s="23"/>
      <c r="Z92" s="23"/>
    </row>
    <row r="93" spans="1:26" ht="33" customHeight="1" x14ac:dyDescent="0.25">
      <c r="A93" s="160"/>
      <c r="B93" s="163"/>
      <c r="C93" s="29" t="s">
        <v>290</v>
      </c>
      <c r="D93" s="155"/>
      <c r="E93" s="156"/>
      <c r="F93" s="23"/>
      <c r="G93" s="23"/>
      <c r="H93" s="23"/>
      <c r="I93" s="23"/>
      <c r="J93" s="23"/>
      <c r="K93" s="23"/>
      <c r="L93" s="23"/>
      <c r="M93" s="23"/>
      <c r="N93" s="23"/>
      <c r="O93" s="23"/>
      <c r="P93" s="23"/>
      <c r="Q93" s="23"/>
      <c r="R93" s="23"/>
      <c r="S93" s="23"/>
      <c r="T93" s="23"/>
      <c r="U93" s="23"/>
      <c r="V93" s="23"/>
      <c r="W93" s="23"/>
      <c r="X93" s="23"/>
      <c r="Y93" s="23"/>
      <c r="Z93" s="23"/>
    </row>
    <row r="94" spans="1:26" ht="34.5" customHeight="1" x14ac:dyDescent="0.25">
      <c r="A94" s="160"/>
      <c r="B94" s="163"/>
      <c r="C94" s="33" t="s">
        <v>291</v>
      </c>
      <c r="D94" s="157"/>
      <c r="E94" s="158"/>
      <c r="F94" s="23"/>
      <c r="G94" s="23"/>
      <c r="H94" s="23"/>
      <c r="I94" s="23"/>
      <c r="J94" s="23"/>
      <c r="K94" s="23"/>
      <c r="L94" s="23"/>
      <c r="M94" s="23"/>
      <c r="N94" s="23"/>
      <c r="O94" s="23"/>
      <c r="P94" s="23"/>
      <c r="Q94" s="23"/>
      <c r="R94" s="23"/>
      <c r="S94" s="23"/>
      <c r="T94" s="23"/>
      <c r="U94" s="23"/>
      <c r="V94" s="23"/>
      <c r="W94" s="23"/>
      <c r="X94" s="23"/>
      <c r="Y94" s="23"/>
      <c r="Z94" s="23"/>
    </row>
    <row r="95" spans="1:26" ht="30.75" customHeight="1" x14ac:dyDescent="0.25">
      <c r="A95" s="204">
        <v>8</v>
      </c>
      <c r="B95" s="215" t="s">
        <v>191</v>
      </c>
      <c r="C95" s="34" t="s">
        <v>292</v>
      </c>
      <c r="D95" s="199"/>
      <c r="E95" s="200"/>
      <c r="F95" s="23"/>
      <c r="G95" s="23"/>
      <c r="H95" s="23"/>
      <c r="I95" s="23"/>
      <c r="J95" s="23"/>
      <c r="K95" s="23"/>
      <c r="L95" s="23"/>
      <c r="M95" s="23"/>
      <c r="N95" s="23"/>
      <c r="O95" s="23"/>
      <c r="P95" s="23"/>
      <c r="Q95" s="23"/>
      <c r="R95" s="23"/>
      <c r="S95" s="23"/>
      <c r="T95" s="23"/>
      <c r="U95" s="23"/>
      <c r="V95" s="23"/>
      <c r="W95" s="23"/>
      <c r="X95" s="23"/>
      <c r="Y95" s="23"/>
      <c r="Z95" s="23"/>
    </row>
    <row r="96" spans="1:26" ht="30.75" customHeight="1" x14ac:dyDescent="0.25">
      <c r="A96" s="205"/>
      <c r="B96" s="216"/>
      <c r="C96" s="30" t="s">
        <v>192</v>
      </c>
      <c r="D96" s="155"/>
      <c r="E96" s="201"/>
      <c r="F96" s="23"/>
      <c r="G96" s="23"/>
      <c r="H96" s="23"/>
      <c r="I96" s="23"/>
      <c r="J96" s="23"/>
      <c r="K96" s="23"/>
      <c r="L96" s="23"/>
      <c r="M96" s="23"/>
      <c r="N96" s="23"/>
      <c r="O96" s="23"/>
      <c r="P96" s="23"/>
      <c r="Q96" s="23"/>
      <c r="R96" s="23"/>
      <c r="S96" s="23"/>
      <c r="T96" s="23"/>
      <c r="U96" s="23"/>
      <c r="V96" s="23"/>
      <c r="W96" s="23"/>
      <c r="X96" s="23"/>
      <c r="Y96" s="23"/>
      <c r="Z96" s="23"/>
    </row>
    <row r="97" spans="1:26" ht="30.75" customHeight="1" x14ac:dyDescent="0.25">
      <c r="A97" s="205"/>
      <c r="B97" s="216"/>
      <c r="C97" s="30" t="s">
        <v>198</v>
      </c>
      <c r="D97" s="155"/>
      <c r="E97" s="201"/>
      <c r="F97" s="23"/>
      <c r="G97" s="23"/>
      <c r="H97" s="23"/>
      <c r="I97" s="23"/>
      <c r="J97" s="23"/>
      <c r="K97" s="23"/>
      <c r="L97" s="23"/>
      <c r="M97" s="23"/>
      <c r="N97" s="23"/>
      <c r="O97" s="23"/>
      <c r="P97" s="23"/>
      <c r="Q97" s="23"/>
      <c r="R97" s="23"/>
      <c r="S97" s="23"/>
      <c r="T97" s="23"/>
      <c r="U97" s="23"/>
      <c r="V97" s="23"/>
      <c r="W97" s="23"/>
      <c r="X97" s="23"/>
      <c r="Y97" s="23"/>
      <c r="Z97" s="23"/>
    </row>
    <row r="98" spans="1:26" ht="30.75" customHeight="1" x14ac:dyDescent="0.25">
      <c r="A98" s="206"/>
      <c r="B98" s="217"/>
      <c r="C98" s="35"/>
      <c r="D98" s="202"/>
      <c r="E98" s="203"/>
      <c r="F98" s="23"/>
      <c r="G98" s="23"/>
      <c r="H98" s="23"/>
      <c r="I98" s="23"/>
      <c r="J98" s="23"/>
      <c r="K98" s="23"/>
      <c r="L98" s="23"/>
      <c r="M98" s="23"/>
      <c r="N98" s="23"/>
      <c r="O98" s="23"/>
      <c r="P98" s="23"/>
      <c r="Q98" s="23"/>
      <c r="R98" s="23"/>
      <c r="S98" s="23"/>
      <c r="T98" s="23"/>
      <c r="U98" s="23"/>
      <c r="V98" s="23"/>
      <c r="W98" s="23"/>
      <c r="X98" s="23"/>
      <c r="Y98" s="23"/>
      <c r="Z98" s="23"/>
    </row>
    <row r="99" spans="1:26" ht="69.75" customHeight="1" x14ac:dyDescent="0.25">
      <c r="A99" s="204">
        <v>9</v>
      </c>
      <c r="B99" s="207" t="s">
        <v>312</v>
      </c>
      <c r="C99" s="41" t="s">
        <v>298</v>
      </c>
      <c r="D99" s="210" t="s">
        <v>301</v>
      </c>
      <c r="E99" s="211"/>
      <c r="F99" s="23"/>
      <c r="G99" s="23"/>
      <c r="H99" s="23"/>
      <c r="I99" s="23"/>
      <c r="J99" s="23"/>
      <c r="K99" s="23"/>
      <c r="L99" s="23"/>
      <c r="M99" s="23"/>
      <c r="N99" s="23"/>
      <c r="O99" s="23"/>
      <c r="P99" s="23"/>
      <c r="Q99" s="23"/>
      <c r="R99" s="23"/>
      <c r="S99" s="23"/>
      <c r="T99" s="23"/>
      <c r="U99" s="23"/>
      <c r="V99" s="23"/>
      <c r="W99" s="23"/>
      <c r="X99" s="23"/>
      <c r="Y99" s="23"/>
      <c r="Z99" s="23"/>
    </row>
    <row r="100" spans="1:26" ht="150.75" customHeight="1" x14ac:dyDescent="0.25">
      <c r="A100" s="205"/>
      <c r="B100" s="208"/>
      <c r="C100" s="42" t="s">
        <v>299</v>
      </c>
      <c r="D100" s="212" t="s">
        <v>302</v>
      </c>
      <c r="E100" s="213"/>
      <c r="F100" s="23"/>
      <c r="G100" s="23"/>
      <c r="H100" s="23"/>
      <c r="I100" s="23"/>
      <c r="J100" s="23"/>
      <c r="K100" s="23"/>
      <c r="L100" s="23"/>
      <c r="M100" s="23"/>
      <c r="N100" s="23"/>
      <c r="O100" s="23"/>
      <c r="P100" s="23"/>
      <c r="Q100" s="23"/>
      <c r="R100" s="23"/>
      <c r="S100" s="23"/>
      <c r="T100" s="23"/>
      <c r="U100" s="23"/>
      <c r="V100" s="23"/>
      <c r="W100" s="23"/>
      <c r="X100" s="23"/>
      <c r="Y100" s="23"/>
      <c r="Z100" s="23"/>
    </row>
    <row r="101" spans="1:26" ht="69.75" customHeight="1" x14ac:dyDescent="0.25">
      <c r="A101" s="205"/>
      <c r="B101" s="208"/>
      <c r="C101" s="42" t="s">
        <v>300</v>
      </c>
      <c r="D101" s="212" t="s">
        <v>303</v>
      </c>
      <c r="E101" s="213"/>
      <c r="F101" s="23"/>
      <c r="G101" s="23"/>
      <c r="H101" s="23"/>
      <c r="I101" s="23"/>
      <c r="J101" s="23"/>
      <c r="K101" s="23"/>
      <c r="L101" s="23"/>
      <c r="M101" s="23"/>
      <c r="N101" s="23"/>
      <c r="O101" s="23"/>
      <c r="P101" s="23"/>
      <c r="Q101" s="23"/>
      <c r="R101" s="23"/>
      <c r="S101" s="23"/>
      <c r="T101" s="23"/>
      <c r="U101" s="23"/>
      <c r="V101" s="23"/>
      <c r="W101" s="23"/>
      <c r="X101" s="23"/>
      <c r="Y101" s="23"/>
      <c r="Z101" s="23"/>
    </row>
    <row r="102" spans="1:26" ht="111" customHeight="1" x14ac:dyDescent="0.25">
      <c r="A102" s="205"/>
      <c r="B102" s="208"/>
      <c r="C102" s="44"/>
      <c r="D102" s="212" t="s">
        <v>304</v>
      </c>
      <c r="E102" s="214"/>
      <c r="F102" s="23"/>
      <c r="G102" s="23"/>
      <c r="H102" s="23"/>
      <c r="I102" s="23"/>
      <c r="J102" s="23"/>
      <c r="K102" s="23"/>
      <c r="L102" s="23"/>
      <c r="M102" s="23"/>
      <c r="N102" s="23"/>
      <c r="O102" s="23"/>
      <c r="P102" s="23"/>
      <c r="Q102" s="23"/>
      <c r="R102" s="23"/>
      <c r="S102" s="23"/>
      <c r="T102" s="23"/>
      <c r="U102" s="23"/>
      <c r="V102" s="23"/>
      <c r="W102" s="23"/>
      <c r="X102" s="23"/>
      <c r="Y102" s="23"/>
      <c r="Z102" s="23"/>
    </row>
    <row r="103" spans="1:26" ht="92.25" customHeight="1" x14ac:dyDescent="0.25">
      <c r="A103" s="205"/>
      <c r="B103" s="208"/>
      <c r="C103" s="44"/>
      <c r="D103" s="212" t="s">
        <v>305</v>
      </c>
      <c r="E103" s="214"/>
      <c r="F103" s="23"/>
      <c r="G103" s="23"/>
      <c r="H103" s="23"/>
      <c r="I103" s="23"/>
      <c r="J103" s="23"/>
      <c r="K103" s="23"/>
      <c r="L103" s="23"/>
      <c r="M103" s="23"/>
      <c r="N103" s="23"/>
      <c r="O103" s="23"/>
      <c r="P103" s="23"/>
      <c r="Q103" s="23"/>
      <c r="R103" s="23"/>
      <c r="S103" s="23"/>
      <c r="T103" s="23"/>
      <c r="U103" s="23"/>
      <c r="V103" s="23"/>
      <c r="W103" s="23"/>
      <c r="X103" s="23"/>
      <c r="Y103" s="23"/>
      <c r="Z103" s="23"/>
    </row>
    <row r="104" spans="1:26" ht="118.5" customHeight="1" x14ac:dyDescent="0.25">
      <c r="A104" s="206"/>
      <c r="B104" s="209"/>
      <c r="C104" s="43"/>
      <c r="D104" s="212" t="s">
        <v>306</v>
      </c>
      <c r="E104" s="214"/>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sheetData>
  <mergeCells count="137">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L158"/>
  <sheetViews>
    <sheetView tabSelected="1" zoomScale="82" zoomScaleNormal="82" workbookViewId="0">
      <selection activeCell="E13" sqref="E13:E158"/>
    </sheetView>
  </sheetViews>
  <sheetFormatPr baseColWidth="10" defaultRowHeight="21" x14ac:dyDescent="0.35"/>
  <cols>
    <col min="1" max="1" width="37.140625" style="52" customWidth="1"/>
    <col min="2" max="2" width="20" customWidth="1"/>
    <col min="3" max="3" width="37.140625" customWidth="1"/>
    <col min="4" max="4" width="45.140625" customWidth="1"/>
    <col min="5" max="5" width="59.1406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7.85546875" style="50"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2" width="18.28515625" customWidth="1"/>
    <col min="33" max="33" width="31.42578125" customWidth="1"/>
    <col min="34" max="34" width="27.5703125" customWidth="1"/>
    <col min="35" max="35" width="27.42578125" customWidth="1"/>
    <col min="36" max="36" width="25.5703125" customWidth="1"/>
    <col min="37" max="37" width="13.85546875" customWidth="1"/>
  </cols>
  <sheetData>
    <row r="1" spans="1:37" ht="31.5" customHeight="1" x14ac:dyDescent="0.25">
      <c r="A1" s="294"/>
      <c r="B1" s="295"/>
      <c r="C1" s="354" t="s">
        <v>87</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6"/>
      <c r="AJ1" s="348" t="s">
        <v>88</v>
      </c>
      <c r="AK1" s="349"/>
    </row>
    <row r="2" spans="1:37" ht="15" customHeight="1" x14ac:dyDescent="0.25">
      <c r="A2" s="296"/>
      <c r="B2" s="297"/>
      <c r="C2" s="357"/>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9"/>
      <c r="AJ2" s="350" t="s">
        <v>199</v>
      </c>
      <c r="AK2" s="351"/>
    </row>
    <row r="3" spans="1:37" ht="26.25" customHeight="1" x14ac:dyDescent="0.25">
      <c r="A3" s="296"/>
      <c r="B3" s="297"/>
      <c r="C3" s="360" t="s">
        <v>181</v>
      </c>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2"/>
      <c r="AJ3" s="352" t="s">
        <v>294</v>
      </c>
      <c r="AK3" s="353"/>
    </row>
    <row r="4" spans="1:37" ht="38.25" customHeight="1" thickBot="1" x14ac:dyDescent="0.3">
      <c r="A4" s="296"/>
      <c r="B4" s="297"/>
      <c r="C4" s="360"/>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2"/>
      <c r="AJ4" s="352" t="s">
        <v>295</v>
      </c>
      <c r="AK4" s="353"/>
    </row>
    <row r="5" spans="1:37" ht="28.5" customHeight="1" thickBot="1" x14ac:dyDescent="0.3">
      <c r="A5" s="298" t="s">
        <v>89</v>
      </c>
      <c r="B5" s="299"/>
      <c r="C5" s="300" t="s">
        <v>207</v>
      </c>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2"/>
    </row>
    <row r="6" spans="1:37" ht="27.75" customHeight="1" thickBot="1" x14ac:dyDescent="0.3">
      <c r="A6" s="303" t="s">
        <v>90</v>
      </c>
      <c r="B6" s="304"/>
      <c r="C6" s="305" t="s">
        <v>405</v>
      </c>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7"/>
    </row>
    <row r="7" spans="1:37" ht="237" customHeight="1" thickBot="1" x14ac:dyDescent="0.3">
      <c r="A7" s="314" t="s">
        <v>311</v>
      </c>
      <c r="B7" s="315"/>
      <c r="C7" s="308" t="s">
        <v>370</v>
      </c>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10"/>
    </row>
    <row r="8" spans="1:37" ht="36.75" customHeight="1" thickBot="1" x14ac:dyDescent="0.3">
      <c r="A8" s="303" t="s">
        <v>91</v>
      </c>
      <c r="B8" s="304"/>
      <c r="C8" s="311">
        <v>45747</v>
      </c>
      <c r="D8" s="312"/>
      <c r="E8" s="312"/>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3"/>
    </row>
    <row r="9" spans="1:37" s="10" customFormat="1" ht="25.5" customHeight="1" thickBot="1" x14ac:dyDescent="0.3">
      <c r="A9" s="344" t="s">
        <v>60</v>
      </c>
      <c r="B9" s="345"/>
      <c r="C9" s="345"/>
      <c r="D9" s="345"/>
      <c r="E9" s="345"/>
      <c r="F9" s="345"/>
      <c r="G9" s="346"/>
      <c r="H9" s="319" t="s">
        <v>61</v>
      </c>
      <c r="I9" s="320"/>
      <c r="J9" s="320"/>
      <c r="K9" s="320"/>
      <c r="L9" s="320"/>
      <c r="M9" s="320"/>
      <c r="N9" s="320"/>
      <c r="O9" s="320"/>
      <c r="P9" s="320"/>
      <c r="Q9" s="320"/>
      <c r="R9" s="320"/>
      <c r="S9" s="320"/>
      <c r="T9" s="320"/>
      <c r="U9" s="320"/>
      <c r="V9" s="320"/>
      <c r="W9" s="320"/>
      <c r="X9" s="320"/>
      <c r="Y9" s="320"/>
      <c r="Z9" s="320"/>
      <c r="AA9" s="321"/>
      <c r="AB9" s="338" t="s">
        <v>86</v>
      </c>
      <c r="AC9" s="339"/>
      <c r="AD9" s="339"/>
      <c r="AE9" s="339"/>
      <c r="AF9" s="339"/>
      <c r="AG9" s="339"/>
      <c r="AH9" s="339"/>
      <c r="AI9" s="339"/>
      <c r="AJ9" s="339"/>
      <c r="AK9" s="340"/>
    </row>
    <row r="10" spans="1:37" s="11" customFormat="1" ht="54" customHeight="1" thickBot="1" x14ac:dyDescent="0.3">
      <c r="A10" s="51" t="s">
        <v>64</v>
      </c>
      <c r="B10" s="292" t="s">
        <v>7</v>
      </c>
      <c r="C10" s="292"/>
      <c r="D10" s="292"/>
      <c r="E10" s="293"/>
      <c r="F10" s="45" t="s">
        <v>63</v>
      </c>
      <c r="G10" s="336" t="s">
        <v>31</v>
      </c>
      <c r="H10" s="347" t="s">
        <v>155</v>
      </c>
      <c r="I10" s="317"/>
      <c r="J10" s="317"/>
      <c r="K10" s="317"/>
      <c r="L10" s="318"/>
      <c r="M10" s="316" t="s">
        <v>62</v>
      </c>
      <c r="N10" s="317"/>
      <c r="O10" s="317"/>
      <c r="P10" s="317"/>
      <c r="Q10" s="317"/>
      <c r="R10" s="317"/>
      <c r="S10" s="317"/>
      <c r="T10" s="317"/>
      <c r="U10" s="317"/>
      <c r="V10" s="317"/>
      <c r="W10" s="317"/>
      <c r="X10" s="317"/>
      <c r="Y10" s="317"/>
      <c r="Z10" s="317"/>
      <c r="AA10" s="318"/>
      <c r="AB10" s="341"/>
      <c r="AC10" s="342"/>
      <c r="AD10" s="342"/>
      <c r="AE10" s="342"/>
      <c r="AF10" s="342"/>
      <c r="AG10" s="342"/>
      <c r="AH10" s="342"/>
      <c r="AI10" s="342"/>
      <c r="AJ10" s="342"/>
      <c r="AK10" s="343"/>
    </row>
    <row r="11" spans="1:37" s="11" customFormat="1" ht="37.5" customHeight="1" thickBot="1" x14ac:dyDescent="0.3">
      <c r="A11" s="363" t="s">
        <v>0</v>
      </c>
      <c r="B11" s="335" t="s">
        <v>1</v>
      </c>
      <c r="C11" s="336" t="s">
        <v>9</v>
      </c>
      <c r="D11" s="335" t="s">
        <v>8</v>
      </c>
      <c r="E11" s="336" t="s">
        <v>182</v>
      </c>
      <c r="F11" s="334" t="s">
        <v>39</v>
      </c>
      <c r="G11" s="337"/>
      <c r="H11" s="324" t="s">
        <v>6</v>
      </c>
      <c r="I11" s="328" t="s">
        <v>5</v>
      </c>
      <c r="J11" s="329"/>
      <c r="K11" s="324" t="s">
        <v>4</v>
      </c>
      <c r="L11" s="329"/>
      <c r="M11" s="328" t="s">
        <v>3</v>
      </c>
      <c r="N11" s="326" t="s">
        <v>10</v>
      </c>
      <c r="O11" s="324" t="s">
        <v>11</v>
      </c>
      <c r="P11" s="326" t="s">
        <v>12</v>
      </c>
      <c r="Q11" s="324" t="s">
        <v>13</v>
      </c>
      <c r="R11" s="326" t="s">
        <v>14</v>
      </c>
      <c r="S11" s="329" t="s">
        <v>15</v>
      </c>
      <c r="T11" s="324" t="s">
        <v>6</v>
      </c>
      <c r="U11" s="326" t="s">
        <v>73</v>
      </c>
      <c r="V11" s="324" t="s">
        <v>160</v>
      </c>
      <c r="W11" s="328" t="s">
        <v>214</v>
      </c>
      <c r="X11" s="329"/>
      <c r="Y11" s="324" t="s">
        <v>80</v>
      </c>
      <c r="Z11" s="329"/>
      <c r="AA11" s="329" t="s">
        <v>16</v>
      </c>
      <c r="AB11" s="332" t="s">
        <v>17</v>
      </c>
      <c r="AC11" s="332" t="s">
        <v>18</v>
      </c>
      <c r="AD11" s="365" t="s">
        <v>19</v>
      </c>
      <c r="AE11" s="322" t="s">
        <v>2</v>
      </c>
      <c r="AF11" s="367" t="s">
        <v>20</v>
      </c>
      <c r="AG11" s="369" t="s">
        <v>215</v>
      </c>
      <c r="AH11" s="369"/>
      <c r="AI11" s="369"/>
      <c r="AJ11" s="369"/>
      <c r="AK11" s="322" t="s">
        <v>161</v>
      </c>
    </row>
    <row r="12" spans="1:37" s="11" customFormat="1" ht="25.5" customHeight="1" thickBot="1" x14ac:dyDescent="0.3">
      <c r="A12" s="364"/>
      <c r="B12" s="335"/>
      <c r="C12" s="337"/>
      <c r="D12" s="335"/>
      <c r="E12" s="337"/>
      <c r="F12" s="335"/>
      <c r="G12" s="337"/>
      <c r="H12" s="325"/>
      <c r="I12" s="330"/>
      <c r="J12" s="331"/>
      <c r="K12" s="325"/>
      <c r="L12" s="331"/>
      <c r="M12" s="330"/>
      <c r="N12" s="327"/>
      <c r="O12" s="325"/>
      <c r="P12" s="327"/>
      <c r="Q12" s="325"/>
      <c r="R12" s="327"/>
      <c r="S12" s="331"/>
      <c r="T12" s="325"/>
      <c r="U12" s="327"/>
      <c r="V12" s="325"/>
      <c r="W12" s="330"/>
      <c r="X12" s="331"/>
      <c r="Y12" s="325"/>
      <c r="Z12" s="331"/>
      <c r="AA12" s="331"/>
      <c r="AB12" s="333"/>
      <c r="AC12" s="333"/>
      <c r="AD12" s="366"/>
      <c r="AE12" s="323"/>
      <c r="AF12" s="368"/>
      <c r="AG12" s="46" t="s">
        <v>217</v>
      </c>
      <c r="AH12" s="47" t="s">
        <v>218</v>
      </c>
      <c r="AI12" s="48" t="s">
        <v>219</v>
      </c>
      <c r="AJ12" s="49" t="s">
        <v>220</v>
      </c>
      <c r="AK12" s="323"/>
    </row>
    <row r="13" spans="1:37" s="58" customFormat="1" ht="114" customHeight="1" x14ac:dyDescent="0.25">
      <c r="A13" s="259" t="s">
        <v>23</v>
      </c>
      <c r="B13" s="221" t="s">
        <v>174</v>
      </c>
      <c r="C13" s="221" t="s">
        <v>314</v>
      </c>
      <c r="D13" s="221" t="s">
        <v>315</v>
      </c>
      <c r="E13" s="221" t="str">
        <f>CONCATENATE(B13," ",C13," ",D13)</f>
        <v>Afectación económica y reputacional por perdida de los registros calificados de los programas de pregrado y posgrado, impidiendo su oferta a los aspirantes debido al incumplimiento de los requisitos establecidos por el Ministerio de Educación Nacional.</v>
      </c>
      <c r="F13" s="255" t="s">
        <v>41</v>
      </c>
      <c r="G13" s="221" t="s">
        <v>32</v>
      </c>
      <c r="H13" s="255">
        <v>93</v>
      </c>
      <c r="I13" s="255" t="s">
        <v>47</v>
      </c>
      <c r="J13" s="255" t="str">
        <f>IF((I13="Muy Bajo"),"20%",IF(I13="Baja","40%",IF(I13="Media","60%",IF(I13="Alta","80%",IF(I13="Muy Alta","100%","0")))))</f>
        <v>60%</v>
      </c>
      <c r="K13" s="255" t="s">
        <v>58</v>
      </c>
      <c r="L13" s="255" t="str">
        <f>IF((K13="Leve"),"20%",IF(K13="Menor","40%",IF(K13="Moderado","60%",IF(K13="Mayor","80%",IF(K13="Catastrófico","100%","0")))))</f>
        <v>100%</v>
      </c>
      <c r="M13" s="253"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Extremo</v>
      </c>
      <c r="N13" s="53" t="s">
        <v>316</v>
      </c>
      <c r="O13" s="54" t="s">
        <v>1</v>
      </c>
      <c r="P13" s="54" t="s">
        <v>67</v>
      </c>
      <c r="Q13" s="54" t="s">
        <v>71</v>
      </c>
      <c r="R13" s="55">
        <f>IF((P13="Preventivo"),"25%",IF(P13="Detectivo","15%",IF(P13="Correctivo","10%","0")))+IF((Q13="Automático"),"25%",IF(Q13="Manual","15%","0"))</f>
        <v>0.4</v>
      </c>
      <c r="S13" s="54" t="s">
        <v>74</v>
      </c>
      <c r="T13" s="54" t="s">
        <v>76</v>
      </c>
      <c r="U13" s="54" t="s">
        <v>78</v>
      </c>
      <c r="V13" s="55">
        <f>IF(O13="probabilidad",J13-(J13*R13),IF(O13="Impacto",(J13-0),"0"))</f>
        <v>0.6</v>
      </c>
      <c r="W13" s="253">
        <f>V14</f>
        <v>0.36</v>
      </c>
      <c r="X13" s="255" t="str">
        <f>IF((W13&lt;21%),"Muy Bajo",IF((W13&lt;41%),"Baja",IF((W13&lt;61%),"Media",IF((W13&lt;81%),"Alta",IF((W13&lt;101%),"Muy alta","0")))))</f>
        <v>Baja</v>
      </c>
      <c r="Y13" s="253">
        <f t="shared" ref="Y13:Y15" si="0">IF(O13="Impacto",L13-(L13*R13),IF(O13="Probabilidad",L13-0,"0"))</f>
        <v>0.6</v>
      </c>
      <c r="Z13" s="255" t="str">
        <f>IF((Y13&lt;21%),"Leve",IF((Y13&lt;41%),"Menor",IF((Y13&lt;61%),"Moderado",IF((Y13&lt;81%),"Mayor",IF((Y13&lt;101%),"Catastrófico","0")))))</f>
        <v>Moderado</v>
      </c>
      <c r="AA13" s="253"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246" t="s">
        <v>82</v>
      </c>
      <c r="AC13" s="240" t="s">
        <v>573</v>
      </c>
      <c r="AD13" s="251" t="s">
        <v>317</v>
      </c>
      <c r="AE13" s="290" t="s">
        <v>371</v>
      </c>
      <c r="AF13" s="290" t="s">
        <v>372</v>
      </c>
      <c r="AG13" s="221" t="s">
        <v>373</v>
      </c>
      <c r="AH13" s="221" t="s">
        <v>374</v>
      </c>
      <c r="AI13" s="221" t="s">
        <v>375</v>
      </c>
      <c r="AJ13" s="221" t="s">
        <v>376</v>
      </c>
      <c r="AK13" s="255" t="s">
        <v>318</v>
      </c>
    </row>
    <row r="14" spans="1:37" s="58" customFormat="1" ht="136.5" customHeight="1" thickBot="1" x14ac:dyDescent="0.3">
      <c r="A14" s="260"/>
      <c r="B14" s="222"/>
      <c r="C14" s="222"/>
      <c r="D14" s="222"/>
      <c r="E14" s="222"/>
      <c r="F14" s="256"/>
      <c r="G14" s="222"/>
      <c r="H14" s="256"/>
      <c r="I14" s="256"/>
      <c r="J14" s="256"/>
      <c r="K14" s="256"/>
      <c r="L14" s="256"/>
      <c r="M14" s="254"/>
      <c r="N14" s="53" t="s">
        <v>319</v>
      </c>
      <c r="O14" s="54" t="s">
        <v>65</v>
      </c>
      <c r="P14" s="54" t="s">
        <v>67</v>
      </c>
      <c r="Q14" s="54" t="s">
        <v>71</v>
      </c>
      <c r="R14" s="55">
        <f>IF((P14="Preventivo"),"25%",IF(P14="Detectivo","15%",IF(P14="Correctivo","10%","0")))+IF((Q14="Automático"),"25%",IF(Q14="Manual","15%","0"))</f>
        <v>0.4</v>
      </c>
      <c r="S14" s="54" t="s">
        <v>74</v>
      </c>
      <c r="T14" s="54" t="s">
        <v>76</v>
      </c>
      <c r="U14" s="54" t="s">
        <v>78</v>
      </c>
      <c r="V14" s="55">
        <f>V13-(V13*R14)</f>
        <v>0.36</v>
      </c>
      <c r="W14" s="254"/>
      <c r="X14" s="256"/>
      <c r="Y14" s="254"/>
      <c r="Z14" s="256"/>
      <c r="AA14" s="254"/>
      <c r="AB14" s="246"/>
      <c r="AC14" s="246"/>
      <c r="AD14" s="251"/>
      <c r="AE14" s="291"/>
      <c r="AF14" s="291"/>
      <c r="AG14" s="222"/>
      <c r="AH14" s="222"/>
      <c r="AI14" s="222"/>
      <c r="AJ14" s="222"/>
      <c r="AK14" s="256"/>
    </row>
    <row r="15" spans="1:37" s="58" customFormat="1" ht="92.25" customHeight="1" x14ac:dyDescent="0.25">
      <c r="A15" s="259" t="s">
        <v>23</v>
      </c>
      <c r="B15" s="221" t="s">
        <v>174</v>
      </c>
      <c r="C15" s="221" t="s">
        <v>320</v>
      </c>
      <c r="D15" s="221" t="s">
        <v>321</v>
      </c>
      <c r="E15" s="221" t="str">
        <f>CONCATENATE(B15," ",C15," ",D15)</f>
        <v>Afectación económica y reputacional por incumplir o modificar el calendario académico debido a cierre de la Universidad por problemas de orden público, protestas, paros, cese de actividades, solicitudes de extensión de pagos de estudiantes, entre otros.</v>
      </c>
      <c r="F15" s="255" t="s">
        <v>41</v>
      </c>
      <c r="G15" s="221" t="s">
        <v>32</v>
      </c>
      <c r="H15" s="255">
        <v>93</v>
      </c>
      <c r="I15" s="255" t="s">
        <v>47</v>
      </c>
      <c r="J15" s="255" t="str">
        <f t="shared" ref="J15" si="1">IF((I15="Muy Bajo"),"20%",IF(I15="Baja","40%",IF(I15="Media","60%",IF(I15="Alta","80%",IF(I15="Muy Alta","100%","0")))))</f>
        <v>60%</v>
      </c>
      <c r="K15" s="255" t="s">
        <v>57</v>
      </c>
      <c r="L15" s="255" t="str">
        <f t="shared" ref="L15" si="2">IF((K15="Leve"),"20%",IF(K15="Menor","40%",IF(K15="Moderado","60%",IF(K15="Mayor","80%",IF(K15="Catastrófico","100%","0")))))</f>
        <v>80%</v>
      </c>
      <c r="M15" s="253"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53" t="s">
        <v>377</v>
      </c>
      <c r="O15" s="54" t="s">
        <v>65</v>
      </c>
      <c r="P15" s="54" t="s">
        <v>67</v>
      </c>
      <c r="Q15" s="54" t="s">
        <v>71</v>
      </c>
      <c r="R15" s="55">
        <f t="shared" ref="R15:R40" si="4">IF((P15="Preventivo"),"25%",IF(P15="Detectivo","15%",IF(P15="Correctivo","10%","0")))+IF((Q15="Automático"),"25%",IF(Q15="Manual","15%","0"))</f>
        <v>0.4</v>
      </c>
      <c r="S15" s="54" t="s">
        <v>74</v>
      </c>
      <c r="T15" s="54" t="s">
        <v>76</v>
      </c>
      <c r="U15" s="54" t="s">
        <v>78</v>
      </c>
      <c r="V15" s="55">
        <f t="shared" ref="V15" si="5">IF(O15="probabilidad",J15-(J15*R15),IF(O15="Impacto",(J15-0),"0"))</f>
        <v>0.36</v>
      </c>
      <c r="W15" s="253">
        <f t="shared" ref="W15" si="6">V16</f>
        <v>0.216</v>
      </c>
      <c r="X15" s="255" t="str">
        <f t="shared" ref="X15" si="7">IF((W15&lt;21%),"Muy Bajo",IF((W15&lt;41%),"Baja",IF((W15&lt;61%),"Media",IF((W15&lt;81%),"Alta",IF((W15&lt;101%),"Muy alta","0")))))</f>
        <v>Baja</v>
      </c>
      <c r="Y15" s="253">
        <f t="shared" si="0"/>
        <v>0.8</v>
      </c>
      <c r="Z15" s="255" t="str">
        <f t="shared" ref="Z15" si="8">IF((Y15&lt;21%),"Leve",IF((Y15&lt;41%),"Menor",IF((Y15&lt;61%),"Moderado",IF((Y15&lt;81%),"Mayor",IF((Y15&lt;101%),"Catastrófico","0")))))</f>
        <v>Mayor</v>
      </c>
      <c r="AA15" s="253" t="str">
        <f t="shared" ref="AA15" si="9">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Alto</v>
      </c>
      <c r="AB15" s="246" t="s">
        <v>82</v>
      </c>
      <c r="AC15" s="240" t="s">
        <v>573</v>
      </c>
      <c r="AD15" s="251" t="s">
        <v>322</v>
      </c>
      <c r="AE15" s="290" t="s">
        <v>371</v>
      </c>
      <c r="AF15" s="290" t="s">
        <v>372</v>
      </c>
      <c r="AG15" s="221" t="s">
        <v>373</v>
      </c>
      <c r="AH15" s="221" t="s">
        <v>374</v>
      </c>
      <c r="AI15" s="221" t="s">
        <v>375</v>
      </c>
      <c r="AJ15" s="221" t="s">
        <v>376</v>
      </c>
      <c r="AK15" s="246" t="s">
        <v>310</v>
      </c>
    </row>
    <row r="16" spans="1:37" s="58" customFormat="1" ht="171.75" customHeight="1" thickBot="1" x14ac:dyDescent="0.3">
      <c r="A16" s="260"/>
      <c r="B16" s="222"/>
      <c r="C16" s="222"/>
      <c r="D16" s="256"/>
      <c r="E16" s="222"/>
      <c r="F16" s="256"/>
      <c r="G16" s="222"/>
      <c r="H16" s="256"/>
      <c r="I16" s="256"/>
      <c r="J16" s="256"/>
      <c r="K16" s="256"/>
      <c r="L16" s="256"/>
      <c r="M16" s="254"/>
      <c r="N16" s="53" t="s">
        <v>378</v>
      </c>
      <c r="O16" s="54" t="s">
        <v>65</v>
      </c>
      <c r="P16" s="54" t="s">
        <v>67</v>
      </c>
      <c r="Q16" s="54" t="s">
        <v>71</v>
      </c>
      <c r="R16" s="55">
        <f t="shared" si="4"/>
        <v>0.4</v>
      </c>
      <c r="S16" s="54" t="s">
        <v>74</v>
      </c>
      <c r="T16" s="54" t="s">
        <v>76</v>
      </c>
      <c r="U16" s="54" t="s">
        <v>78</v>
      </c>
      <c r="V16" s="55">
        <f t="shared" ref="V16:V26" si="10">V15-(V15*R16)</f>
        <v>0.216</v>
      </c>
      <c r="W16" s="254"/>
      <c r="X16" s="256"/>
      <c r="Y16" s="254"/>
      <c r="Z16" s="256"/>
      <c r="AA16" s="254"/>
      <c r="AB16" s="246"/>
      <c r="AC16" s="246"/>
      <c r="AD16" s="251"/>
      <c r="AE16" s="291"/>
      <c r="AF16" s="291"/>
      <c r="AG16" s="222"/>
      <c r="AH16" s="222"/>
      <c r="AI16" s="222"/>
      <c r="AJ16" s="222"/>
      <c r="AK16" s="246"/>
    </row>
    <row r="17" spans="1:37" s="58" customFormat="1" ht="90" customHeight="1" x14ac:dyDescent="0.25">
      <c r="A17" s="259" t="s">
        <v>23</v>
      </c>
      <c r="B17" s="221" t="s">
        <v>174</v>
      </c>
      <c r="C17" s="221" t="s">
        <v>323</v>
      </c>
      <c r="D17" s="221" t="s">
        <v>324</v>
      </c>
      <c r="E17" s="221" t="str">
        <f>CONCATENATE(B17," ",C17," ",D17)</f>
        <v>Afectación económica y reputacional por perdida o no acreditación de programas de pregrado y posgrados debido al incumplimiento de los factores de acreditación establecidos por Ministerio de Educación Nacional y el CNA.</v>
      </c>
      <c r="F17" s="255" t="s">
        <v>41</v>
      </c>
      <c r="G17" s="221" t="s">
        <v>32</v>
      </c>
      <c r="H17" s="255">
        <v>46</v>
      </c>
      <c r="I17" s="255" t="s">
        <v>47</v>
      </c>
      <c r="J17" s="255" t="str">
        <f t="shared" ref="J17" si="11">IF((I17="Muy Bajo"),"20%",IF(I17="Baja","40%",IF(I17="Media","60%",IF(I17="Alta","80%",IF(I17="Muy Alta","100%","0")))))</f>
        <v>60%</v>
      </c>
      <c r="K17" s="255" t="s">
        <v>56</v>
      </c>
      <c r="L17" s="255" t="str">
        <f t="shared" ref="L17" si="12">IF((K17="Leve"),"20%",IF(K17="Menor","40%",IF(K17="Moderado","60%",IF(K17="Mayor","80%",IF(K17="Catastrófico","100%","0")))))</f>
        <v>60%</v>
      </c>
      <c r="M17" s="253" t="str">
        <f t="shared" ref="M17" si="13">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53" t="s">
        <v>325</v>
      </c>
      <c r="O17" s="54" t="s">
        <v>65</v>
      </c>
      <c r="P17" s="54" t="s">
        <v>67</v>
      </c>
      <c r="Q17" s="54" t="s">
        <v>71</v>
      </c>
      <c r="R17" s="55">
        <f t="shared" si="4"/>
        <v>0.4</v>
      </c>
      <c r="S17" s="54" t="s">
        <v>74</v>
      </c>
      <c r="T17" s="54" t="s">
        <v>76</v>
      </c>
      <c r="U17" s="54" t="s">
        <v>78</v>
      </c>
      <c r="V17" s="55">
        <f t="shared" si="10"/>
        <v>0.12959999999999999</v>
      </c>
      <c r="W17" s="253">
        <f t="shared" ref="W17" si="14">V18</f>
        <v>7.7759999999999996E-2</v>
      </c>
      <c r="X17" s="255" t="str">
        <f t="shared" ref="X17" si="15">IF((W17&lt;21%),"Muy Bajo",IF((W17&lt;41%),"Baja",IF((W17&lt;61%),"Media",IF((W17&lt;81%),"Alta",IF((W17&lt;101%),"Muy alta","0")))))</f>
        <v>Muy Bajo</v>
      </c>
      <c r="Y17" s="253">
        <f t="shared" ref="Y17" si="16">IF(O17="Impacto",L17-(L17*R17),IF(O17="Probabilidad",L17-0,"0"))</f>
        <v>0.6</v>
      </c>
      <c r="Z17" s="255" t="str">
        <f t="shared" ref="Z17" si="17">IF((Y17&lt;21%),"Leve",IF((Y17&lt;41%),"Menor",IF((Y17&lt;61%),"Moderado",IF((Y17&lt;81%),"Mayor",IF((Y17&lt;101%),"Catastrófico","0")))))</f>
        <v>Moderado</v>
      </c>
      <c r="AA17" s="253" t="str">
        <f t="shared" ref="AA17" si="18">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246" t="s">
        <v>82</v>
      </c>
      <c r="AC17" s="240" t="s">
        <v>573</v>
      </c>
      <c r="AD17" s="251" t="s">
        <v>317</v>
      </c>
      <c r="AE17" s="290" t="s">
        <v>371</v>
      </c>
      <c r="AF17" s="290" t="s">
        <v>372</v>
      </c>
      <c r="AG17" s="221" t="s">
        <v>379</v>
      </c>
      <c r="AH17" s="221" t="s">
        <v>374</v>
      </c>
      <c r="AI17" s="221" t="s">
        <v>375</v>
      </c>
      <c r="AJ17" s="221" t="s">
        <v>376</v>
      </c>
      <c r="AK17" s="255" t="s">
        <v>310</v>
      </c>
    </row>
    <row r="18" spans="1:37" s="58" customFormat="1" ht="113.25" customHeight="1" thickBot="1" x14ac:dyDescent="0.3">
      <c r="A18" s="260"/>
      <c r="B18" s="222"/>
      <c r="C18" s="222"/>
      <c r="D18" s="222"/>
      <c r="E18" s="222"/>
      <c r="F18" s="256"/>
      <c r="G18" s="222"/>
      <c r="H18" s="256"/>
      <c r="I18" s="256"/>
      <c r="J18" s="256"/>
      <c r="K18" s="256"/>
      <c r="L18" s="256"/>
      <c r="M18" s="254"/>
      <c r="N18" s="53" t="s">
        <v>326</v>
      </c>
      <c r="O18" s="54" t="s">
        <v>65</v>
      </c>
      <c r="P18" s="54" t="s">
        <v>67</v>
      </c>
      <c r="Q18" s="54" t="s">
        <v>71</v>
      </c>
      <c r="R18" s="55">
        <f t="shared" si="4"/>
        <v>0.4</v>
      </c>
      <c r="S18" s="54" t="s">
        <v>74</v>
      </c>
      <c r="T18" s="54" t="s">
        <v>76</v>
      </c>
      <c r="U18" s="54" t="s">
        <v>78</v>
      </c>
      <c r="V18" s="55">
        <f t="shared" si="10"/>
        <v>7.7759999999999996E-2</v>
      </c>
      <c r="W18" s="254"/>
      <c r="X18" s="256"/>
      <c r="Y18" s="254"/>
      <c r="Z18" s="256"/>
      <c r="AA18" s="254"/>
      <c r="AB18" s="246"/>
      <c r="AC18" s="246"/>
      <c r="AD18" s="251"/>
      <c r="AE18" s="291"/>
      <c r="AF18" s="291"/>
      <c r="AG18" s="222"/>
      <c r="AH18" s="222"/>
      <c r="AI18" s="222"/>
      <c r="AJ18" s="222"/>
      <c r="AK18" s="256"/>
    </row>
    <row r="19" spans="1:37" s="58" customFormat="1" ht="77.25" customHeight="1" x14ac:dyDescent="0.25">
      <c r="A19" s="259" t="s">
        <v>23</v>
      </c>
      <c r="B19" s="221" t="s">
        <v>174</v>
      </c>
      <c r="C19" s="221" t="s">
        <v>327</v>
      </c>
      <c r="D19" s="221" t="s">
        <v>324</v>
      </c>
      <c r="E19" s="221" t="str">
        <f>CONCATENATE(B19," ",C19," ",D19)</f>
        <v>Afectación económica y reputacional por perdida de la reacreditación institucional debido al incumplimiento de los factores de acreditación establecidos por Ministerio de Educación Nacional y el CNA.</v>
      </c>
      <c r="F19" s="255" t="s">
        <v>41</v>
      </c>
      <c r="G19" s="221" t="s">
        <v>32</v>
      </c>
      <c r="H19" s="255">
        <v>12</v>
      </c>
      <c r="I19" s="255" t="s">
        <v>47</v>
      </c>
      <c r="J19" s="255" t="str">
        <f>IF((I19="Muy Bajo"),"20%",IF(I19="Baja","40%",IF(I19="Media","60%",IF(I19="Alta","80%",IF(I19="Muy Alta","100%","0")))))</f>
        <v>60%</v>
      </c>
      <c r="K19" s="255" t="s">
        <v>56</v>
      </c>
      <c r="L19" s="255" t="str">
        <f t="shared" ref="L19" si="19">IF((K19="Leve"),"20%",IF(K19="Menor","40%",IF(K19="Moderado","60%",IF(K19="Mayor","80%",IF(K19="Catastrófico","100%","0")))))</f>
        <v>60%</v>
      </c>
      <c r="M19" s="253" t="str">
        <f t="shared" ref="M19" si="20">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Moderado</v>
      </c>
      <c r="N19" s="53" t="s">
        <v>328</v>
      </c>
      <c r="O19" s="54" t="s">
        <v>65</v>
      </c>
      <c r="P19" s="54" t="s">
        <v>67</v>
      </c>
      <c r="Q19" s="54" t="s">
        <v>71</v>
      </c>
      <c r="R19" s="55">
        <f t="shared" si="4"/>
        <v>0.4</v>
      </c>
      <c r="S19" s="54" t="s">
        <v>74</v>
      </c>
      <c r="T19" s="54" t="s">
        <v>76</v>
      </c>
      <c r="U19" s="54" t="s">
        <v>78</v>
      </c>
      <c r="V19" s="55">
        <f t="shared" si="10"/>
        <v>4.6655999999999996E-2</v>
      </c>
      <c r="W19" s="253">
        <f t="shared" ref="W19" si="21">V20</f>
        <v>2.7993599999999997E-2</v>
      </c>
      <c r="X19" s="255" t="str">
        <f t="shared" ref="X19" si="22">IF((W19&lt;21%),"Muy Bajo",IF((W19&lt;41%),"Baja",IF((W19&lt;61%),"Media",IF((W19&lt;81%),"Alta",IF((W19&lt;101%),"Muy alta","0")))))</f>
        <v>Muy Bajo</v>
      </c>
      <c r="Y19" s="253">
        <f t="shared" ref="Y19" si="23">IF(O19="Impacto",L19-(L19*R19),IF(O19="Probabilidad",L19-0,"0"))</f>
        <v>0.6</v>
      </c>
      <c r="Z19" s="255" t="str">
        <f t="shared" ref="Z19" si="24">IF((Y19&lt;21%),"Leve",IF((Y19&lt;41%),"Menor",IF((Y19&lt;61%),"Moderado",IF((Y19&lt;81%),"Mayor",IF((Y19&lt;101%),"Catastrófico","0")))))</f>
        <v>Moderado</v>
      </c>
      <c r="AA19" s="253" t="str">
        <f t="shared" ref="AA19" si="25">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Moderado</v>
      </c>
      <c r="AB19" s="246" t="s">
        <v>82</v>
      </c>
      <c r="AC19" s="240" t="s">
        <v>573</v>
      </c>
      <c r="AD19" s="251" t="s">
        <v>317</v>
      </c>
      <c r="AE19" s="290" t="s">
        <v>371</v>
      </c>
      <c r="AF19" s="290" t="s">
        <v>372</v>
      </c>
      <c r="AG19" s="221" t="s">
        <v>373</v>
      </c>
      <c r="AH19" s="221" t="s">
        <v>374</v>
      </c>
      <c r="AI19" s="221" t="s">
        <v>375</v>
      </c>
      <c r="AJ19" s="221" t="s">
        <v>376</v>
      </c>
      <c r="AK19" s="255" t="s">
        <v>310</v>
      </c>
    </row>
    <row r="20" spans="1:37" s="58" customFormat="1" ht="144.75" customHeight="1" thickBot="1" x14ac:dyDescent="0.3">
      <c r="A20" s="260"/>
      <c r="B20" s="222"/>
      <c r="C20" s="222"/>
      <c r="D20" s="222"/>
      <c r="E20" s="222"/>
      <c r="F20" s="256"/>
      <c r="G20" s="222"/>
      <c r="H20" s="256"/>
      <c r="I20" s="256"/>
      <c r="J20" s="256"/>
      <c r="K20" s="256"/>
      <c r="L20" s="256"/>
      <c r="M20" s="254"/>
      <c r="N20" s="53" t="s">
        <v>326</v>
      </c>
      <c r="O20" s="54" t="s">
        <v>65</v>
      </c>
      <c r="P20" s="54" t="s">
        <v>67</v>
      </c>
      <c r="Q20" s="54" t="s">
        <v>71</v>
      </c>
      <c r="R20" s="55">
        <f t="shared" si="4"/>
        <v>0.4</v>
      </c>
      <c r="S20" s="54" t="s">
        <v>74</v>
      </c>
      <c r="T20" s="54" t="s">
        <v>76</v>
      </c>
      <c r="U20" s="54" t="s">
        <v>78</v>
      </c>
      <c r="V20" s="55">
        <f t="shared" si="10"/>
        <v>2.7993599999999997E-2</v>
      </c>
      <c r="W20" s="254"/>
      <c r="X20" s="256"/>
      <c r="Y20" s="254"/>
      <c r="Z20" s="256"/>
      <c r="AA20" s="254"/>
      <c r="AB20" s="246"/>
      <c r="AC20" s="246"/>
      <c r="AD20" s="251"/>
      <c r="AE20" s="291"/>
      <c r="AF20" s="291"/>
      <c r="AG20" s="222"/>
      <c r="AH20" s="222"/>
      <c r="AI20" s="222"/>
      <c r="AJ20" s="222"/>
      <c r="AK20" s="256"/>
    </row>
    <row r="21" spans="1:37" s="58" customFormat="1" ht="90.75" customHeight="1" x14ac:dyDescent="0.25">
      <c r="A21" s="259" t="s">
        <v>23</v>
      </c>
      <c r="B21" s="221" t="s">
        <v>101</v>
      </c>
      <c r="C21" s="221" t="s">
        <v>329</v>
      </c>
      <c r="D21" s="221" t="s">
        <v>330</v>
      </c>
      <c r="E21" s="221" t="str">
        <f>CONCATENATE(B21," ",C21," ",D21)</f>
        <v>Afectación reputacional por insatisfacción de los estudiantes y profesores, retraso en los procesos académicos y deficiencia en el proceso de formación teórico - práctico debido a interrupción, inconvenientes, cancelación y demoras, en la realización de las prácticas académicas.</v>
      </c>
      <c r="F21" s="255" t="s">
        <v>41</v>
      </c>
      <c r="G21" s="221" t="s">
        <v>32</v>
      </c>
      <c r="H21" s="255">
        <v>980</v>
      </c>
      <c r="I21" s="255" t="s">
        <v>47</v>
      </c>
      <c r="J21" s="255" t="str">
        <f t="shared" ref="J21" si="26">IF((I21="Muy Bajo"),"20%",IF(I21="Baja","40%",IF(I21="Media","60%",IF(I21="Alta","80%",IF(I21="Muy Alta","100%","0")))))</f>
        <v>60%</v>
      </c>
      <c r="K21" s="255" t="s">
        <v>57</v>
      </c>
      <c r="L21" s="255" t="str">
        <f t="shared" ref="L21" si="27">IF((K21="Leve"),"20%",IF(K21="Menor","40%",IF(K21="Moderado","60%",IF(K21="Mayor","80%",IF(K21="Catastrófico","100%","0")))))</f>
        <v>80%</v>
      </c>
      <c r="M21" s="253" t="str">
        <f t="shared" ref="M21" si="28">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Alto</v>
      </c>
      <c r="N21" s="53" t="s">
        <v>380</v>
      </c>
      <c r="O21" s="54" t="s">
        <v>65</v>
      </c>
      <c r="P21" s="54" t="s">
        <v>67</v>
      </c>
      <c r="Q21" s="54" t="s">
        <v>71</v>
      </c>
      <c r="R21" s="55">
        <f t="shared" si="4"/>
        <v>0.4</v>
      </c>
      <c r="S21" s="54" t="s">
        <v>74</v>
      </c>
      <c r="T21" s="54" t="s">
        <v>76</v>
      </c>
      <c r="U21" s="54" t="s">
        <v>78</v>
      </c>
      <c r="V21" s="55">
        <f t="shared" si="10"/>
        <v>1.6796159999999997E-2</v>
      </c>
      <c r="W21" s="253">
        <f t="shared" ref="W21" si="29">V22</f>
        <v>1.0077695999999997E-2</v>
      </c>
      <c r="X21" s="255" t="str">
        <f t="shared" ref="X21" si="30">IF((W21&lt;21%),"Muy Bajo",IF((W21&lt;41%),"Baja",IF((W21&lt;61%),"Media",IF((W21&lt;81%),"Alta",IF((W21&lt;101%),"Muy alta","0")))))</f>
        <v>Muy Bajo</v>
      </c>
      <c r="Y21" s="253">
        <f t="shared" ref="Y21" si="31">IF(O21="Impacto",L21-(L21*R21),IF(O21="Probabilidad",L21-0,"0"))</f>
        <v>0.8</v>
      </c>
      <c r="Z21" s="255" t="str">
        <f t="shared" ref="Z21" si="32">IF((Y21&lt;21%),"Leve",IF((Y21&lt;41%),"Menor",IF((Y21&lt;61%),"Moderado",IF((Y21&lt;81%),"Mayor",IF((Y21&lt;101%),"Catastrófico","0")))))</f>
        <v>Mayor</v>
      </c>
      <c r="AA21" s="253" t="str">
        <f>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Alto</v>
      </c>
      <c r="AB21" s="246" t="s">
        <v>82</v>
      </c>
      <c r="AC21" s="240" t="s">
        <v>574</v>
      </c>
      <c r="AD21" s="251" t="s">
        <v>331</v>
      </c>
      <c r="AE21" s="290" t="s">
        <v>371</v>
      </c>
      <c r="AF21" s="290" t="s">
        <v>372</v>
      </c>
      <c r="AG21" s="221" t="s">
        <v>373</v>
      </c>
      <c r="AH21" s="221" t="s">
        <v>374</v>
      </c>
      <c r="AI21" s="221" t="s">
        <v>375</v>
      </c>
      <c r="AJ21" s="221" t="s">
        <v>381</v>
      </c>
      <c r="AK21" s="255" t="s">
        <v>310</v>
      </c>
    </row>
    <row r="22" spans="1:37" s="58" customFormat="1" ht="122.25" customHeight="1" thickBot="1" x14ac:dyDescent="0.3">
      <c r="A22" s="260"/>
      <c r="B22" s="222"/>
      <c r="C22" s="222"/>
      <c r="D22" s="222"/>
      <c r="E22" s="222"/>
      <c r="F22" s="256"/>
      <c r="G22" s="222"/>
      <c r="H22" s="256"/>
      <c r="I22" s="256"/>
      <c r="J22" s="256"/>
      <c r="K22" s="256"/>
      <c r="L22" s="256"/>
      <c r="M22" s="254"/>
      <c r="N22" s="53" t="s">
        <v>382</v>
      </c>
      <c r="O22" s="54" t="s">
        <v>65</v>
      </c>
      <c r="P22" s="54" t="s">
        <v>67</v>
      </c>
      <c r="Q22" s="54" t="s">
        <v>71</v>
      </c>
      <c r="R22" s="55">
        <f t="shared" si="4"/>
        <v>0.4</v>
      </c>
      <c r="S22" s="54" t="s">
        <v>74</v>
      </c>
      <c r="T22" s="54" t="s">
        <v>76</v>
      </c>
      <c r="U22" s="54" t="s">
        <v>78</v>
      </c>
      <c r="V22" s="55">
        <f t="shared" si="10"/>
        <v>1.0077695999999997E-2</v>
      </c>
      <c r="W22" s="254"/>
      <c r="X22" s="256"/>
      <c r="Y22" s="254"/>
      <c r="Z22" s="256"/>
      <c r="AA22" s="254"/>
      <c r="AB22" s="246"/>
      <c r="AC22" s="240"/>
      <c r="AD22" s="251"/>
      <c r="AE22" s="291"/>
      <c r="AF22" s="291"/>
      <c r="AG22" s="222"/>
      <c r="AH22" s="222"/>
      <c r="AI22" s="222"/>
      <c r="AJ22" s="222"/>
      <c r="AK22" s="256"/>
    </row>
    <row r="23" spans="1:37" s="58" customFormat="1" ht="86.25" customHeight="1" x14ac:dyDescent="0.25">
      <c r="A23" s="259" t="s">
        <v>23</v>
      </c>
      <c r="B23" s="221" t="s">
        <v>174</v>
      </c>
      <c r="C23" s="221" t="s">
        <v>332</v>
      </c>
      <c r="D23" s="221" t="s">
        <v>333</v>
      </c>
      <c r="E23" s="221" t="str">
        <f>CONCATENATE(B23," ",C23," ",D23)</f>
        <v>Afectación económica y reputacional por desactualización o poca pertinencia de los contenidos curriculares de los programas académicos de la Universidad debido a la no aplicación de las políticas y lineamientos sobre actualización, diseño y rediseño curricular de los programas académicos de la Universidad.</v>
      </c>
      <c r="F23" s="255" t="s">
        <v>41</v>
      </c>
      <c r="G23" s="221" t="s">
        <v>32</v>
      </c>
      <c r="H23" s="255">
        <v>93</v>
      </c>
      <c r="I23" s="255" t="s">
        <v>47</v>
      </c>
      <c r="J23" s="255" t="str">
        <f t="shared" ref="J23" si="33">IF((I23="Muy Bajo"),"20%",IF(I23="Baja","40%",IF(I23="Media","60%",IF(I23="Alta","80%",IF(I23="Muy Alta","100%","0")))))</f>
        <v>60%</v>
      </c>
      <c r="K23" s="255" t="s">
        <v>57</v>
      </c>
      <c r="L23" s="255" t="str">
        <f t="shared" ref="L23" si="34">IF((K23="Leve"),"20%",IF(K23="Menor","40%",IF(K23="Moderado","60%",IF(K23="Mayor","80%",IF(K23="Catastrófico","100%","0")))))</f>
        <v>80%</v>
      </c>
      <c r="M23" s="253" t="str">
        <f t="shared" ref="M23" si="35">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Alto</v>
      </c>
      <c r="N23" s="53" t="s">
        <v>383</v>
      </c>
      <c r="O23" s="54" t="s">
        <v>1</v>
      </c>
      <c r="P23" s="54" t="s">
        <v>67</v>
      </c>
      <c r="Q23" s="54" t="s">
        <v>71</v>
      </c>
      <c r="R23" s="55">
        <f t="shared" si="4"/>
        <v>0.4</v>
      </c>
      <c r="S23" s="54" t="s">
        <v>74</v>
      </c>
      <c r="T23" s="54" t="s">
        <v>76</v>
      </c>
      <c r="U23" s="54" t="s">
        <v>78</v>
      </c>
      <c r="V23" s="55">
        <f t="shared" si="10"/>
        <v>6.0466175999999983E-3</v>
      </c>
      <c r="W23" s="253">
        <f t="shared" ref="W23" si="36">V24</f>
        <v>3.627970559999999E-3</v>
      </c>
      <c r="X23" s="255" t="str">
        <f t="shared" ref="X23" si="37">IF((W23&lt;21%),"Muy Bajo",IF((W23&lt;41%),"Baja",IF((W23&lt;61%),"Media",IF((W23&lt;81%),"Alta",IF((W23&lt;101%),"Muy alta","0")))))</f>
        <v>Muy Bajo</v>
      </c>
      <c r="Y23" s="253">
        <v>0.6</v>
      </c>
      <c r="Z23" s="255" t="str">
        <f t="shared" ref="Z23" si="38">IF((Y23&lt;21%),"Leve",IF((Y23&lt;41%),"Menor",IF((Y23&lt;61%),"Moderado",IF((Y23&lt;81%),"Mayor",IF((Y23&lt;101%),"Catastrófico","0")))))</f>
        <v>Moderado</v>
      </c>
      <c r="AA23" s="253" t="str">
        <f t="shared" ref="AA23" si="39">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Moderado</v>
      </c>
      <c r="AB23" s="246" t="s">
        <v>82</v>
      </c>
      <c r="AC23" s="240" t="s">
        <v>575</v>
      </c>
      <c r="AD23" s="251" t="s">
        <v>331</v>
      </c>
      <c r="AE23" s="290" t="s">
        <v>371</v>
      </c>
      <c r="AF23" s="290" t="s">
        <v>372</v>
      </c>
      <c r="AG23" s="221" t="s">
        <v>373</v>
      </c>
      <c r="AH23" s="221" t="s">
        <v>374</v>
      </c>
      <c r="AI23" s="221" t="s">
        <v>375</v>
      </c>
      <c r="AJ23" s="221" t="s">
        <v>313</v>
      </c>
      <c r="AK23" s="255" t="s">
        <v>310</v>
      </c>
    </row>
    <row r="24" spans="1:37" s="58" customFormat="1" ht="123" customHeight="1" thickBot="1" x14ac:dyDescent="0.3">
      <c r="A24" s="260"/>
      <c r="B24" s="222"/>
      <c r="C24" s="222"/>
      <c r="D24" s="222"/>
      <c r="E24" s="222"/>
      <c r="F24" s="256"/>
      <c r="G24" s="222"/>
      <c r="H24" s="256"/>
      <c r="I24" s="256"/>
      <c r="J24" s="256"/>
      <c r="K24" s="256"/>
      <c r="L24" s="256"/>
      <c r="M24" s="254"/>
      <c r="N24" s="53" t="s">
        <v>334</v>
      </c>
      <c r="O24" s="54" t="s">
        <v>65</v>
      </c>
      <c r="P24" s="54" t="s">
        <v>67</v>
      </c>
      <c r="Q24" s="54" t="s">
        <v>71</v>
      </c>
      <c r="R24" s="55">
        <f t="shared" si="4"/>
        <v>0.4</v>
      </c>
      <c r="S24" s="54" t="s">
        <v>74</v>
      </c>
      <c r="T24" s="54" t="s">
        <v>76</v>
      </c>
      <c r="U24" s="54" t="s">
        <v>78</v>
      </c>
      <c r="V24" s="55">
        <f t="shared" si="10"/>
        <v>3.627970559999999E-3</v>
      </c>
      <c r="W24" s="254"/>
      <c r="X24" s="256"/>
      <c r="Y24" s="254"/>
      <c r="Z24" s="256"/>
      <c r="AA24" s="254"/>
      <c r="AB24" s="246"/>
      <c r="AC24" s="240"/>
      <c r="AD24" s="289"/>
      <c r="AE24" s="291"/>
      <c r="AF24" s="291"/>
      <c r="AG24" s="222"/>
      <c r="AH24" s="222"/>
      <c r="AI24" s="222"/>
      <c r="AJ24" s="222"/>
      <c r="AK24" s="256"/>
    </row>
    <row r="25" spans="1:37" s="58" customFormat="1" ht="76.5" customHeight="1" x14ac:dyDescent="0.25">
      <c r="A25" s="259" t="s">
        <v>23</v>
      </c>
      <c r="B25" s="221" t="s">
        <v>174</v>
      </c>
      <c r="C25" s="221" t="s">
        <v>335</v>
      </c>
      <c r="D25" s="221" t="s">
        <v>336</v>
      </c>
      <c r="E25" s="221" t="str">
        <f>CONCATENATE(B25," ",C25," ",D25)</f>
        <v xml:space="preserve">Afectación económica y reputacional por quejas, reclamos e inconformidad de los estudiantes y profesores en los resultados de estudios e investigaciones debido al incumplimiento del mantenimiento preventivo y calibración de equipos de laboratorio para los procesos misionales (Formación, Investigación y Proyección Social)
</v>
      </c>
      <c r="F25" s="255" t="s">
        <v>41</v>
      </c>
      <c r="G25" s="221" t="s">
        <v>32</v>
      </c>
      <c r="H25" s="255">
        <v>101</v>
      </c>
      <c r="I25" s="255" t="s">
        <v>47</v>
      </c>
      <c r="J25" s="255" t="str">
        <f t="shared" ref="J25" si="40">IF((I25="Muy Bajo"),"20%",IF(I25="Baja","40%",IF(I25="Media","60%",IF(I25="Alta","80%",IF(I25="Muy Alta","100%","0")))))</f>
        <v>60%</v>
      </c>
      <c r="K25" s="255" t="s">
        <v>57</v>
      </c>
      <c r="L25" s="255" t="str">
        <f t="shared" ref="L25" si="41">IF((K25="Leve"),"20%",IF(K25="Menor","40%",IF(K25="Moderado","60%",IF(K25="Mayor","80%",IF(K25="Catastrófico","100%","0")))))</f>
        <v>80%</v>
      </c>
      <c r="M25" s="253" t="str">
        <f t="shared" ref="M25" si="42">IF((J25="100%")*(L25="100%"),"Extremo",IF((J25="100%")*(L25="80%"),"Alto",IF((J25="100%")*(L25="60%"),"Alto",IF((J25="100%")*(L25="40%"),"Alto",IF((J25="100%")*(L25="20%"),"Alto",IF((J25="80%")*(L25="100%"),"Extremo",IF((J25="80%")*(L25="80%"),"Alto",IF((J25="80%")*(L25="60%"),"Alto",IF((J25="80%")*(L25="40%"),"Moderado",IF((J25="80%")*(L25="20%"),"Moderado",IF((J25="60%")*(L25="100%"),"Extremo",IF((J25="60%")*(L25="80%"),"Alto",IF((J25="60%")*(L25="60%"),"Moderado",IF((J25="60%")*(L25="40%"),"Moderado",IF((J25="60%")*(L25="20%"),"Moderado",IF((J25="40%")*(L25="100%"),"Extremo",IF((J25="40%")*(L25="80%"),"Alto",IF((J25="40%")*(L25="60%"),"Moderado",IF((J25="40%")*(L25="40%"),"Moderado",IF((J25="40%")*(L25="20%"),"Bajo",IF((J25="20%")*(L25="100%"),"Extremo",IF((J25="20%")*(L25="80%"),"Alto",IF((J25="20%")*(L25="60%"),"Moderado",IF((J25="20%")*(L25="40%"),"Bajo",IF((J25="20%")*(L25="20%"),"Bajo","0")))))))))))))))))))))))))</f>
        <v>Alto</v>
      </c>
      <c r="N25" s="53" t="s">
        <v>337</v>
      </c>
      <c r="O25" s="54" t="s">
        <v>1</v>
      </c>
      <c r="P25" s="54" t="s">
        <v>67</v>
      </c>
      <c r="Q25" s="54" t="s">
        <v>71</v>
      </c>
      <c r="R25" s="55">
        <f t="shared" si="4"/>
        <v>0.4</v>
      </c>
      <c r="S25" s="54" t="s">
        <v>74</v>
      </c>
      <c r="T25" s="54" t="s">
        <v>76</v>
      </c>
      <c r="U25" s="54" t="s">
        <v>78</v>
      </c>
      <c r="V25" s="55">
        <f t="shared" si="10"/>
        <v>2.176782335999999E-3</v>
      </c>
      <c r="W25" s="253">
        <f t="shared" ref="W25" si="43">V26</f>
        <v>1.3060694015999993E-3</v>
      </c>
      <c r="X25" s="255" t="str">
        <f t="shared" ref="X25" si="44">IF((W25&lt;21%),"Muy Bajo",IF((W25&lt;41%),"Baja",IF((W25&lt;61%),"Media",IF((W25&lt;81%),"Alta",IF((W25&lt;101%),"Muy alta","0")))))</f>
        <v>Muy Bajo</v>
      </c>
      <c r="Y25" s="253">
        <v>0.6</v>
      </c>
      <c r="Z25" s="255" t="str">
        <f t="shared" ref="Z25" si="45">IF((Y25&lt;21%),"Leve",IF((Y25&lt;41%),"Menor",IF((Y25&lt;61%),"Moderado",IF((Y25&lt;81%),"Mayor",IF((Y25&lt;101%),"Catastrófico","0")))))</f>
        <v>Moderado</v>
      </c>
      <c r="AA25" s="253" t="str">
        <f t="shared" ref="AA25" si="46">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Moderado</v>
      </c>
      <c r="AB25" s="246" t="s">
        <v>82</v>
      </c>
      <c r="AC25" s="251" t="s">
        <v>576</v>
      </c>
      <c r="AD25" s="251" t="s">
        <v>338</v>
      </c>
      <c r="AE25" s="290" t="s">
        <v>371</v>
      </c>
      <c r="AF25" s="290" t="s">
        <v>372</v>
      </c>
      <c r="AG25" s="221" t="s">
        <v>384</v>
      </c>
      <c r="AH25" s="221" t="s">
        <v>385</v>
      </c>
      <c r="AI25" s="221" t="s">
        <v>386</v>
      </c>
      <c r="AJ25" s="221" t="s">
        <v>387</v>
      </c>
      <c r="AK25" s="255" t="s">
        <v>310</v>
      </c>
    </row>
    <row r="26" spans="1:37" s="58" customFormat="1" ht="114.75" customHeight="1" x14ac:dyDescent="0.25">
      <c r="A26" s="260"/>
      <c r="B26" s="222"/>
      <c r="C26" s="222"/>
      <c r="D26" s="256"/>
      <c r="E26" s="222"/>
      <c r="F26" s="256"/>
      <c r="G26" s="222"/>
      <c r="H26" s="256"/>
      <c r="I26" s="256"/>
      <c r="J26" s="256"/>
      <c r="K26" s="256"/>
      <c r="L26" s="256"/>
      <c r="M26" s="254"/>
      <c r="N26" s="53" t="s">
        <v>339</v>
      </c>
      <c r="O26" s="54" t="s">
        <v>65</v>
      </c>
      <c r="P26" s="54" t="s">
        <v>67</v>
      </c>
      <c r="Q26" s="54" t="s">
        <v>71</v>
      </c>
      <c r="R26" s="55">
        <f t="shared" si="4"/>
        <v>0.4</v>
      </c>
      <c r="S26" s="54" t="s">
        <v>74</v>
      </c>
      <c r="T26" s="54" t="s">
        <v>76</v>
      </c>
      <c r="U26" s="54" t="s">
        <v>78</v>
      </c>
      <c r="V26" s="55">
        <f t="shared" si="10"/>
        <v>1.3060694015999993E-3</v>
      </c>
      <c r="W26" s="254"/>
      <c r="X26" s="256"/>
      <c r="Y26" s="254"/>
      <c r="Z26" s="256"/>
      <c r="AA26" s="254"/>
      <c r="AB26" s="246"/>
      <c r="AC26" s="240"/>
      <c r="AD26" s="289"/>
      <c r="AE26" s="222"/>
      <c r="AF26" s="222"/>
      <c r="AG26" s="222"/>
      <c r="AH26" s="222"/>
      <c r="AI26" s="222"/>
      <c r="AJ26" s="222"/>
      <c r="AK26" s="256"/>
    </row>
    <row r="27" spans="1:37" s="58" customFormat="1" ht="191.25" customHeight="1" x14ac:dyDescent="0.25">
      <c r="A27" s="259" t="s">
        <v>24</v>
      </c>
      <c r="B27" s="221" t="s">
        <v>174</v>
      </c>
      <c r="C27" s="221" t="s">
        <v>388</v>
      </c>
      <c r="D27" s="221" t="s">
        <v>340</v>
      </c>
      <c r="E27" s="221" t="str">
        <f>CONCATENATE(B27," ",C27," ",D27)</f>
        <v>Afectación económica y reputacional por el incumplimiento de los compromisos pactados por parte de los grupos y semilleros de investigación - creación debido a los altos costos de funcionamiento representados principalmente en los gastos de personal y beneficios asociados, proyectos financiados por la Institución o resultado de cofinanciación.</v>
      </c>
      <c r="F27" s="255" t="s">
        <v>41</v>
      </c>
      <c r="G27" s="221" t="s">
        <v>32</v>
      </c>
      <c r="H27" s="255">
        <v>105</v>
      </c>
      <c r="I27" s="255" t="s">
        <v>47</v>
      </c>
      <c r="J27" s="255" t="str">
        <f>IF((I27="Muy Bajo"),"20%",IF(I27="Baja","40%",IF(I27="Media","60%",IF(I27="Alta","80%",IF(I27="Muy Alta","100%","0")))))</f>
        <v>60%</v>
      </c>
      <c r="K27" s="255" t="s">
        <v>55</v>
      </c>
      <c r="L27" s="255" t="str">
        <f>IF((K27="Leve"),"20%",IF(K27="Menor","40%",IF(K27="Moderado","60%",IF(K27="Mayor","80%",IF(K27="Catastrófico","100%","0")))))</f>
        <v>40%</v>
      </c>
      <c r="M27" s="253" t="str">
        <f>IF((J27="100%")*(L27="100%"),"Extremo",IF((J27="100%")*(L27="80%"),"Alto",IF((J27="100%")*(L27="60%"),"Alto",IF((J27="100%")*(L27="40%"),"Alto",IF((J27="100%")*(L27="20%"),"Alto",IF((J27="80%")*(L27="100%"),"Extremo",IF((J27="80%")*(L27="80%"),"Alto",IF((J27="80%")*(L27="60%"),"Alto",IF((J27="80%")*(L27="40%"),"Moderado",IF((J27="80%")*(L27="20%"),"Moderado",IF((J27="60%")*(L27="100%"),"Extremo",IF((J27="60%")*(L27="80%"),"Alto",IF((J27="60%")*(L27="60%"),"Moderado",IF((J27="60%")*(L27="40%"),"Moderado",IF((J27="60%")*(L27="20%"),"Moderado",IF((J27="40%")*(L27="100%"),"Extremo",IF((J27="40%")*(L27="80%"),"Alto",IF((J27="40%")*(L27="60%"),"Moderado",IF((J27="40%")*(L27="40%"),"Moderado",IF((J27="40%")*(L27="20%"),"Bajo",IF((J27="20%")*(L27="100%"),"Extremo",IF((J27="20%")*(L27="80%"),"Alto",IF((J27="20%")*(L27="60%"),"Moderado",IF((J27="20%")*(L27="40%"),"Bajo",IF((J27="20%")*(L27="20%"),"Bajo","0")))))))))))))))))))))))))</f>
        <v>Moderado</v>
      </c>
      <c r="N27" s="53" t="s">
        <v>389</v>
      </c>
      <c r="O27" s="54" t="s">
        <v>1</v>
      </c>
      <c r="P27" s="54" t="s">
        <v>67</v>
      </c>
      <c r="Q27" s="54" t="s">
        <v>71</v>
      </c>
      <c r="R27" s="55">
        <f t="shared" si="4"/>
        <v>0.4</v>
      </c>
      <c r="S27" s="54" t="s">
        <v>74</v>
      </c>
      <c r="T27" s="54" t="s">
        <v>76</v>
      </c>
      <c r="U27" s="54" t="s">
        <v>78</v>
      </c>
      <c r="V27" s="55">
        <f>IF(O27="probabilidad",J27-(J27*R27),IF(O27="Impacto",(J27-0),"0"))</f>
        <v>0.6</v>
      </c>
      <c r="W27" s="253">
        <f>V28</f>
        <v>0.36</v>
      </c>
      <c r="X27" s="255" t="str">
        <f>IF((W27&lt;21%),"Muy Bajo",IF((W27&lt;41%),"Baja",IF((W27&lt;61%),"Media",IF((W27&lt;81%),"Alta",IF((W27&lt;101%),"Muy alta","0")))))</f>
        <v>Baja</v>
      </c>
      <c r="Y27" s="253">
        <f>IF(O27="Impacto",L27-(L27*R27),IF(O27="Probabilidad",L27-0,"0"))</f>
        <v>0.24</v>
      </c>
      <c r="Z27" s="255" t="str">
        <f>IF((Y27&lt;21%),"Leve",IF((Y27&lt;41%),"Menor",IF((Y27&lt;61%),"Moderado",IF((Y27&lt;81%),"Mayor",IF((Y27&lt;101%),"Catastrófico","0")))))</f>
        <v>Menor</v>
      </c>
      <c r="AA27" s="253" t="str">
        <f>IF((X27="Muy alta")*(Z27="Catastrófico"),"Extremo",IF((X27="Muy alta")*(Z27="Mayor"),"Alto",IF((X27="Muy alta")*(Z27="Moderado"),"Alto",IF((X27="Muy alta")*(Z27="Menor"),"Alto",IF((X27="Muy alta")*(Z27="Leve"),"Alto",IF((X27="Alta")*(Z27="Catastrófico"),"Extremo",IF((X27="Alta")*(Z27="Mayor"),"Alto",IF((X27="Alta")*(Z27="Moderado"),"Alto",IF((X27="Alta")*(Z27="Menor"),"Moderado",IF((X27="Alta")*(Z27="Leve"),"Moderado",IF((X27="Media")*(Z27="Catastrófico"),"Extremo",IF((X27="Media")*(Z27="Mayor"),"Alto",IF((X27="Media")*(Z27="Moderado"),"Moderado",IF((X27="Media")*(Z27="Menor"),"Moderado",IF((X27="Media")*(Z27="Leve"),"Moderado",IF((X27="Baja")*(Z27="Catastrófico"),"Extremo",IF((X27="Baja")*(Z27="Mayor"),"Alto",IF((X27="Baja")*(Z27="Moderado"),"Moderado",IF((X27="Baja")*(Z27="Menor"),"Moderado",IF((X27="Baja")*(Z27="Leve"),"Bajo",IF((X27="Muy bajo")*(Z27="Catastrófico"),"Extremo",IF((X27="Muy bajo")*(Z27="Mayor"),"Alto",IF((X27="Muy bajo")*(Z27="Moderado"),"Moderado",IF((X27="Muy bajo")*(Z27="Menor"),"Bajo",IF((X27="Muy bajo")*(Z27="Leve"),"Bajo","0")))))))))))))))))))))))))</f>
        <v>Moderado</v>
      </c>
      <c r="AB27" s="255" t="s">
        <v>85</v>
      </c>
      <c r="AC27" s="221" t="s">
        <v>577</v>
      </c>
      <c r="AD27" s="261" t="s">
        <v>307</v>
      </c>
      <c r="AE27" s="221" t="s">
        <v>371</v>
      </c>
      <c r="AF27" s="221" t="s">
        <v>372</v>
      </c>
      <c r="AG27" s="53" t="s">
        <v>390</v>
      </c>
      <c r="AH27" s="221" t="s">
        <v>374</v>
      </c>
      <c r="AI27" s="53" t="s">
        <v>375</v>
      </c>
      <c r="AJ27" s="53" t="s">
        <v>376</v>
      </c>
      <c r="AK27" s="255" t="s">
        <v>310</v>
      </c>
    </row>
    <row r="28" spans="1:37" s="58" customFormat="1" ht="183.75" customHeight="1" x14ac:dyDescent="0.25">
      <c r="A28" s="260"/>
      <c r="B28" s="222"/>
      <c r="C28" s="222"/>
      <c r="D28" s="222"/>
      <c r="E28" s="222"/>
      <c r="F28" s="256"/>
      <c r="G28" s="222"/>
      <c r="H28" s="256"/>
      <c r="I28" s="256"/>
      <c r="J28" s="256"/>
      <c r="K28" s="256"/>
      <c r="L28" s="256"/>
      <c r="M28" s="254"/>
      <c r="N28" s="53" t="s">
        <v>391</v>
      </c>
      <c r="O28" s="54" t="s">
        <v>1</v>
      </c>
      <c r="P28" s="54" t="s">
        <v>67</v>
      </c>
      <c r="Q28" s="54" t="s">
        <v>71</v>
      </c>
      <c r="R28" s="55">
        <f t="shared" si="4"/>
        <v>0.4</v>
      </c>
      <c r="S28" s="54" t="s">
        <v>74</v>
      </c>
      <c r="T28" s="54" t="s">
        <v>76</v>
      </c>
      <c r="U28" s="54" t="s">
        <v>78</v>
      </c>
      <c r="V28" s="55">
        <f>V27-(V27*R28)</f>
        <v>0.36</v>
      </c>
      <c r="W28" s="254"/>
      <c r="X28" s="256"/>
      <c r="Y28" s="254"/>
      <c r="Z28" s="256"/>
      <c r="AA28" s="254"/>
      <c r="AB28" s="256"/>
      <c r="AC28" s="256"/>
      <c r="AD28" s="262"/>
      <c r="AE28" s="222"/>
      <c r="AF28" s="222"/>
      <c r="AG28" s="53" t="s">
        <v>342</v>
      </c>
      <c r="AH28" s="222"/>
      <c r="AI28" s="53" t="s">
        <v>375</v>
      </c>
      <c r="AJ28" s="53" t="s">
        <v>376</v>
      </c>
      <c r="AK28" s="256"/>
    </row>
    <row r="29" spans="1:37" s="58" customFormat="1" ht="162" customHeight="1" x14ac:dyDescent="0.25">
      <c r="A29" s="259" t="s">
        <v>24</v>
      </c>
      <c r="B29" s="221" t="s">
        <v>174</v>
      </c>
      <c r="C29" s="221" t="s">
        <v>392</v>
      </c>
      <c r="D29" s="221" t="s">
        <v>343</v>
      </c>
      <c r="E29" s="221" t="str">
        <f>CONCATENATE(B29," ",C29," ",D29)</f>
        <v>Afectación económica y reputacional por no culminar los proyectos de investigación - creación y planes de trabajo,  debido al desconocimiento por parte de la comunidad universitaria y sociedad en general de aquellos trabajos adelantados por la Universidad, así como sus resultados.</v>
      </c>
      <c r="F29" s="255" t="s">
        <v>41</v>
      </c>
      <c r="G29" s="221" t="s">
        <v>32</v>
      </c>
      <c r="H29" s="255">
        <v>255</v>
      </c>
      <c r="I29" s="255" t="s">
        <v>47</v>
      </c>
      <c r="J29" s="255" t="str">
        <f>IF((I29="Muy Bajo"),"20%",IF(I29="Baja","40%",IF(I29="Media","60%",IF(I29="Alta","80%",IF(I29="Muy Alta","100%","0")))))</f>
        <v>60%</v>
      </c>
      <c r="K29" s="255" t="s">
        <v>56</v>
      </c>
      <c r="L29" s="255" t="str">
        <f>IF((K29="Leve"),"20%",IF(K29="Menor","40%",IF(K29="Moderado","60%",IF(K29="Mayor","80%",IF(K29="Catastrófico","100%","0")))))</f>
        <v>60%</v>
      </c>
      <c r="M29" s="253" t="str">
        <f>IF((J29="100%")*(L29="100%"),"Extremo",IF((J29="100%")*(L29="80%"),"Alto",IF((J29="100%")*(L29="60%"),"Alto",IF((J29="100%")*(L29="40%"),"Alto",IF((J29="100%")*(L29="20%"),"Alto",IF((J29="80%")*(L29="100%"),"Extremo",IF((J29="80%")*(L29="80%"),"Alto",IF((J29="80%")*(L29="60%"),"Alto",IF((J29="80%")*(L29="40%"),"Moderado",IF((J29="80%")*(L29="20%"),"Moderado",IF((J29="60%")*(L29="100%"),"Extremo",IF((J29="60%")*(L29="80%"),"Alto",IF((J29="60%")*(L29="60%"),"Moderado",IF((J29="60%")*(L29="40%"),"Moderado",IF((J29="60%")*(L29="20%"),"Moderado",IF((J29="40%")*(L29="100%"),"Extremo",IF((J29="40%")*(L29="80%"),"Alto",IF((J29="40%")*(L29="60%"),"Moderado",IF((J29="40%")*(L29="40%"),"Moderado",IF((J29="40%")*(L29="20%"),"Bajo",IF((J29="20%")*(L29="100%"),"Extremo",IF((J29="20%")*(L29="80%"),"Alto",IF((J29="20%")*(L29="60%"),"Moderado",IF((J29="20%")*(L29="40%"),"Bajo",IF((J29="20%")*(L29="20%"),"Bajo","0")))))))))))))))))))))))))</f>
        <v>Moderado</v>
      </c>
      <c r="N29" s="53" t="s">
        <v>344</v>
      </c>
      <c r="O29" s="54" t="s">
        <v>65</v>
      </c>
      <c r="P29" s="54" t="s">
        <v>67</v>
      </c>
      <c r="Q29" s="54" t="s">
        <v>71</v>
      </c>
      <c r="R29" s="55">
        <f t="shared" si="4"/>
        <v>0.4</v>
      </c>
      <c r="S29" s="54" t="s">
        <v>74</v>
      </c>
      <c r="T29" s="54" t="s">
        <v>76</v>
      </c>
      <c r="U29" s="54" t="s">
        <v>78</v>
      </c>
      <c r="V29" s="55">
        <f>IF(O29="probabilidad",J29-(J29*R29),IF(O29="Impacto",(J29-0),"0"))</f>
        <v>0.36</v>
      </c>
      <c r="W29" s="253">
        <f>V30</f>
        <v>0.216</v>
      </c>
      <c r="X29" s="255" t="str">
        <f>IF((W29&lt;21%),"Muy Bajo",IF((W29&lt;41%),"Baja",IF((W29&lt;61%),"Media",IF((W29&lt;81%),"Alta",IF((W29&lt;101%),"Muy alta","0")))))</f>
        <v>Baja</v>
      </c>
      <c r="Y29" s="253">
        <f>IF(O29="Impacto",L29-(L29*R29),IF(O29="Probabilidad",L29-0,"0"))</f>
        <v>0.6</v>
      </c>
      <c r="Z29" s="255" t="str">
        <f>IF((Y29&lt;21%),"Leve",IF((Y29&lt;41%),"Menor",IF((Y29&lt;61%),"Moderado",IF((Y29&lt;81%),"Mayor",IF((Y29&lt;101%),"Catastrófico","0")))))</f>
        <v>Moderado</v>
      </c>
      <c r="AA29" s="253" t="str">
        <f>IF((X29="Muy alta")*(Z29="Catastrófico"),"Extremo",IF((X29="Muy alta")*(Z29="Mayor"),"Alto",IF((X29="Muy alta")*(Z29="Moderado"),"Alto",IF((X29="Muy alta")*(Z29="Menor"),"Alto",IF((X29="Muy alta")*(Z29="Leve"),"Alto",IF((X29="Alta")*(Z29="Catastrófico"),"Extremo",IF((X29="Alta")*(Z29="Mayor"),"Alto",IF((X29="Alta")*(Z29="Moderado"),"Alto",IF((X29="Alta")*(Z29="Menor"),"Moderado",IF((X29="Alta")*(Z29="Leve"),"Moderado",IF((X29="Media")*(Z29="Catastrófico"),"Extremo",IF((X29="Media")*(Z29="Mayor"),"Alto",IF((X29="Media")*(Z29="Moderado"),"Moderado",IF((X29="Media")*(Z29="Menor"),"Moderado",IF((X29="Media")*(Z29="Leve"),"Moderado",IF((X29="Baja")*(Z29="Catastrófico"),"Extremo",IF((X29="Baja")*(Z29="Mayor"),"Alto",IF((X29="Baja")*(Z29="Moderado"),"Moderado",IF((X29="Baja")*(Z29="Menor"),"Moderado",IF((X29="Baja")*(Z29="Leve"),"Bajo",IF((X29="Muy bajo")*(Z29="Catastrófico"),"Extremo",IF((X29="Muy bajo")*(Z29="Mayor"),"Alto",IF((X29="Muy bajo")*(Z29="Moderado"),"Moderado",IF((X29="Muy bajo")*(Z29="Menor"),"Bajo",IF((X29="Muy bajo")*(Z29="Leve"),"Bajo","0")))))))))))))))))))))))))</f>
        <v>Moderado</v>
      </c>
      <c r="AB29" s="255" t="s">
        <v>82</v>
      </c>
      <c r="AC29" s="221" t="s">
        <v>577</v>
      </c>
      <c r="AD29" s="261" t="s">
        <v>307</v>
      </c>
      <c r="AE29" s="221" t="s">
        <v>371</v>
      </c>
      <c r="AF29" s="221" t="s">
        <v>372</v>
      </c>
      <c r="AG29" s="53" t="s">
        <v>578</v>
      </c>
      <c r="AH29" s="221" t="s">
        <v>374</v>
      </c>
      <c r="AI29" s="221" t="s">
        <v>375</v>
      </c>
      <c r="AJ29" s="221" t="s">
        <v>376</v>
      </c>
      <c r="AK29" s="255" t="s">
        <v>310</v>
      </c>
    </row>
    <row r="30" spans="1:37" s="58" customFormat="1" ht="168.75" customHeight="1" x14ac:dyDescent="0.25">
      <c r="A30" s="260"/>
      <c r="B30" s="222"/>
      <c r="C30" s="222"/>
      <c r="D30" s="256"/>
      <c r="E30" s="222"/>
      <c r="F30" s="256"/>
      <c r="G30" s="222"/>
      <c r="H30" s="256"/>
      <c r="I30" s="256"/>
      <c r="J30" s="256"/>
      <c r="K30" s="256"/>
      <c r="L30" s="256"/>
      <c r="M30" s="254"/>
      <c r="N30" s="53" t="s">
        <v>341</v>
      </c>
      <c r="O30" s="54" t="s">
        <v>65</v>
      </c>
      <c r="P30" s="54" t="s">
        <v>67</v>
      </c>
      <c r="Q30" s="54" t="s">
        <v>71</v>
      </c>
      <c r="R30" s="55">
        <f t="shared" si="4"/>
        <v>0.4</v>
      </c>
      <c r="S30" s="54" t="s">
        <v>74</v>
      </c>
      <c r="T30" s="54" t="s">
        <v>76</v>
      </c>
      <c r="U30" s="54" t="s">
        <v>78</v>
      </c>
      <c r="V30" s="55">
        <f>V29-(V29*R30)</f>
        <v>0.216</v>
      </c>
      <c r="W30" s="254"/>
      <c r="X30" s="256"/>
      <c r="Y30" s="254"/>
      <c r="Z30" s="256"/>
      <c r="AA30" s="254"/>
      <c r="AB30" s="256"/>
      <c r="AC30" s="256"/>
      <c r="AD30" s="262"/>
      <c r="AE30" s="222"/>
      <c r="AF30" s="222"/>
      <c r="AG30" s="53" t="s">
        <v>342</v>
      </c>
      <c r="AH30" s="222"/>
      <c r="AI30" s="222"/>
      <c r="AJ30" s="222"/>
      <c r="AK30" s="256"/>
    </row>
    <row r="31" spans="1:37" s="58" customFormat="1" ht="409.5" x14ac:dyDescent="0.25">
      <c r="A31" s="259" t="s">
        <v>24</v>
      </c>
      <c r="B31" s="221" t="s">
        <v>174</v>
      </c>
      <c r="C31" s="221" t="s">
        <v>345</v>
      </c>
      <c r="D31" s="221" t="s">
        <v>346</v>
      </c>
      <c r="E31" s="221" t="str">
        <f>CONCATENATE(B31," ",C31," ",D31)</f>
        <v>Afectación económica y reputacional por la perdida parcial o total de información consecuencia de problemas en la infraestructura tecnológica,  debido a la pérdida de tiempo y recursos para la Universidad, los estudiantes, docentes e investigadores.</v>
      </c>
      <c r="F31" s="255" t="s">
        <v>43</v>
      </c>
      <c r="G31" s="221" t="s">
        <v>32</v>
      </c>
      <c r="H31" s="255">
        <v>61</v>
      </c>
      <c r="I31" s="255" t="s">
        <v>47</v>
      </c>
      <c r="J31" s="255" t="str">
        <f>IF((I31="Muy Bajo"),"20%",IF(I31="Baja","40%",IF(I31="Media","60%",IF(I31="Alta","80%",IF(I31="Muy Alta","100%","0")))))</f>
        <v>60%</v>
      </c>
      <c r="K31" s="255" t="s">
        <v>56</v>
      </c>
      <c r="L31" s="255" t="str">
        <f>IF((K31="Leve"),"20%",IF(K31="Menor","40%",IF(K31="Moderado","60%",IF(K31="Mayor","80%",IF(K31="Catastrófico","100%","0")))))</f>
        <v>60%</v>
      </c>
      <c r="M31" s="253" t="str">
        <f>IF((J31="100%")*(L31="100%"),"Extremo",IF((J31="100%")*(L31="80%"),"Alto",IF((J31="100%")*(L31="60%"),"Alto",IF((J31="100%")*(L31="40%"),"Alto",IF((J31="100%")*(L31="20%"),"Alto",IF((J31="80%")*(L31="100%"),"Extremo",IF((J31="80%")*(L31="80%"),"Alto",IF((J31="80%")*(L31="60%"),"Alto",IF((J31="80%")*(L31="40%"),"Moderado",IF((J31="80%")*(L31="20%"),"Moderado",IF((J31="60%")*(L31="100%"),"Extremo",IF((J31="60%")*(L31="80%"),"Alto",IF((J31="60%")*(L31="60%"),"Moderado",IF((J31="60%")*(L31="40%"),"Moderado",IF((J31="60%")*(L31="20%"),"Moderado",IF((J31="40%")*(L31="100%"),"Extremo",IF((J31="40%")*(L31="80%"),"Alto",IF((J31="40%")*(L31="60%"),"Moderado",IF((J31="40%")*(L31="40%"),"Moderado",IF((J31="40%")*(L31="20%"),"Bajo",IF((J31="20%")*(L31="100%"),"Extremo",IF((J31="20%")*(L31="80%"),"Alto",IF((J31="20%")*(L31="60%"),"Moderado",IF((J31="20%")*(L31="40%"),"Bajo",IF((J31="20%")*(L31="20%"),"Bajo","0")))))))))))))))))))))))))</f>
        <v>Moderado</v>
      </c>
      <c r="N31" s="53" t="s">
        <v>579</v>
      </c>
      <c r="O31" s="54" t="s">
        <v>65</v>
      </c>
      <c r="P31" s="54" t="s">
        <v>67</v>
      </c>
      <c r="Q31" s="54" t="s">
        <v>71</v>
      </c>
      <c r="R31" s="55">
        <f t="shared" si="4"/>
        <v>0.4</v>
      </c>
      <c r="S31" s="54" t="s">
        <v>74</v>
      </c>
      <c r="T31" s="54" t="s">
        <v>76</v>
      </c>
      <c r="U31" s="54" t="s">
        <v>78</v>
      </c>
      <c r="V31" s="55">
        <f>V30-(V30*R31)</f>
        <v>0.12959999999999999</v>
      </c>
      <c r="W31" s="253">
        <f>V32</f>
        <v>7.7759999999999996E-2</v>
      </c>
      <c r="X31" s="255" t="str">
        <f>IF((W31&lt;21%),"Muy Bajo",IF((W31&lt;41%),"Baja",IF((W31&lt;61%),"Media",IF((W31&lt;81%),"Alta",IF((W31&lt;101%),"Muy alta","0")))))</f>
        <v>Muy Bajo</v>
      </c>
      <c r="Y31" s="253">
        <f>IF(O31="Impacto",L31-(L31*R31),IF(O31="Probabilidad",L31-0,"0"))</f>
        <v>0.6</v>
      </c>
      <c r="Z31" s="255" t="str">
        <f>IF((Y31&lt;21%),"Leve",IF((Y31&lt;41%),"Menor",IF((Y31&lt;61%),"Moderado",IF((Y31&lt;81%),"Mayor",IF((Y31&lt;101%),"Catastrófico","0")))))</f>
        <v>Moderado</v>
      </c>
      <c r="AA31" s="253" t="str">
        <f>IF((X31="Muy alta")*(Z31="Catastrófico"),"Extremo",IF((X31="Muy alta")*(Z31="Mayor"),"Alto",IF((X31="Muy alta")*(Z31="Moderado"),"Alto",IF((X31="Muy alta")*(Z31="Menor"),"Alto",IF((X31="Muy alta")*(Z31="Leve"),"Alto",IF((X31="Alta")*(Z31="Catastrófico"),"Extremo",IF((X31="Alta")*(Z31="Mayor"),"Alto",IF((X31="Alta")*(Z31="Moderado"),"Alto",IF((X31="Alta")*(Z31="Menor"),"Moderado",IF((X31="Alta")*(Z31="Leve"),"Moderado",IF((X31="Media")*(Z31="Catastrófico"),"Extremo",IF((X31="Media")*(Z31="Mayor"),"Alto",IF((X31="Media")*(Z31="Moderado"),"Moderado",IF((X31="Media")*(Z31="Menor"),"Moderado",IF((X31="Media")*(Z31="Leve"),"Moderado",IF((X31="Baja")*(Z31="Catastrófico"),"Extremo",IF((X31="Baja")*(Z31="Mayor"),"Alto",IF((X31="Baja")*(Z31="Moderado"),"Moderado",IF((X31="Baja")*(Z31="Menor"),"Moderado",IF((X31="Baja")*(Z31="Leve"),"Bajo",IF((X31="Muy bajo")*(Z31="Catastrófico"),"Extremo",IF((X31="Muy bajo")*(Z31="Mayor"),"Alto",IF((X31="Muy bajo")*(Z31="Moderado"),"Moderado",IF((X31="Muy bajo")*(Z31="Menor"),"Bajo",IF((X31="Muy bajo")*(Z31="Leve"),"Bajo","0")))))))))))))))))))))))))</f>
        <v>Moderado</v>
      </c>
      <c r="AB31" s="255" t="s">
        <v>82</v>
      </c>
      <c r="AC31" s="221" t="s">
        <v>577</v>
      </c>
      <c r="AD31" s="261" t="s">
        <v>307</v>
      </c>
      <c r="AE31" s="221" t="s">
        <v>371</v>
      </c>
      <c r="AF31" s="221" t="s">
        <v>372</v>
      </c>
      <c r="AG31" s="53" t="s">
        <v>580</v>
      </c>
      <c r="AH31" s="221" t="s">
        <v>374</v>
      </c>
      <c r="AI31" s="221" t="s">
        <v>375</v>
      </c>
      <c r="AJ31" s="221" t="s">
        <v>376</v>
      </c>
      <c r="AK31" s="255" t="s">
        <v>310</v>
      </c>
    </row>
    <row r="32" spans="1:37" s="58" customFormat="1" ht="156.75" customHeight="1" x14ac:dyDescent="0.25">
      <c r="A32" s="260"/>
      <c r="B32" s="222"/>
      <c r="C32" s="222"/>
      <c r="D32" s="222"/>
      <c r="E32" s="222"/>
      <c r="F32" s="256"/>
      <c r="G32" s="222"/>
      <c r="H32" s="256"/>
      <c r="I32" s="256"/>
      <c r="J32" s="256"/>
      <c r="K32" s="256"/>
      <c r="L32" s="256"/>
      <c r="M32" s="254"/>
      <c r="N32" s="53" t="s">
        <v>347</v>
      </c>
      <c r="O32" s="54" t="s">
        <v>65</v>
      </c>
      <c r="P32" s="54" t="s">
        <v>67</v>
      </c>
      <c r="Q32" s="54" t="s">
        <v>71</v>
      </c>
      <c r="R32" s="55">
        <f t="shared" si="4"/>
        <v>0.4</v>
      </c>
      <c r="S32" s="54" t="s">
        <v>74</v>
      </c>
      <c r="T32" s="54" t="s">
        <v>76</v>
      </c>
      <c r="U32" s="54" t="s">
        <v>78</v>
      </c>
      <c r="V32" s="55">
        <f>V31-(V31*R32)</f>
        <v>7.7759999999999996E-2</v>
      </c>
      <c r="W32" s="254"/>
      <c r="X32" s="256"/>
      <c r="Y32" s="254"/>
      <c r="Z32" s="256"/>
      <c r="AA32" s="254"/>
      <c r="AB32" s="256"/>
      <c r="AC32" s="256"/>
      <c r="AD32" s="262"/>
      <c r="AE32" s="222"/>
      <c r="AF32" s="222"/>
      <c r="AG32" s="53" t="s">
        <v>348</v>
      </c>
      <c r="AH32" s="222"/>
      <c r="AI32" s="222"/>
      <c r="AJ32" s="222"/>
      <c r="AK32" s="256"/>
    </row>
    <row r="33" spans="1:37" s="58" customFormat="1" ht="165" customHeight="1" x14ac:dyDescent="0.25">
      <c r="A33" s="259" t="s">
        <v>24</v>
      </c>
      <c r="B33" s="221" t="s">
        <v>174</v>
      </c>
      <c r="C33" s="221" t="s">
        <v>349</v>
      </c>
      <c r="D33" s="221" t="s">
        <v>350</v>
      </c>
      <c r="E33" s="221" t="str">
        <f>CONCATENATE(B33," ",C33," ",D33)</f>
        <v xml:space="preserve">Afectación económica y reputacional ante la posiblidad del incumplimiento de los compromisos adquiridos con las entidades públicas o privadas,   debido a la no realización de las actividades pactadas en los convenios, acuerdos y demás tipos de alianzas. </v>
      </c>
      <c r="F33" s="255" t="s">
        <v>41</v>
      </c>
      <c r="G33" s="221" t="s">
        <v>32</v>
      </c>
      <c r="H33" s="255">
        <v>18</v>
      </c>
      <c r="I33" s="255" t="s">
        <v>47</v>
      </c>
      <c r="J33" s="255" t="str">
        <f>IF((I33="Muy Bajo"),"20%",IF(I33="Baja","40%",IF(I33="Media","60%",IF(I33="Alta","80%",IF(I33="Muy Alta","100%","0")))))</f>
        <v>60%</v>
      </c>
      <c r="K33" s="255" t="s">
        <v>56</v>
      </c>
      <c r="L33" s="255" t="str">
        <f>IF((K33="Leve"),"20%",IF(K33="Menor","40%",IF(K33="Moderado","60%",IF(K33="Mayor","80%",IF(K33="Catastrófico","100%","0")))))</f>
        <v>60%</v>
      </c>
      <c r="M33" s="253" t="str">
        <f>IF((J33="100%")*(L33="100%"),"Extremo",IF((J33="100%")*(L33="80%"),"Alto",IF((J33="100%")*(L33="60%"),"Alto",IF((J33="100%")*(L33="40%"),"Alto",IF((J33="100%")*(L33="20%"),"Alto",IF((J33="80%")*(L33="100%"),"Extremo",IF((J33="80%")*(L33="80%"),"Alto",IF((J33="80%")*(L33="60%"),"Alto",IF((J33="80%")*(L33="40%"),"Moderado",IF((J33="80%")*(L33="20%"),"Moderado",IF((J33="60%")*(L33="100%"),"Extremo",IF((J33="60%")*(L33="80%"),"Alto",IF((J33="60%")*(L33="60%"),"Moderado",IF((J33="60%")*(L33="40%"),"Moderado",IF((J33="60%")*(L33="20%"),"Moderado",IF((J33="40%")*(L33="100%"),"Extremo",IF((J33="40%")*(L33="80%"),"Alto",IF((J33="40%")*(L33="60%"),"Moderado",IF((J33="40%")*(L33="40%"),"Moderado",IF((J33="40%")*(L33="20%"),"Bajo",IF((J33="20%")*(L33="100%"),"Extremo",IF((J33="20%")*(L33="80%"),"Alto",IF((J33="20%")*(L33="60%"),"Moderado",IF((J33="20%")*(L33="40%"),"Bajo",IF((J33="20%")*(L33="20%"),"Bajo","0")))))))))))))))))))))))))</f>
        <v>Moderado</v>
      </c>
      <c r="N33" s="53" t="s">
        <v>351</v>
      </c>
      <c r="O33" s="54" t="s">
        <v>65</v>
      </c>
      <c r="P33" s="54" t="s">
        <v>67</v>
      </c>
      <c r="Q33" s="54" t="s">
        <v>71</v>
      </c>
      <c r="R33" s="55">
        <f t="shared" si="4"/>
        <v>0.4</v>
      </c>
      <c r="S33" s="54" t="s">
        <v>74</v>
      </c>
      <c r="T33" s="54" t="s">
        <v>76</v>
      </c>
      <c r="U33" s="54" t="s">
        <v>78</v>
      </c>
      <c r="V33" s="55">
        <f>V32-(V32*R33)</f>
        <v>4.6655999999999996E-2</v>
      </c>
      <c r="W33" s="253">
        <f>V34</f>
        <v>2.7993599999999997E-2</v>
      </c>
      <c r="X33" s="255" t="str">
        <f>IF((W33&lt;21%),"Muy Bajo",IF((W33&lt;41%),"Baja",IF((W33&lt;61%),"Media",IF((W33&lt;81%),"Alta",IF((W33&lt;101%),"Muy alta","0")))))</f>
        <v>Muy Bajo</v>
      </c>
      <c r="Y33" s="253">
        <f>IF(O33="Impacto",L33-(L33*R33),IF(O33="Probabilidad",L33-0,"0"))</f>
        <v>0.6</v>
      </c>
      <c r="Z33" s="255" t="str">
        <f>IF((Y33&lt;21%),"Leve",IF((Y33&lt;41%),"Menor",IF((Y33&lt;61%),"Moderado",IF((Y33&lt;81%),"Mayor",IF((Y33&lt;101%),"Catastrófico","0")))))</f>
        <v>Moderado</v>
      </c>
      <c r="AA33" s="253" t="str">
        <f>IF((X33="Muy alta")*(Z33="Catastrófico"),"Extremo",IF((X33="Muy alta")*(Z33="Mayor"),"Alto",IF((X33="Muy alta")*(Z33="Moderado"),"Alto",IF((X33="Muy alta")*(Z33="Menor"),"Alto",IF((X33="Muy alta")*(Z33="Leve"),"Alto",IF((X33="Alta")*(Z33="Catastrófico"),"Extremo",IF((X33="Alta")*(Z33="Mayor"),"Alto",IF((X33="Alta")*(Z33="Moderado"),"Alto",IF((X33="Alta")*(Z33="Menor"),"Moderado",IF((X33="Alta")*(Z33="Leve"),"Moderado",IF((X33="Media")*(Z33="Catastrófico"),"Extremo",IF((X33="Media")*(Z33="Mayor"),"Alto",IF((X33="Media")*(Z33="Moderado"),"Moderado",IF((X33="Media")*(Z33="Menor"),"Moderado",IF((X33="Media")*(Z33="Leve"),"Moderado",IF((X33="Baja")*(Z33="Catastrófico"),"Extremo",IF((X33="Baja")*(Z33="Mayor"),"Alto",IF((X33="Baja")*(Z33="Moderado"),"Moderado",IF((X33="Baja")*(Z33="Menor"),"Moderado",IF((X33="Baja")*(Z33="Leve"),"Bajo",IF((X33="Muy bajo")*(Z33="Catastrófico"),"Extremo",IF((X33="Muy bajo")*(Z33="Mayor"),"Alto",IF((X33="Muy bajo")*(Z33="Moderado"),"Moderado",IF((X33="Muy bajo")*(Z33="Menor"),"Bajo",IF((X33="Muy bajo")*(Z33="Leve"),"Bajo","0")))))))))))))))))))))))))</f>
        <v>Moderado</v>
      </c>
      <c r="AB33" s="255" t="s">
        <v>82</v>
      </c>
      <c r="AC33" s="221" t="s">
        <v>577</v>
      </c>
      <c r="AD33" s="261" t="s">
        <v>307</v>
      </c>
      <c r="AE33" s="221" t="s">
        <v>371</v>
      </c>
      <c r="AF33" s="221" t="s">
        <v>372</v>
      </c>
      <c r="AG33" s="53" t="s">
        <v>352</v>
      </c>
      <c r="AH33" s="221" t="s">
        <v>374</v>
      </c>
      <c r="AI33" s="221" t="s">
        <v>375</v>
      </c>
      <c r="AJ33" s="221" t="s">
        <v>376</v>
      </c>
      <c r="AK33" s="255" t="s">
        <v>310</v>
      </c>
    </row>
    <row r="34" spans="1:37" s="58" customFormat="1" ht="157.5" customHeight="1" x14ac:dyDescent="0.25">
      <c r="A34" s="260"/>
      <c r="B34" s="222"/>
      <c r="C34" s="222"/>
      <c r="D34" s="222"/>
      <c r="E34" s="222"/>
      <c r="F34" s="256"/>
      <c r="G34" s="222"/>
      <c r="H34" s="256"/>
      <c r="I34" s="256"/>
      <c r="J34" s="256"/>
      <c r="K34" s="256"/>
      <c r="L34" s="256"/>
      <c r="M34" s="254"/>
      <c r="N34" s="53" t="s">
        <v>353</v>
      </c>
      <c r="O34" s="54" t="s">
        <v>65</v>
      </c>
      <c r="P34" s="54" t="s">
        <v>67</v>
      </c>
      <c r="Q34" s="54" t="s">
        <v>71</v>
      </c>
      <c r="R34" s="55">
        <f t="shared" si="4"/>
        <v>0.4</v>
      </c>
      <c r="S34" s="54" t="s">
        <v>74</v>
      </c>
      <c r="T34" s="54" t="s">
        <v>76</v>
      </c>
      <c r="U34" s="54" t="s">
        <v>78</v>
      </c>
      <c r="V34" s="55">
        <f>V33-(V33*R34)</f>
        <v>2.7993599999999997E-2</v>
      </c>
      <c r="W34" s="254"/>
      <c r="X34" s="256"/>
      <c r="Y34" s="254"/>
      <c r="Z34" s="256"/>
      <c r="AA34" s="254"/>
      <c r="AB34" s="256"/>
      <c r="AC34" s="256"/>
      <c r="AD34" s="262"/>
      <c r="AE34" s="222"/>
      <c r="AF34" s="222"/>
      <c r="AG34" s="53" t="s">
        <v>342</v>
      </c>
      <c r="AH34" s="222"/>
      <c r="AI34" s="222"/>
      <c r="AJ34" s="222"/>
      <c r="AK34" s="256"/>
    </row>
    <row r="35" spans="1:37" s="58" customFormat="1" ht="185.25" customHeight="1" x14ac:dyDescent="0.25">
      <c r="A35" s="259" t="s">
        <v>24</v>
      </c>
      <c r="B35" s="221" t="s">
        <v>101</v>
      </c>
      <c r="C35" s="221" t="s">
        <v>393</v>
      </c>
      <c r="D35" s="221" t="s">
        <v>354</v>
      </c>
      <c r="E35" s="221" t="str">
        <f>CONCATENATE(B35," ",C35," ",D35)</f>
        <v>Afectación reputacional por gestionar inadecuadamente la propiedad intelectual entendida como la divulgación y protección de las creaciones (patentes, diseños industriales y otras formas de derechos de propiedad intelectual), debido a las malas prácticas de referenciación, piratería y, la utilización no autorizada de creaciones intelectuales.</v>
      </c>
      <c r="F35" s="255" t="s">
        <v>41</v>
      </c>
      <c r="G35" s="221" t="s">
        <v>32</v>
      </c>
      <c r="H35" s="255">
        <v>85</v>
      </c>
      <c r="I35" s="255" t="s">
        <v>47</v>
      </c>
      <c r="J35" s="255" t="str">
        <f>IF((I35="Muy Bajo"),"20%",IF(I35="Baja","40%",IF(I35="Media","60%",IF(I35="Alta","80%",IF(I35="Muy Alta","100%","0")))))</f>
        <v>60%</v>
      </c>
      <c r="K35" s="255" t="s">
        <v>56</v>
      </c>
      <c r="L35" s="255" t="str">
        <f>IF((K35="Leve"),"20%",IF(K35="Menor","40%",IF(K35="Moderado","60%",IF(K35="Mayor","80%",IF(K35="Catastrófico","100%","0")))))</f>
        <v>60%</v>
      </c>
      <c r="M35" s="253" t="str">
        <f>IF((J35="100%")*(L35="100%"),"Extremo",IF((J35="100%")*(L35="80%"),"Alto",IF((J35="100%")*(L35="60%"),"Alto",IF((J35="100%")*(L35="40%"),"Alto",IF((J35="100%")*(L35="20%"),"Alto",IF((J35="80%")*(L35="100%"),"Extremo",IF((J35="80%")*(L35="80%"),"Alto",IF((J35="80%")*(L35="60%"),"Alto",IF((J35="80%")*(L35="40%"),"Moderado",IF((J35="80%")*(L35="20%"),"Moderado",IF((J35="60%")*(L35="100%"),"Extremo",IF((J35="60%")*(L35="80%"),"Alto",IF((J35="60%")*(L35="60%"),"Moderado",IF((J35="60%")*(L35="40%"),"Moderado",IF((J35="60%")*(L35="20%"),"Moderado",IF((J35="40%")*(L35="100%"),"Extremo",IF((J35="40%")*(L35="80%"),"Alto",IF((J35="40%")*(L35="60%"),"Moderado",IF((J35="40%")*(L35="40%"),"Moderado",IF((J35="40%")*(L35="20%"),"Bajo",IF((J35="20%")*(L35="100%"),"Extremo",IF((J35="20%")*(L35="80%"),"Alto",IF((J35="20%")*(L35="60%"),"Moderado",IF((J35="20%")*(L35="40%"),"Bajo",IF((J35="20%")*(L35="20%"),"Bajo","0")))))))))))))))))))))))))</f>
        <v>Moderado</v>
      </c>
      <c r="N35" s="53" t="s">
        <v>394</v>
      </c>
      <c r="O35" s="54" t="s">
        <v>65</v>
      </c>
      <c r="P35" s="54" t="s">
        <v>67</v>
      </c>
      <c r="Q35" s="54" t="s">
        <v>71</v>
      </c>
      <c r="R35" s="55">
        <f t="shared" si="4"/>
        <v>0.4</v>
      </c>
      <c r="S35" s="54" t="s">
        <v>74</v>
      </c>
      <c r="T35" s="54" t="s">
        <v>76</v>
      </c>
      <c r="U35" s="54" t="s">
        <v>78</v>
      </c>
      <c r="V35" s="55">
        <f t="shared" ref="V35:V40" si="47">V34-(V34*R35)</f>
        <v>1.6796159999999997E-2</v>
      </c>
      <c r="W35" s="253">
        <f>V36</f>
        <v>1.0077695999999997E-2</v>
      </c>
      <c r="X35" s="255" t="str">
        <f>IF((W35&lt;21%),"Muy Bajo",IF((W35&lt;41%),"Baja",IF((W35&lt;61%),"Media",IF((W35&lt;81%),"Alta",IF((W35&lt;101%),"Muy alta","0")))))</f>
        <v>Muy Bajo</v>
      </c>
      <c r="Y35" s="253">
        <f>IF(O35="Impacto",L35-(L35*R35),IF(O35="Probabilidad",L35-0,"0"))</f>
        <v>0.6</v>
      </c>
      <c r="Z35" s="255" t="str">
        <f>IF((Y35&lt;21%),"Leve",IF((Y35&lt;41%),"Menor",IF((Y35&lt;61%),"Moderado",IF((Y35&lt;81%),"Mayor",IF((Y35&lt;101%),"Catastrófico","0")))))</f>
        <v>Moderado</v>
      </c>
      <c r="AA35" s="253" t="str">
        <f>IF((X35="Muy alta")*(Z35="Catastrófico"),"Extremo",IF((X35="Muy alta")*(Z35="Mayor"),"Alto",IF((X35="Muy alta")*(Z35="Moderado"),"Alto",IF((X35="Muy alta")*(Z35="Menor"),"Alto",IF((X35="Muy alta")*(Z35="Leve"),"Alto",IF((X35="Alta")*(Z35="Catastrófico"),"Extremo",IF((X35="Alta")*(Z35="Mayor"),"Alto",IF((X35="Alta")*(Z35="Moderado"),"Alto",IF((X35="Alta")*(Z35="Menor"),"Moderado",IF((X35="Alta")*(Z35="Leve"),"Moderado",IF((X35="Media")*(Z35="Catastrófico"),"Extremo",IF((X35="Media")*(Z35="Mayor"),"Alto",IF((X35="Media")*(Z35="Moderado"),"Moderado",IF((X35="Media")*(Z35="Menor"),"Moderado",IF((X35="Media")*(Z35="Leve"),"Moderado",IF((X35="Baja")*(Z35="Catastrófico"),"Extremo",IF((X35="Baja")*(Z35="Mayor"),"Alto",IF((X35="Baja")*(Z35="Moderado"),"Moderado",IF((X35="Baja")*(Z35="Menor"),"Moderado",IF((X35="Baja")*(Z35="Leve"),"Bajo",IF((X35="Muy bajo")*(Z35="Catastrófico"),"Extremo",IF((X35="Muy bajo")*(Z35="Mayor"),"Alto",IF((X35="Muy bajo")*(Z35="Moderado"),"Moderado",IF((X35="Muy bajo")*(Z35="Menor"),"Bajo",IF((X35="Muy bajo")*(Z35="Leve"),"Bajo","0")))))))))))))))))))))))))</f>
        <v>Moderado</v>
      </c>
      <c r="AB35" s="255" t="s">
        <v>82</v>
      </c>
      <c r="AC35" s="221" t="s">
        <v>577</v>
      </c>
      <c r="AD35" s="261" t="s">
        <v>307</v>
      </c>
      <c r="AE35" s="221" t="s">
        <v>371</v>
      </c>
      <c r="AF35" s="221" t="s">
        <v>372</v>
      </c>
      <c r="AG35" s="53" t="s">
        <v>395</v>
      </c>
      <c r="AH35" s="221" t="s">
        <v>374</v>
      </c>
      <c r="AI35" s="221" t="s">
        <v>375</v>
      </c>
      <c r="AJ35" s="221" t="s">
        <v>376</v>
      </c>
      <c r="AK35" s="255" t="s">
        <v>310</v>
      </c>
    </row>
    <row r="36" spans="1:37" s="58" customFormat="1" ht="147.94999999999999" customHeight="1" x14ac:dyDescent="0.25">
      <c r="A36" s="260"/>
      <c r="B36" s="222"/>
      <c r="C36" s="222"/>
      <c r="D36" s="222"/>
      <c r="E36" s="222"/>
      <c r="F36" s="256"/>
      <c r="G36" s="222"/>
      <c r="H36" s="256"/>
      <c r="I36" s="256"/>
      <c r="J36" s="256"/>
      <c r="K36" s="256"/>
      <c r="L36" s="256"/>
      <c r="M36" s="254"/>
      <c r="N36" s="53" t="s">
        <v>355</v>
      </c>
      <c r="O36" s="54" t="s">
        <v>65</v>
      </c>
      <c r="P36" s="54" t="s">
        <v>67</v>
      </c>
      <c r="Q36" s="54" t="s">
        <v>71</v>
      </c>
      <c r="R36" s="55">
        <f t="shared" si="4"/>
        <v>0.4</v>
      </c>
      <c r="S36" s="54" t="s">
        <v>74</v>
      </c>
      <c r="T36" s="54" t="s">
        <v>76</v>
      </c>
      <c r="U36" s="54" t="s">
        <v>78</v>
      </c>
      <c r="V36" s="55">
        <f t="shared" si="47"/>
        <v>1.0077695999999997E-2</v>
      </c>
      <c r="W36" s="254"/>
      <c r="X36" s="256"/>
      <c r="Y36" s="254"/>
      <c r="Z36" s="256"/>
      <c r="AA36" s="254"/>
      <c r="AB36" s="256"/>
      <c r="AC36" s="256"/>
      <c r="AD36" s="262"/>
      <c r="AE36" s="222"/>
      <c r="AF36" s="222"/>
      <c r="AG36" s="53" t="s">
        <v>581</v>
      </c>
      <c r="AH36" s="222"/>
      <c r="AI36" s="222"/>
      <c r="AJ36" s="222"/>
      <c r="AK36" s="256"/>
    </row>
    <row r="37" spans="1:37" s="58" customFormat="1" ht="156" customHeight="1" x14ac:dyDescent="0.25">
      <c r="A37" s="259" t="s">
        <v>24</v>
      </c>
      <c r="B37" s="221" t="s">
        <v>174</v>
      </c>
      <c r="C37" s="221" t="s">
        <v>356</v>
      </c>
      <c r="D37" s="221" t="s">
        <v>396</v>
      </c>
      <c r="E37" s="221" t="str">
        <f>CONCATENATE(B37," ",C37," ",D37)</f>
        <v xml:space="preserve">Afectación económica y reputacional por la posible disminución del número de grupos de investigación categorizados por MinCiencias,  debido al desconocimiento del sistema de medición y la no implementación de estrategias de fortalecimiento para los Grupos de Investigación - creación. </v>
      </c>
      <c r="F37" s="255" t="s">
        <v>41</v>
      </c>
      <c r="G37" s="221" t="s">
        <v>32</v>
      </c>
      <c r="H37" s="255">
        <v>65</v>
      </c>
      <c r="I37" s="255" t="s">
        <v>47</v>
      </c>
      <c r="J37" s="255" t="str">
        <f>IF((I37="Muy Bajo"),"20%",IF(I37="Baja","40%",IF(I37="Media","60%",IF(I37="Alta","80%",IF(I37="Muy Alta","100%","0")))))</f>
        <v>60%</v>
      </c>
      <c r="K37" s="405" t="s">
        <v>54</v>
      </c>
      <c r="L37" s="255" t="str">
        <f>IF((K37="Leve"),"20%",IF(K37="Menor","40%",IF(K37="Moderado","60%",IF(K37="Mayor","80%",IF(K37="Catastrófico","100%","0")))))</f>
        <v>20%</v>
      </c>
      <c r="M37" s="253" t="str">
        <f>IF((J37="100%")*(L37="100%"),"Extremo",IF((J37="100%")*(L37="80%"),"Alto",IF((J37="100%")*(L37="60%"),"Alto",IF((J37="100%")*(L37="40%"),"Alto",IF((J37="100%")*(L37="20%"),"Alto",IF((J37="80%")*(L37="100%"),"Extremo",IF((J37="80%")*(L37="80%"),"Alto",IF((J37="80%")*(L37="60%"),"Alto",IF((J37="80%")*(L37="40%"),"Moderado",IF((J37="80%")*(L37="20%"),"Moderado",IF((J37="60%")*(L37="100%"),"Extremo",IF((J37="60%")*(L37="80%"),"Alto",IF((J37="60%")*(L37="60%"),"Moderado",IF((J37="60%")*(L37="40%"),"Moderado",IF((J37="60%")*(L37="20%"),"Moderado",IF((J37="40%")*(L37="100%"),"Extremo",IF((J37="40%")*(L37="80%"),"Alto",IF((J37="40%")*(L37="60%"),"Moderado",IF((J37="40%")*(L37="40%"),"Moderado",IF((J37="40%")*(L37="20%"),"Bajo",IF((J37="20%")*(L37="100%"),"Extremo",IF((J37="20%")*(L37="80%"),"Alto",IF((J37="20%")*(L37="60%"),"Moderado",IF((J37="20%")*(L37="40%"),"Bajo",IF((J37="20%")*(L37="20%"),"Bajo","0")))))))))))))))))))))))))</f>
        <v>Moderado</v>
      </c>
      <c r="N37" s="53" t="s">
        <v>397</v>
      </c>
      <c r="O37" s="54" t="s">
        <v>65</v>
      </c>
      <c r="P37" s="54" t="s">
        <v>67</v>
      </c>
      <c r="Q37" s="54" t="s">
        <v>71</v>
      </c>
      <c r="R37" s="55">
        <f t="shared" si="4"/>
        <v>0.4</v>
      </c>
      <c r="S37" s="54" t="s">
        <v>74</v>
      </c>
      <c r="T37" s="54" t="s">
        <v>76</v>
      </c>
      <c r="U37" s="54" t="s">
        <v>78</v>
      </c>
      <c r="V37" s="55">
        <f>V36-(V36*R37)</f>
        <v>6.0466175999999983E-3</v>
      </c>
      <c r="W37" s="253">
        <f>V38</f>
        <v>3.627970559999999E-3</v>
      </c>
      <c r="X37" s="255" t="str">
        <f>IF((W37&lt;21%),"Muy Bajo",IF((W37&lt;41%),"Baja",IF((W37&lt;61%),"Media",IF((W37&lt;81%),"Alta",IF((W37&lt;101%),"Muy alta","0")))))</f>
        <v>Muy Bajo</v>
      </c>
      <c r="Y37" s="253">
        <f>IF(O37="Impacto",L37-(L37*R37),IF(O37="Probabilidad",L37-0,"0"))</f>
        <v>0.2</v>
      </c>
      <c r="Z37" s="255" t="str">
        <f>IF((Y37&lt;21%),"Leve",IF((Y37&lt;41%),"Menor",IF((Y37&lt;61%),"Moderado",IF((Y37&lt;81%),"Mayor",IF((Y37&lt;101%),"Catastrófico","0")))))</f>
        <v>Leve</v>
      </c>
      <c r="AA37" s="253" t="str">
        <f>IF((X37="Muy alta")*(Z37="Catastrófico"),"Extremo",IF((X37="Muy alta")*(Z37="Mayor"),"Alto",IF((X37="Muy alta")*(Z37="Moderado"),"Alto",IF((X37="Muy alta")*(Z37="Menor"),"Alto",IF((X37="Muy alta")*(Z37="Leve"),"Alto",IF((X37="Alta")*(Z37="Catastrófico"),"Extremo",IF((X37="Alta")*(Z37="Mayor"),"Alto",IF((X37="Alta")*(Z37="Moderado"),"Alto",IF((X37="Alta")*(Z37="Menor"),"Moderado",IF((X37="Alta")*(Z37="Leve"),"Moderado",IF((X37="Media")*(Z37="Catastrófico"),"Extremo",IF((X37="Media")*(Z37="Mayor"),"Alto",IF((X37="Media")*(Z37="Moderado"),"Moderado",IF((X37="Media")*(Z37="Menor"),"Moderado",IF((X37="Media")*(Z37="Leve"),"Moderado",IF((X37="Baja")*(Z37="Catastrófico"),"Extremo",IF((X37="Baja")*(Z37="Mayor"),"Alto",IF((X37="Baja")*(Z37="Moderado"),"Moderado",IF((X37="Baja")*(Z37="Menor"),"Moderado",IF((X37="Baja")*(Z37="Leve"),"Bajo",IF((X37="Muy bajo")*(Z37="Catastrófico"),"Extremo",IF((X37="Muy bajo")*(Z37="Mayor"),"Alto",IF((X37="Muy bajo")*(Z37="Moderado"),"Moderado",IF((X37="Muy bajo")*(Z37="Menor"),"Bajo",IF((X37="Muy bajo")*(Z37="Leve"),"Bajo","0")))))))))))))))))))))))))</f>
        <v>Bajo</v>
      </c>
      <c r="AB37" s="255" t="s">
        <v>82</v>
      </c>
      <c r="AC37" s="221" t="s">
        <v>577</v>
      </c>
      <c r="AD37" s="261" t="s">
        <v>307</v>
      </c>
      <c r="AE37" s="221" t="s">
        <v>371</v>
      </c>
      <c r="AF37" s="221" t="s">
        <v>372</v>
      </c>
      <c r="AG37" s="59" t="s">
        <v>357</v>
      </c>
      <c r="AH37" s="221" t="s">
        <v>374</v>
      </c>
      <c r="AI37" s="221" t="s">
        <v>375</v>
      </c>
      <c r="AJ37" s="221" t="s">
        <v>376</v>
      </c>
      <c r="AK37" s="255" t="s">
        <v>310</v>
      </c>
    </row>
    <row r="38" spans="1:37" s="58" customFormat="1" ht="107.25" customHeight="1" x14ac:dyDescent="0.25">
      <c r="A38" s="260"/>
      <c r="B38" s="222"/>
      <c r="C38" s="222"/>
      <c r="D38" s="222"/>
      <c r="E38" s="222"/>
      <c r="F38" s="256"/>
      <c r="G38" s="222"/>
      <c r="H38" s="256"/>
      <c r="I38" s="256"/>
      <c r="J38" s="256"/>
      <c r="K38" s="406"/>
      <c r="L38" s="256"/>
      <c r="M38" s="254"/>
      <c r="N38" s="53" t="s">
        <v>358</v>
      </c>
      <c r="O38" s="54" t="s">
        <v>65</v>
      </c>
      <c r="P38" s="54" t="s">
        <v>67</v>
      </c>
      <c r="Q38" s="54" t="s">
        <v>71</v>
      </c>
      <c r="R38" s="55">
        <f t="shared" si="4"/>
        <v>0.4</v>
      </c>
      <c r="S38" s="54" t="s">
        <v>74</v>
      </c>
      <c r="T38" s="54" t="s">
        <v>76</v>
      </c>
      <c r="U38" s="54" t="s">
        <v>78</v>
      </c>
      <c r="V38" s="55">
        <f t="shared" si="47"/>
        <v>3.627970559999999E-3</v>
      </c>
      <c r="W38" s="254"/>
      <c r="X38" s="256"/>
      <c r="Y38" s="254"/>
      <c r="Z38" s="256"/>
      <c r="AA38" s="254"/>
      <c r="AB38" s="256"/>
      <c r="AC38" s="256"/>
      <c r="AD38" s="262"/>
      <c r="AE38" s="222"/>
      <c r="AF38" s="222"/>
      <c r="AG38" s="60" t="s">
        <v>398</v>
      </c>
      <c r="AH38" s="222"/>
      <c r="AI38" s="222"/>
      <c r="AJ38" s="222"/>
      <c r="AK38" s="256"/>
    </row>
    <row r="39" spans="1:37" s="58" customFormat="1" ht="105" customHeight="1" x14ac:dyDescent="0.25">
      <c r="A39" s="259" t="s">
        <v>24</v>
      </c>
      <c r="B39" s="221" t="s">
        <v>174</v>
      </c>
      <c r="C39" s="221" t="s">
        <v>359</v>
      </c>
      <c r="D39" s="221" t="s">
        <v>399</v>
      </c>
      <c r="E39" s="221" t="str">
        <f>CONCATENATE(B39," ",C39," ",D39)</f>
        <v>Afectación económica y reputacional por quejas, reclamos e inconformidad de los estudiantes y profesores, así como la afectación de los resultados de estudios e investigaciones,  debido a la ocurrencia de eventos adversos durante la ejecución de los proyectos de investigación - creación, tales como: accidentes (riesgos técnicos), manejo experimental inadecuado  e incumplimiento de protocolos (riesgos éticos, químicos y biológicos).</v>
      </c>
      <c r="F39" s="255" t="s">
        <v>41</v>
      </c>
      <c r="G39" s="221" t="s">
        <v>32</v>
      </c>
      <c r="H39" s="255">
        <v>85</v>
      </c>
      <c r="I39" s="255" t="s">
        <v>47</v>
      </c>
      <c r="J39" s="255" t="str">
        <f>IF((I39="Muy Bajo"),"20%",IF(I39="Baja","40%",IF(I39="Media","60%",IF(I39="Alta","80%",IF(I39="Muy Alta","100%","0")))))</f>
        <v>60%</v>
      </c>
      <c r="K39" s="255" t="s">
        <v>54</v>
      </c>
      <c r="L39" s="255" t="str">
        <f>IF((K39="Leve"),"20%",IF(K39="Menor","40%",IF(K39="Moderado","60%",IF(K39="Mayor","80%",IF(K39="Catastrófico","100%","0")))))</f>
        <v>20%</v>
      </c>
      <c r="M39" s="253" t="str">
        <f>IF((J39="100%")*(L39="100%"),"Extremo",IF((J39="100%")*(L39="80%"),"Alto",IF((J39="100%")*(L39="60%"),"Alto",IF((J39="100%")*(L39="40%"),"Alto",IF((J39="100%")*(L39="20%"),"Alto",IF((J39="80%")*(L39="100%"),"Extremo",IF((J39="80%")*(L39="80%"),"Alto",IF((J39="80%")*(L39="60%"),"Alto",IF((J39="80%")*(L39="40%"),"Moderado",IF((J39="80%")*(L39="20%"),"Moderado",IF((J39="60%")*(L39="100%"),"Extremo",IF((J39="60%")*(L39="80%"),"Alto",IF((J39="60%")*(L39="60%"),"Moderado",IF((J39="60%")*(L39="40%"),"Moderado",IF((J39="60%")*(L39="20%"),"Moderado",IF((J39="40%")*(L39="100%"),"Extremo",IF((J39="40%")*(L39="80%"),"Alto",IF((J39="40%")*(L39="60%"),"Moderado",IF((J39="40%")*(L39="40%"),"Moderado",IF((J39="40%")*(L39="20%"),"Bajo",IF((J39="20%")*(L39="100%"),"Extremo",IF((J39="20%")*(L39="80%"),"Alto",IF((J39="20%")*(L39="60%"),"Moderado",IF((J39="20%")*(L39="40%"),"Bajo",IF((J39="20%")*(L39="20%"),"Bajo","0")))))))))))))))))))))))))</f>
        <v>Moderado</v>
      </c>
      <c r="N39" s="53" t="s">
        <v>400</v>
      </c>
      <c r="O39" s="54" t="s">
        <v>65</v>
      </c>
      <c r="P39" s="54" t="s">
        <v>67</v>
      </c>
      <c r="Q39" s="54" t="s">
        <v>71</v>
      </c>
      <c r="R39" s="55">
        <f t="shared" si="4"/>
        <v>0.4</v>
      </c>
      <c r="S39" s="54" t="s">
        <v>74</v>
      </c>
      <c r="T39" s="54" t="s">
        <v>76</v>
      </c>
      <c r="U39" s="54" t="s">
        <v>78</v>
      </c>
      <c r="V39" s="55">
        <f>V38-(V38*R39)</f>
        <v>2.176782335999999E-3</v>
      </c>
      <c r="W39" s="253">
        <f>V40</f>
        <v>1.3060694015999993E-3</v>
      </c>
      <c r="X39" s="255" t="str">
        <f>IF((W39&lt;21%),"Muy Bajo",IF((W39&lt;41%),"Baja",IF((W39&lt;61%),"Media",IF((W39&lt;81%),"Alta",IF((W39&lt;101%),"Muy alta","0")))))</f>
        <v>Muy Bajo</v>
      </c>
      <c r="Y39" s="253">
        <f>IF(O39="Impacto",L39-(L39*R39),IF(O39="Probabilidad",L39-0,"0"))</f>
        <v>0.2</v>
      </c>
      <c r="Z39" s="255" t="str">
        <f>IF((Y39&lt;21%),"Leve",IF((Y39&lt;41%),"Menor",IF((Y39&lt;61%),"Moderado",IF((Y39&lt;81%),"Mayor",IF((Y39&lt;101%),"Catastrófico","0")))))</f>
        <v>Leve</v>
      </c>
      <c r="AA39" s="253" t="str">
        <f>IF((X39="Muy alta")*(Z39="Catastrófico"),"Extremo",IF((X39="Muy alta")*(Z39="Mayor"),"Alto",IF((X39="Muy alta")*(Z39="Moderado"),"Alto",IF((X39="Muy alta")*(Z39="Menor"),"Alto",IF((X39="Muy alta")*(Z39="Leve"),"Alto",IF((X39="Alta")*(Z39="Catastrófico"),"Extremo",IF((X39="Alta")*(Z39="Mayor"),"Alto",IF((X39="Alta")*(Z39="Moderado"),"Alto",IF((X39="Alta")*(Z39="Menor"),"Moderado",IF((X39="Alta")*(Z39="Leve"),"Moderado",IF((X39="Media")*(Z39="Catastrófico"),"Extremo",IF((X39="Media")*(Z39="Mayor"),"Alto",IF((X39="Media")*(Z39="Moderado"),"Moderado",IF((X39="Media")*(Z39="Menor"),"Moderado",IF((X39="Media")*(Z39="Leve"),"Moderado",IF((X39="Baja")*(Z39="Catastrófico"),"Extremo",IF((X39="Baja")*(Z39="Mayor"),"Alto",IF((X39="Baja")*(Z39="Moderado"),"Moderado",IF((X39="Baja")*(Z39="Menor"),"Moderado",IF((X39="Baja")*(Z39="Leve"),"Bajo",IF((X39="Muy bajo")*(Z39="Catastrófico"),"Extremo",IF((X39="Muy bajo")*(Z39="Mayor"),"Alto",IF((X39="Muy bajo")*(Z39="Moderado"),"Moderado",IF((X39="Muy bajo")*(Z39="Menor"),"Bajo",IF((X39="Muy bajo")*(Z39="Leve"),"Bajo","0")))))))))))))))))))))))))</f>
        <v>Bajo</v>
      </c>
      <c r="AB39" s="255" t="s">
        <v>82</v>
      </c>
      <c r="AC39" s="221" t="s">
        <v>577</v>
      </c>
      <c r="AD39" s="261" t="s">
        <v>307</v>
      </c>
      <c r="AE39" s="221" t="s">
        <v>371</v>
      </c>
      <c r="AF39" s="221" t="s">
        <v>372</v>
      </c>
      <c r="AG39" s="53" t="s">
        <v>360</v>
      </c>
      <c r="AH39" s="221" t="s">
        <v>610</v>
      </c>
      <c r="AI39" s="221" t="s">
        <v>617</v>
      </c>
      <c r="AJ39" s="221" t="s">
        <v>626</v>
      </c>
      <c r="AK39" s="255" t="s">
        <v>310</v>
      </c>
    </row>
    <row r="40" spans="1:37" s="58" customFormat="1" ht="189.75" customHeight="1" x14ac:dyDescent="0.25">
      <c r="A40" s="260"/>
      <c r="B40" s="222"/>
      <c r="C40" s="222"/>
      <c r="D40" s="256"/>
      <c r="E40" s="222"/>
      <c r="F40" s="256"/>
      <c r="G40" s="222"/>
      <c r="H40" s="256"/>
      <c r="I40" s="256"/>
      <c r="J40" s="256"/>
      <c r="K40" s="256"/>
      <c r="L40" s="256"/>
      <c r="M40" s="254"/>
      <c r="N40" s="53" t="s">
        <v>361</v>
      </c>
      <c r="O40" s="54" t="s">
        <v>65</v>
      </c>
      <c r="P40" s="54" t="s">
        <v>67</v>
      </c>
      <c r="Q40" s="54" t="s">
        <v>71</v>
      </c>
      <c r="R40" s="55">
        <f t="shared" si="4"/>
        <v>0.4</v>
      </c>
      <c r="S40" s="54" t="s">
        <v>74</v>
      </c>
      <c r="T40" s="54" t="s">
        <v>76</v>
      </c>
      <c r="U40" s="54" t="s">
        <v>78</v>
      </c>
      <c r="V40" s="55">
        <f t="shared" si="47"/>
        <v>1.3060694015999993E-3</v>
      </c>
      <c r="W40" s="254"/>
      <c r="X40" s="256"/>
      <c r="Y40" s="254"/>
      <c r="Z40" s="256"/>
      <c r="AA40" s="254"/>
      <c r="AB40" s="256"/>
      <c r="AC40" s="256"/>
      <c r="AD40" s="262"/>
      <c r="AE40" s="222"/>
      <c r="AF40" s="222"/>
      <c r="AG40" s="53" t="s">
        <v>401</v>
      </c>
      <c r="AH40" s="222"/>
      <c r="AI40" s="222"/>
      <c r="AJ40" s="222"/>
      <c r="AK40" s="256"/>
    </row>
    <row r="41" spans="1:37" s="58" customFormat="1" ht="158.25" customHeight="1" x14ac:dyDescent="0.25">
      <c r="A41" s="280" t="s">
        <v>201</v>
      </c>
      <c r="B41" s="234" t="s">
        <v>101</v>
      </c>
      <c r="C41" s="234" t="s">
        <v>367</v>
      </c>
      <c r="D41" s="234" t="s">
        <v>362</v>
      </c>
      <c r="E41" s="234" t="str">
        <f>CONCATENATE(B41," ",C41," ",D41)</f>
        <v>Afectación reputacional por el deficiente seguimiento a la implementación de las politicas conectadas al eje misional de Extensión y Proyeccion Social en las regiones,   Debido a que no existe una adecuada  sinergia institucional ocasionada por debilidades en la comunicación y gestión del conocimiento entre las dependencias e instituciones</v>
      </c>
      <c r="F41" s="275" t="s">
        <v>41</v>
      </c>
      <c r="G41" s="234" t="s">
        <v>32</v>
      </c>
      <c r="H41" s="283" t="s">
        <v>308</v>
      </c>
      <c r="I41" s="275" t="s">
        <v>48</v>
      </c>
      <c r="J41" s="275" t="str">
        <f>IF((I41="Muy Bajo"),"20%",IF(I41="Baja","40%",IF(I41="Media","60%",IF(I41="Alta","80%",IF(I41="Muy Alta","100%","0")))))</f>
        <v>80%</v>
      </c>
      <c r="K41" s="275" t="s">
        <v>56</v>
      </c>
      <c r="L41" s="275" t="str">
        <f>IF((K41="Leve"),"20%",IF(K41="Menor","40%",IF(K41="Moderado","60%",IF(K41="Mayor","80%",IF(K41="Catastrófico","100%","0")))))</f>
        <v>60%</v>
      </c>
      <c r="M41" s="276" t="str">
        <f>IF((J41="100%")*(L41="100%"),"Extremo",IF((J41="100%")*(L41="80%"),"Alto",IF((J41="100%")*(L41="60%"),"Alto",IF((J41="100%")*(L41="40%"),"Alto",IF((J41="100%")*(L41="20%"),"Alto",IF((J41="80%")*(L41="100%"),"Extremo",IF((J41="80%")*(L41="80%"),"Alto",IF((J41="80%")*(L41="60%"),"Alto",IF((J41="80%")*(L41="40%"),"Moderado",IF((J41="80%")*(L41="20%"),"Moderado",IF((J41="60%")*(L41="100%"),"Extremo",IF((J41="60%")*(L41="80%"),"Alto",IF((J41="60%")*(L41="60%"),"Moderado",IF((J41="60%")*(L41="40%"),"Moderado",IF((J41="60%")*(L41="20%"),"Moderado",IF((J41="40%")*(L41="100%"),"Extremo",IF((J41="40%")*(L41="80%"),"Alto",IF((J41="40%")*(L41="60%"),"Moderado",IF((J41="40%")*(L41="40%"),"Moderado",IF((J41="40%")*(L41="20%"),"Bajo",IF((J41="20%")*(L41="100%"),"Extremo",IF((J41="20%")*(L41="80%"),"Alto",IF((J41="20%")*(L41="60%"),"Moderado",IF((J41="20%")*(L41="40%"),"Bajo",IF((J41="20%")*(L41="20%"),"Bajo","0")))))))))))))))))))))))))</f>
        <v>Alto</v>
      </c>
      <c r="N41" s="234" t="s">
        <v>368</v>
      </c>
      <c r="O41" s="61" t="s">
        <v>65</v>
      </c>
      <c r="P41" s="61" t="s">
        <v>69</v>
      </c>
      <c r="Q41" s="275" t="s">
        <v>71</v>
      </c>
      <c r="R41" s="276">
        <v>0.4</v>
      </c>
      <c r="S41" s="275" t="s">
        <v>75</v>
      </c>
      <c r="T41" s="275" t="s">
        <v>76</v>
      </c>
      <c r="U41" s="275" t="s">
        <v>78</v>
      </c>
      <c r="V41" s="276">
        <f>IF(O41="probabilidad",J41-(J41*R41),IF(O41="Impacto",(J41-0),"0"))</f>
        <v>0.48</v>
      </c>
      <c r="W41" s="276">
        <v>0.6</v>
      </c>
      <c r="X41" s="275" t="str">
        <f>IF((W41&lt;21%),"Muy Bajo",IF((W41&lt;41%),"Baja",IF((W41&lt;61%),"Media",IF((W41&lt;81%),"Alta",IF((W41&lt;101%),"Muy alta","0")))))</f>
        <v>Media</v>
      </c>
      <c r="Y41" s="276">
        <f>IF(O41="Impacto",L41-(L41*R41),IF(O41="Probabilidad",L41-0,"0"))</f>
        <v>0.6</v>
      </c>
      <c r="Z41" s="275" t="str">
        <f>IF((Y41&lt;21%),"Leve",IF((Y41&lt;41%),"Menor",IF((Y41&lt;61%),"Moderado",IF((Y41&lt;81%),"Mayor",IF((Y41&lt;101%),"Catastrófico","0")))))</f>
        <v>Moderado</v>
      </c>
      <c r="AA41" s="276" t="str">
        <f>IF((X41="Muy alta")*(Z41="Catastrófico"),"Extremo",IF((X41="Muy alta")*(Z41="Mayor"),"Alto",IF((X41="Muy alta")*(Z41="Moderado"),"Alto",IF((X41="Muy alta")*(Z41="Menor"),"Alto",IF((X41="Muy alta")*(Z41="Leve"),"Alto",IF((X41="Alta")*(Z41="Catastrófico"),"Extremo",IF((X41="Alta")*(Z41="Mayor"),"Alto",IF((X41="Alta")*(Z41="Moderado"),"Alto",IF((X41="Alta")*(Z41="Menor"),"Moderado",IF((X41="Alta")*(Z41="Leve"),"Moderado",IF((X41="Media")*(Z41="Catastrófico"),"Extremo",IF((X41="Media")*(Z41="Mayor"),"Alto",IF((X41="Media")*(Z41="Moderado"),"Moderado",IF((X41="Media")*(Z41="Menor"),"Moderado",IF((X41="Media")*(Z41="Leve"),"Moderado",IF((X41="Baja")*(Z41="Catastrófico"),"Extremo",IF((X41="Baja")*(Z41="Mayor"),"Alto",IF((X41="Baja")*(Z41="Moderado"),"Moderado",IF((X41="Baja")*(Z41="Menor"),"Moderado",IF((X41="Baja")*(Z41="Leve"),"Bajo",IF((X41="Muy bajo")*(Z41="Catastrófico"),"Extremo",IF((X41="Muy bajo")*(Z41="Mayor"),"Alto",IF((X41="Muy bajo")*(Z41="Moderado"),"Moderado",IF((X41="Muy bajo")*(Z41="Menor"),"Bajo",IF((X41="Muy bajo")*(Z41="Leve"),"Bajo","0")))))))))))))))))))))))))</f>
        <v>Moderado</v>
      </c>
      <c r="AB41" s="275" t="s">
        <v>82</v>
      </c>
      <c r="AC41" s="234" t="s">
        <v>582</v>
      </c>
      <c r="AD41" s="284" t="s">
        <v>309</v>
      </c>
      <c r="AE41" s="277" t="s">
        <v>371</v>
      </c>
      <c r="AF41" s="287" t="s">
        <v>372</v>
      </c>
      <c r="AG41" s="277" t="s">
        <v>623</v>
      </c>
      <c r="AH41" s="221" t="s">
        <v>624</v>
      </c>
      <c r="AI41" s="221" t="s">
        <v>625</v>
      </c>
      <c r="AJ41" s="221" t="s">
        <v>607</v>
      </c>
      <c r="AK41" s="275" t="s">
        <v>363</v>
      </c>
    </row>
    <row r="42" spans="1:37" s="58" customFormat="1" ht="141" customHeight="1" x14ac:dyDescent="0.25">
      <c r="A42" s="281"/>
      <c r="B42" s="235"/>
      <c r="C42" s="235"/>
      <c r="D42" s="235"/>
      <c r="E42" s="235"/>
      <c r="F42" s="235"/>
      <c r="G42" s="235"/>
      <c r="H42" s="235"/>
      <c r="I42" s="235"/>
      <c r="J42" s="235"/>
      <c r="K42" s="235"/>
      <c r="L42" s="235"/>
      <c r="M42" s="235"/>
      <c r="N42" s="235"/>
      <c r="O42" s="61" t="s">
        <v>1</v>
      </c>
      <c r="P42" s="62" t="s">
        <v>68</v>
      </c>
      <c r="Q42" s="235"/>
      <c r="R42" s="235"/>
      <c r="S42" s="235"/>
      <c r="T42" s="235"/>
      <c r="U42" s="235"/>
      <c r="V42" s="235"/>
      <c r="W42" s="235"/>
      <c r="X42" s="235"/>
      <c r="Y42" s="235"/>
      <c r="Z42" s="235"/>
      <c r="AA42" s="235"/>
      <c r="AB42" s="235"/>
      <c r="AC42" s="235"/>
      <c r="AD42" s="285"/>
      <c r="AE42" s="286"/>
      <c r="AF42" s="288"/>
      <c r="AG42" s="278"/>
      <c r="AH42" s="222"/>
      <c r="AI42" s="222"/>
      <c r="AJ42" s="279"/>
      <c r="AK42" s="235"/>
    </row>
    <row r="43" spans="1:37" s="58" customFormat="1" ht="90.75" customHeight="1" x14ac:dyDescent="0.25">
      <c r="A43" s="280" t="s">
        <v>201</v>
      </c>
      <c r="B43" s="234" t="s">
        <v>174</v>
      </c>
      <c r="C43" s="234" t="s">
        <v>402</v>
      </c>
      <c r="D43" s="234" t="s">
        <v>369</v>
      </c>
      <c r="E43" s="282" t="str">
        <f>CONCATENATE(B43," ",C43," ",D43)</f>
        <v>Afectación económica y reputacional  por  pérdida de la documentación , invalidez de la documentacion, desgaste operativo, no prestación de servicios y perdida financiera. debido a que la UT no cuenta con un sistema de información que permita la recolección de los datos de manera eficiente y eficaz que tribute a los diferentes procesos de calidad de la universidad.</v>
      </c>
      <c r="F43" s="275" t="s">
        <v>43</v>
      </c>
      <c r="G43" s="234" t="s">
        <v>37</v>
      </c>
      <c r="H43" s="234" t="s">
        <v>364</v>
      </c>
      <c r="I43" s="275" t="s">
        <v>48</v>
      </c>
      <c r="J43" s="275" t="str">
        <f>IF((I43="Muy Bajo"),"20%",IF(I43="Baja","40%",IF(I43="Media","60%",IF(I43="Alta","80%",IF(I43="Muy Alta","100%","0")))))</f>
        <v>80%</v>
      </c>
      <c r="K43" s="275" t="s">
        <v>57</v>
      </c>
      <c r="L43" s="275" t="str">
        <f>IF((K43="Leve"),"20%",IF(K43="Menor","40%",IF(K43="Moderado","60%",IF(K43="Mayor","80%",IF(K43="Catastrófico","100%","0")))))</f>
        <v>80%</v>
      </c>
      <c r="M43" s="276" t="str">
        <f>IF((J43="100%")*(L43="100%"),"Extremo",IF((J43="100%")*(L43="80%"),"Alto",IF((J43="100%")*(L43="60%"),"Alto",IF((J43="100%")*(L43="40%"),"Alto",IF((J43="100%")*(L43="20%"),"Alto",IF((J43="80%")*(L43="100%"),"Extremo",IF((J43="80%")*(L43="80%"),"Alto",IF((J43="80%")*(L43="60%"),"Alto",IF((J43="80%")*(L43="40%"),"Moderado",IF((J43="80%")*(L43="20%"),"Moderado",IF((J43="60%")*(L43="100%"),"Extremo",IF((J43="60%")*(L43="80%"),"Alto",IF((J43="60%")*(L43="60%"),"Moderado",IF((J43="60%")*(L43="40%"),"Moderado",IF((J43="60%")*(L43="20%"),"Moderado",IF((J43="40%")*(L43="100%"),"Extremo",IF((J43="40%")*(L43="80%"),"Alto",IF((J43="40%")*(L43="60%"),"Moderado",IF((J43="40%")*(L43="40%"),"Moderado",IF((J43="40%")*(L43="20%"),"Bajo",IF((J43="20%")*(L43="100%"),"Extremo",IF((J43="20%")*(L43="80%"),"Alto",IF((J43="20%")*(L43="60%"),"Moderado",IF((J43="20%")*(L43="40%"),"Bajo",IF((J43="20%")*(L43="20%"),"Bajo","0")))))))))))))))))))))))))</f>
        <v>Alto</v>
      </c>
      <c r="N43" s="63" t="s">
        <v>403</v>
      </c>
      <c r="O43" s="61" t="s">
        <v>65</v>
      </c>
      <c r="P43" s="61" t="s">
        <v>68</v>
      </c>
      <c r="Q43" s="61" t="s">
        <v>71</v>
      </c>
      <c r="R43" s="64">
        <f t="shared" ref="R43:R44" si="48">IF((P43="Preventivo"),"25%",IF(P43="Detectivo","15%",IF(P43="Correctivo","10%","0")))+IF((Q43="Automático"),"25%",IF(Q43="Manual","15%","0"))</f>
        <v>0.3</v>
      </c>
      <c r="S43" s="61" t="s">
        <v>365</v>
      </c>
      <c r="T43" s="61" t="s">
        <v>77</v>
      </c>
      <c r="U43" s="61" t="s">
        <v>78</v>
      </c>
      <c r="V43" s="64">
        <f>IF(O43="probabilidad",J43-(J43*R43),IF(O43="Impacto",(J43-0),"0"))</f>
        <v>0.56000000000000005</v>
      </c>
      <c r="W43" s="276">
        <v>0.7</v>
      </c>
      <c r="X43" s="275" t="str">
        <f>IF((W43&lt;21%),"Muy Bajo",IF((W43&lt;41%),"Baja",IF((W43&lt;61%),"Media",IF((W43&lt;81%),"Alta",IF((W43&lt;101%),"Muy alta","0")))))</f>
        <v>Alta</v>
      </c>
      <c r="Y43" s="276">
        <f>IF(O43="Impacto",L43-(L43*R43),IF(O43="Probabilidad",L43-0,"0"))</f>
        <v>0.8</v>
      </c>
      <c r="Z43" s="275" t="str">
        <f>IF((Y43&lt;21%),"Leve",IF((Y43&lt;41%),"Menor",IF((Y43&lt;61%),"Moderado",IF((Y43&lt;81%),"Mayor",IF((Y43&lt;101%),"Catastrófico","0")))))</f>
        <v>Mayor</v>
      </c>
      <c r="AA43" s="276" t="str">
        <f>IF((X43="Muy alta")*(Z43="Catastrófico"),"Extremo",IF((X43="Muy alta")*(Z43="Mayor"),"Alto",IF((X43="Muy alta")*(Z43="Moderado"),"Alto",IF((X43="Muy alta")*(Z43="Menor"),"Alto",IF((X43="Muy alta")*(Z43="Leve"),"Alto",IF((X43="Alta")*(Z43="Catastrófico"),"Extremo",IF((X43="Alta")*(Z43="Mayor"),"Alto",IF((X43="Alta")*(Z43="Moderado"),"Alto",IF((X43="Alta")*(Z43="Menor"),"Moderado",IF((X43="Alta")*(Z43="Leve"),"Moderado",IF((X43="Media")*(Z43="Catastrófico"),"Extremo",IF((X43="Media")*(Z43="Mayor"),"Alto",IF((X43="Media")*(Z43="Moderado"),"Moderado",IF((X43="Media")*(Z43="Menor"),"Moderado",IF((X43="Media")*(Z43="Leve"),"Moderado",IF((X43="Baja")*(Z43="Catastrófico"),"Extremo",IF((X43="Baja")*(Z43="Mayor"),"Alto",IF((X43="Baja")*(Z43="Moderado"),"Moderado",IF((X43="Baja")*(Z43="Menor"),"Moderado",IF((X43="Baja")*(Z43="Leve"),"Bajo",IF((X43="Muy bajo")*(Z43="Catastrófico"),"Extremo",IF((X43="Muy bajo")*(Z43="Mayor"),"Alto",IF((X43="Muy bajo")*(Z43="Moderado"),"Moderado",IF((X43="Muy bajo")*(Z43="Menor"),"Bajo",IF((X43="Muy bajo")*(Z43="Leve"),"Bajo","0")))))))))))))))))))))))))</f>
        <v>Alto</v>
      </c>
      <c r="AB43" s="275" t="s">
        <v>83</v>
      </c>
      <c r="AC43" s="234" t="s">
        <v>583</v>
      </c>
      <c r="AD43" s="284" t="s">
        <v>366</v>
      </c>
      <c r="AE43" s="277" t="s">
        <v>371</v>
      </c>
      <c r="AF43" s="287" t="s">
        <v>372</v>
      </c>
      <c r="AG43" s="277" t="s">
        <v>619</v>
      </c>
      <c r="AH43" s="221" t="s">
        <v>620</v>
      </c>
      <c r="AI43" s="221" t="s">
        <v>621</v>
      </c>
      <c r="AJ43" s="221" t="s">
        <v>622</v>
      </c>
      <c r="AK43" s="275" t="s">
        <v>318</v>
      </c>
    </row>
    <row r="44" spans="1:37" s="58" customFormat="1" ht="142.5" customHeight="1" x14ac:dyDescent="0.25">
      <c r="A44" s="281"/>
      <c r="B44" s="235"/>
      <c r="C44" s="235"/>
      <c r="D44" s="235"/>
      <c r="E44" s="235"/>
      <c r="F44" s="235"/>
      <c r="G44" s="235"/>
      <c r="H44" s="235"/>
      <c r="I44" s="235"/>
      <c r="J44" s="235"/>
      <c r="K44" s="235"/>
      <c r="L44" s="235"/>
      <c r="M44" s="235"/>
      <c r="N44" s="65" t="s">
        <v>404</v>
      </c>
      <c r="O44" s="66" t="s">
        <v>1</v>
      </c>
      <c r="P44" s="66" t="s">
        <v>68</v>
      </c>
      <c r="Q44" s="66" t="s">
        <v>71</v>
      </c>
      <c r="R44" s="67">
        <f t="shared" si="48"/>
        <v>0.3</v>
      </c>
      <c r="S44" s="66" t="s">
        <v>365</v>
      </c>
      <c r="T44" s="66" t="s">
        <v>76</v>
      </c>
      <c r="U44" s="66" t="s">
        <v>78</v>
      </c>
      <c r="V44" s="67">
        <f>V43-(V43*R44)</f>
        <v>0.39200000000000002</v>
      </c>
      <c r="W44" s="235"/>
      <c r="X44" s="235"/>
      <c r="Y44" s="235"/>
      <c r="Z44" s="235"/>
      <c r="AA44" s="235"/>
      <c r="AB44" s="235"/>
      <c r="AC44" s="235"/>
      <c r="AD44" s="285"/>
      <c r="AE44" s="286"/>
      <c r="AF44" s="288"/>
      <c r="AG44" s="278"/>
      <c r="AH44" s="222"/>
      <c r="AI44" s="222"/>
      <c r="AJ44" s="279"/>
      <c r="AK44" s="235"/>
    </row>
    <row r="45" spans="1:37" s="132" customFormat="1" ht="328.5" customHeight="1" x14ac:dyDescent="0.2">
      <c r="A45" s="122" t="s">
        <v>22</v>
      </c>
      <c r="B45" s="123" t="s">
        <v>101</v>
      </c>
      <c r="C45" s="123" t="s">
        <v>771</v>
      </c>
      <c r="D45" s="123" t="s">
        <v>772</v>
      </c>
      <c r="E45" s="123" t="s">
        <v>773</v>
      </c>
      <c r="F45" s="123" t="s">
        <v>41</v>
      </c>
      <c r="G45" s="123" t="s">
        <v>753</v>
      </c>
      <c r="H45" s="123" t="s">
        <v>786</v>
      </c>
      <c r="I45" s="124" t="s">
        <v>48</v>
      </c>
      <c r="J45" s="125">
        <v>0.8</v>
      </c>
      <c r="K45" s="126" t="s">
        <v>58</v>
      </c>
      <c r="L45" s="125">
        <v>1</v>
      </c>
      <c r="M45" s="126" t="s">
        <v>412</v>
      </c>
      <c r="N45" s="127" t="s">
        <v>774</v>
      </c>
      <c r="O45" s="123" t="s">
        <v>1</v>
      </c>
      <c r="P45" s="123" t="s">
        <v>67</v>
      </c>
      <c r="Q45" s="123" t="s">
        <v>71</v>
      </c>
      <c r="R45" s="125">
        <v>0.4</v>
      </c>
      <c r="S45" s="123" t="s">
        <v>74</v>
      </c>
      <c r="T45" s="123" t="s">
        <v>775</v>
      </c>
      <c r="U45" s="123" t="s">
        <v>78</v>
      </c>
      <c r="V45" s="125">
        <v>0.8</v>
      </c>
      <c r="W45" s="125">
        <v>0.8</v>
      </c>
      <c r="X45" s="124" t="s">
        <v>48</v>
      </c>
      <c r="Y45" s="125">
        <v>0.6</v>
      </c>
      <c r="Z45" s="128" t="s">
        <v>56</v>
      </c>
      <c r="AA45" s="124" t="s">
        <v>424</v>
      </c>
      <c r="AB45" s="123" t="s">
        <v>81</v>
      </c>
      <c r="AC45" s="129" t="s">
        <v>784</v>
      </c>
      <c r="AD45" s="123" t="s">
        <v>776</v>
      </c>
      <c r="AE45" s="130">
        <v>45688</v>
      </c>
      <c r="AF45" s="130">
        <v>45689</v>
      </c>
      <c r="AG45" s="131" t="s">
        <v>777</v>
      </c>
      <c r="AH45" s="131" t="s">
        <v>777</v>
      </c>
      <c r="AI45" s="131" t="s">
        <v>777</v>
      </c>
      <c r="AJ45" s="131" t="s">
        <v>777</v>
      </c>
      <c r="AK45" s="123" t="s">
        <v>310</v>
      </c>
    </row>
    <row r="46" spans="1:37" s="132" customFormat="1" ht="295.5" customHeight="1" x14ac:dyDescent="0.2">
      <c r="A46" s="122" t="s">
        <v>22</v>
      </c>
      <c r="B46" s="123" t="s">
        <v>778</v>
      </c>
      <c r="C46" s="127" t="s">
        <v>779</v>
      </c>
      <c r="D46" s="127" t="s">
        <v>780</v>
      </c>
      <c r="E46" s="127" t="s">
        <v>781</v>
      </c>
      <c r="F46" s="123" t="s">
        <v>41</v>
      </c>
      <c r="G46" s="123" t="s">
        <v>753</v>
      </c>
      <c r="H46" s="123" t="s">
        <v>787</v>
      </c>
      <c r="I46" s="133" t="s">
        <v>46</v>
      </c>
      <c r="J46" s="125">
        <v>0.4</v>
      </c>
      <c r="K46" s="126" t="s">
        <v>58</v>
      </c>
      <c r="L46" s="125">
        <v>1</v>
      </c>
      <c r="M46" s="126" t="s">
        <v>412</v>
      </c>
      <c r="N46" s="127" t="s">
        <v>782</v>
      </c>
      <c r="O46" s="123" t="s">
        <v>1</v>
      </c>
      <c r="P46" s="123" t="s">
        <v>67</v>
      </c>
      <c r="Q46" s="123" t="s">
        <v>71</v>
      </c>
      <c r="R46" s="125">
        <v>0.4</v>
      </c>
      <c r="S46" s="123" t="s">
        <v>74</v>
      </c>
      <c r="T46" s="123" t="s">
        <v>775</v>
      </c>
      <c r="U46" s="123" t="s">
        <v>78</v>
      </c>
      <c r="V46" s="125">
        <v>0.4</v>
      </c>
      <c r="W46" s="125">
        <v>0.4</v>
      </c>
      <c r="X46" s="133" t="s">
        <v>46</v>
      </c>
      <c r="Y46" s="125">
        <v>0.6</v>
      </c>
      <c r="Z46" s="128" t="s">
        <v>56</v>
      </c>
      <c r="AA46" s="128" t="s">
        <v>56</v>
      </c>
      <c r="AB46" s="123" t="s">
        <v>81</v>
      </c>
      <c r="AC46" s="134" t="s">
        <v>785</v>
      </c>
      <c r="AD46" s="123" t="s">
        <v>783</v>
      </c>
      <c r="AE46" s="123" t="s">
        <v>371</v>
      </c>
      <c r="AF46" s="123" t="s">
        <v>372</v>
      </c>
      <c r="AG46" s="131" t="s">
        <v>777</v>
      </c>
      <c r="AH46" s="131" t="s">
        <v>777</v>
      </c>
      <c r="AI46" s="131" t="s">
        <v>777</v>
      </c>
      <c r="AJ46" s="131" t="s">
        <v>777</v>
      </c>
      <c r="AK46" s="123" t="s">
        <v>318</v>
      </c>
    </row>
    <row r="47" spans="1:37" s="132" customFormat="1" ht="138" customHeight="1" x14ac:dyDescent="0.2">
      <c r="A47" s="122" t="s">
        <v>22</v>
      </c>
      <c r="B47" s="139" t="s">
        <v>174</v>
      </c>
      <c r="C47" s="140" t="s">
        <v>788</v>
      </c>
      <c r="D47" s="140" t="s">
        <v>789</v>
      </c>
      <c r="E47" s="147" t="str">
        <f>CONCATENATE(B47," ",C47," ",D47)</f>
        <v xml:space="preserve">Afectación económica y reputacional por incumplimiento en las obras de infraestructura debido a factores externos (climaticos, cierre de las instalaciones de la Universidad) que generan retrasos en el proceso de contratación e impiden la ejecución de los contratos en los tiempos establecidos </v>
      </c>
      <c r="F47" s="141" t="s">
        <v>44</v>
      </c>
      <c r="G47" s="139" t="s">
        <v>32</v>
      </c>
      <c r="H47" s="123" t="s">
        <v>790</v>
      </c>
      <c r="I47" s="141" t="s">
        <v>48</v>
      </c>
      <c r="J47" s="141" t="str">
        <f t="shared" ref="J47:J49" si="49">IF((I47="Muy Bajo"),"20%",IF(I47="Baja","40%",IF(I47="Media","60%",IF(I47="Alta","80%",IF(I47="Muy Alta","100%","0")))))</f>
        <v>80%</v>
      </c>
      <c r="K47" s="141" t="s">
        <v>57</v>
      </c>
      <c r="L47" s="141" t="str">
        <f t="shared" ref="L47:L49" si="50">IF((K47="Leve"),"20%",IF(K47="Menor","40%",IF(K47="Moderado","60%",IF(K47="Mayor","80%",IF(K47="Catastrófico","100%","0")))))</f>
        <v>80%</v>
      </c>
      <c r="M47" s="142" t="str">
        <f t="shared" ref="M47:M49" si="51">IF((J47="100%")*(L47="100%"),"Extremo",IF((J47="100%")*(L47="80%"),"Alto",IF((J47="100%")*(L47="60%"),"Alto",IF((J47="100%")*(L47="40%"),"Alto",IF((J47="100%")*(L47="20%"),"Alto",IF((J47="80%")*(L47="100%"),"Extremo",IF((J47="80%")*(L47="80%"),"Alto",IF((J47="80%")*(L47="60%"),"Alto",IF((J47="80%")*(L47="40%"),"Moderado",IF((J47="80%")*(L47="20%"),"Moderado",IF((J47="60%")*(L47="100%"),"Extremo",IF((J47="60%")*(L47="80%"),"Alto",IF((J47="60%")*(L47="60%"),"Moderado",IF((J47="60%")*(L47="40%"),"Moderado",IF((J47="60%")*(L47="20%"),"Moderado",IF((J47="40%")*(L47="100%"),"Extremo",IF((J47="40%")*(L47="80%"),"Alto",IF((J47="40%")*(L47="60%"),"Moderado",IF((J47="40%")*(L47="40%"),"Moderado",IF((J47="40%")*(L47="20%"),"Bajo",IF((J47="20%")*(L47="100%"),"Extremo",IF((J47="20%")*(L47="80%"),"Alto",IF((J47="20%")*(L47="60%"),"Moderado",IF((J47="20%")*(L47="40%"),"Bajo",IF((J47="20%")*(L47="20%"),"Bajo","0")))))))))))))))))))))))))</f>
        <v>Alto</v>
      </c>
      <c r="N47" s="143" t="s">
        <v>791</v>
      </c>
      <c r="O47" s="135" t="s">
        <v>65</v>
      </c>
      <c r="P47" s="135" t="s">
        <v>67</v>
      </c>
      <c r="Q47" s="135" t="s">
        <v>71</v>
      </c>
      <c r="R47" s="142">
        <f t="shared" ref="R47:R49" si="52">IF((P47="Preventivo"),"25%",IF(P47="Detectivo","15%",IF(P47="Correctivo","10%","0")))+IF((Q47="Automático"),"25%",IF(Q47="Manual","15%","0"))</f>
        <v>0.4</v>
      </c>
      <c r="S47" s="135" t="s">
        <v>75</v>
      </c>
      <c r="T47" s="135" t="s">
        <v>77</v>
      </c>
      <c r="U47" s="141" t="s">
        <v>78</v>
      </c>
      <c r="V47" s="142">
        <f t="shared" ref="V47:V49" si="53">IF(O47="probabilidad",J47-(J47*R47),IF(O47="Impacto",(J47-0),"0"))</f>
        <v>0.48</v>
      </c>
      <c r="W47" s="142">
        <f>V47</f>
        <v>0.48</v>
      </c>
      <c r="X47" s="141" t="str">
        <f t="shared" ref="X47:X49" si="54">IF((W47&lt;21%),"Muy Bajo",IF((W47&lt;41%),"Baja",IF((W47&lt;61%),"Media",IF((W47&lt;81%),"Alta",IF((W47&lt;101%),"Muy alta","0")))))</f>
        <v>Media</v>
      </c>
      <c r="Y47" s="142">
        <f t="shared" ref="Y47:Y49" si="55">IF(O47="Impacto",L47-(L47*R47),IF(O47="Probabilidad",L47-0,"0"))</f>
        <v>0.8</v>
      </c>
      <c r="Z47" s="141" t="str">
        <f t="shared" ref="Z47:Z49" si="56">IF((Y47&lt;21%),"Leve",IF((Y47&lt;41%),"Menor",IF((Y47&lt;61%),"Moderado",IF((Y47&lt;81%),"Mayor",IF((Y47&lt;101%),"Catastrófico","0")))))</f>
        <v>Mayor</v>
      </c>
      <c r="AA47" s="142" t="str">
        <f t="shared" ref="AA47:AA49" si="57">IF((X47="Muy alta")*(Z47="Catastrófico"),"Extremo",IF((X47="Muy alta")*(Z47="Mayor"),"Alto",IF((X47="Muy alta")*(Z47="Moderado"),"Alto",IF((X47="Muy alta")*(Z47="Menor"),"Alto",IF((X47="Muy alta")*(Z47="Leve"),"Alto",IF((X47="Alta")*(Z47="Catastrófico"),"Extremo",IF((X47="Alta")*(Z47="Mayor"),"Alto",IF((X47="Alta")*(Z47="Moderado"),"Alto",IF((X47="Alta")*(Z47="Menor"),"Moderado",IF((X47="Alta")*(Z47="Leve"),"Moderado",IF((X47="Media")*(Z47="Catastrófico"),"Extremo",IF((X47="Media")*(Z47="Mayor"),"Alto",IF((X47="Media")*(Z47="Moderado"),"Moderado",IF((X47="Media")*(Z47="Menor"),"Moderado",IF((X47="Media")*(Z47="Leve"),"Moderado",IF((X47="Baja")*(Z47="Catastrófico"),"Extremo",IF((X47="Baja")*(Z47="Mayor"),"Alto",IF((X47="Baja")*(Z47="Moderado"),"Moderado",IF((X47="Baja")*(Z47="Menor"),"Moderado",IF((X47="Baja")*(Z47="Leve"),"Bajo",IF((X47="Muy bajo")*(Z47="Catastrófico"),"Extremo",IF((X47="Muy bajo")*(Z47="Mayor"),"Alto",IF((X47="Muy bajo")*(Z47="Moderado"),"Moderado",IF((X47="Muy bajo")*(Z47="Menor"),"Bajo",IF((X47="Muy bajo")*(Z47="Leve"),"Bajo","0")))))))))))))))))))))))))</f>
        <v>Alto</v>
      </c>
      <c r="AB47" s="141" t="s">
        <v>83</v>
      </c>
      <c r="AC47" s="144" t="s">
        <v>792</v>
      </c>
      <c r="AD47" s="123" t="s">
        <v>783</v>
      </c>
      <c r="AE47" s="123" t="s">
        <v>371</v>
      </c>
      <c r="AF47" s="123" t="s">
        <v>372</v>
      </c>
      <c r="AG47" s="57" t="s">
        <v>373</v>
      </c>
      <c r="AH47" s="57" t="s">
        <v>374</v>
      </c>
      <c r="AI47" s="57" t="s">
        <v>375</v>
      </c>
      <c r="AJ47" s="57" t="s">
        <v>376</v>
      </c>
      <c r="AK47" s="138" t="s">
        <v>310</v>
      </c>
    </row>
    <row r="48" spans="1:37" s="132" customFormat="1" ht="210.75" customHeight="1" x14ac:dyDescent="0.2">
      <c r="A48" s="122" t="s">
        <v>22</v>
      </c>
      <c r="B48" s="139" t="s">
        <v>174</v>
      </c>
      <c r="C48" s="140" t="s">
        <v>788</v>
      </c>
      <c r="D48" s="140" t="s">
        <v>793</v>
      </c>
      <c r="E48" s="147" t="str">
        <f>CONCATENATE(B48," ",C48," ",D48)</f>
        <v>Afectación económica y reputacional por incumplimiento en las obras de infraestructura debido a evento externos  que modifique las condiciones del mercado, como el aumento o disminución en el valor de los bienes  adquiridos</v>
      </c>
      <c r="F48" s="141" t="s">
        <v>44</v>
      </c>
      <c r="G48" s="139" t="s">
        <v>38</v>
      </c>
      <c r="H48" s="123" t="s">
        <v>790</v>
      </c>
      <c r="I48" s="141" t="s">
        <v>48</v>
      </c>
      <c r="J48" s="141" t="str">
        <f t="shared" si="49"/>
        <v>80%</v>
      </c>
      <c r="K48" s="141" t="s">
        <v>57</v>
      </c>
      <c r="L48" s="141" t="str">
        <f t="shared" si="50"/>
        <v>80%</v>
      </c>
      <c r="M48" s="142" t="str">
        <f t="shared" si="51"/>
        <v>Alto</v>
      </c>
      <c r="N48" s="143" t="s">
        <v>794</v>
      </c>
      <c r="O48" s="135" t="s">
        <v>65</v>
      </c>
      <c r="P48" s="135" t="s">
        <v>67</v>
      </c>
      <c r="Q48" s="135" t="s">
        <v>71</v>
      </c>
      <c r="R48" s="142">
        <f t="shared" si="52"/>
        <v>0.4</v>
      </c>
      <c r="S48" s="135" t="s">
        <v>75</v>
      </c>
      <c r="T48" s="135" t="s">
        <v>77</v>
      </c>
      <c r="U48" s="141" t="s">
        <v>78</v>
      </c>
      <c r="V48" s="142">
        <f t="shared" si="53"/>
        <v>0.48</v>
      </c>
      <c r="W48" s="142">
        <f>V48</f>
        <v>0.48</v>
      </c>
      <c r="X48" s="141" t="str">
        <f t="shared" si="54"/>
        <v>Media</v>
      </c>
      <c r="Y48" s="142">
        <f t="shared" si="55"/>
        <v>0.8</v>
      </c>
      <c r="Z48" s="141" t="str">
        <f t="shared" si="56"/>
        <v>Mayor</v>
      </c>
      <c r="AA48" s="142" t="str">
        <f t="shared" si="57"/>
        <v>Alto</v>
      </c>
      <c r="AB48" s="141" t="s">
        <v>83</v>
      </c>
      <c r="AC48" s="145" t="s">
        <v>795</v>
      </c>
      <c r="AD48" s="123" t="s">
        <v>783</v>
      </c>
      <c r="AE48" s="219" t="s">
        <v>371</v>
      </c>
      <c r="AF48" s="219" t="s">
        <v>372</v>
      </c>
      <c r="AG48" s="221" t="s">
        <v>373</v>
      </c>
      <c r="AH48" s="221" t="s">
        <v>374</v>
      </c>
      <c r="AI48" s="221" t="s">
        <v>375</v>
      </c>
      <c r="AJ48" s="221" t="s">
        <v>376</v>
      </c>
      <c r="AK48" s="226" t="s">
        <v>318</v>
      </c>
    </row>
    <row r="49" spans="1:37" s="132" customFormat="1" ht="210.75" customHeight="1" x14ac:dyDescent="0.2">
      <c r="A49" s="71" t="s">
        <v>22</v>
      </c>
      <c r="B49" s="139" t="s">
        <v>174</v>
      </c>
      <c r="C49" s="140" t="s">
        <v>796</v>
      </c>
      <c r="D49" s="140" t="s">
        <v>797</v>
      </c>
      <c r="E49" s="147" t="str">
        <f>CONCATENATE(B49," ",C49," ",D49)</f>
        <v>Afectación económica y reputacional por incumplimiento en la entrega de las obras de infraestructura,   debido a que el contratista no cumple con los compromisos contractuales establecidos.</v>
      </c>
      <c r="F49" s="141" t="s">
        <v>44</v>
      </c>
      <c r="G49" s="139" t="s">
        <v>38</v>
      </c>
      <c r="H49" s="108">
        <v>4000</v>
      </c>
      <c r="I49" s="141" t="s">
        <v>48</v>
      </c>
      <c r="J49" s="141" t="str">
        <f t="shared" si="49"/>
        <v>80%</v>
      </c>
      <c r="K49" s="141" t="s">
        <v>57</v>
      </c>
      <c r="L49" s="141" t="str">
        <f t="shared" si="50"/>
        <v>80%</v>
      </c>
      <c r="M49" s="142" t="str">
        <f t="shared" si="51"/>
        <v>Alto</v>
      </c>
      <c r="N49" s="143" t="s">
        <v>791</v>
      </c>
      <c r="O49" s="135" t="s">
        <v>65</v>
      </c>
      <c r="P49" s="135" t="s">
        <v>67</v>
      </c>
      <c r="Q49" s="135" t="s">
        <v>71</v>
      </c>
      <c r="R49" s="142">
        <f t="shared" si="52"/>
        <v>0.4</v>
      </c>
      <c r="S49" s="135" t="s">
        <v>75</v>
      </c>
      <c r="T49" s="135" t="s">
        <v>77</v>
      </c>
      <c r="U49" s="141" t="s">
        <v>78</v>
      </c>
      <c r="V49" s="142">
        <f t="shared" si="53"/>
        <v>0.48</v>
      </c>
      <c r="W49" s="142">
        <f>V49</f>
        <v>0.48</v>
      </c>
      <c r="X49" s="141" t="str">
        <f t="shared" si="54"/>
        <v>Media</v>
      </c>
      <c r="Y49" s="142">
        <f t="shared" si="55"/>
        <v>0.8</v>
      </c>
      <c r="Z49" s="141" t="str">
        <f t="shared" si="56"/>
        <v>Mayor</v>
      </c>
      <c r="AA49" s="142" t="str">
        <f t="shared" si="57"/>
        <v>Alto</v>
      </c>
      <c r="AB49" s="141" t="s">
        <v>83</v>
      </c>
      <c r="AC49" s="145" t="s">
        <v>795</v>
      </c>
      <c r="AD49" s="139" t="s">
        <v>783</v>
      </c>
      <c r="AE49" s="220"/>
      <c r="AF49" s="220"/>
      <c r="AG49" s="222"/>
      <c r="AH49" s="222"/>
      <c r="AI49" s="222"/>
      <c r="AJ49" s="222"/>
      <c r="AK49" s="227"/>
    </row>
    <row r="50" spans="1:37" s="56" customFormat="1" ht="158.25" customHeight="1" x14ac:dyDescent="0.25">
      <c r="A50" s="245" t="s">
        <v>406</v>
      </c>
      <c r="B50" s="240" t="s">
        <v>100</v>
      </c>
      <c r="C50" s="240" t="s">
        <v>407</v>
      </c>
      <c r="D50" s="240" t="s">
        <v>408</v>
      </c>
      <c r="E50" s="240" t="s">
        <v>409</v>
      </c>
      <c r="F50" s="246" t="s">
        <v>41</v>
      </c>
      <c r="G50" s="240" t="s">
        <v>32</v>
      </c>
      <c r="H50" s="240" t="s">
        <v>410</v>
      </c>
      <c r="I50" s="246" t="s">
        <v>49</v>
      </c>
      <c r="J50" s="246" t="s">
        <v>411</v>
      </c>
      <c r="K50" s="246" t="s">
        <v>58</v>
      </c>
      <c r="L50" s="246" t="s">
        <v>411</v>
      </c>
      <c r="M50" s="247" t="s">
        <v>412</v>
      </c>
      <c r="N50" s="240" t="s">
        <v>413</v>
      </c>
      <c r="O50" s="246" t="s">
        <v>65</v>
      </c>
      <c r="P50" s="246" t="s">
        <v>67</v>
      </c>
      <c r="Q50" s="249" t="s">
        <v>71</v>
      </c>
      <c r="R50" s="247">
        <v>0.4</v>
      </c>
      <c r="S50" s="246" t="s">
        <v>74</v>
      </c>
      <c r="T50" s="246" t="s">
        <v>76</v>
      </c>
      <c r="U50" s="246" t="s">
        <v>78</v>
      </c>
      <c r="V50" s="247">
        <v>0.6</v>
      </c>
      <c r="W50" s="247">
        <v>0.42</v>
      </c>
      <c r="X50" s="246" t="s">
        <v>47</v>
      </c>
      <c r="Y50" s="247">
        <v>1</v>
      </c>
      <c r="Z50" s="246" t="s">
        <v>58</v>
      </c>
      <c r="AA50" s="247" t="s">
        <v>412</v>
      </c>
      <c r="AB50" s="246" t="s">
        <v>82</v>
      </c>
      <c r="AC50" s="240" t="s">
        <v>584</v>
      </c>
      <c r="AD50" s="251" t="s">
        <v>414</v>
      </c>
      <c r="AE50" s="240" t="s">
        <v>371</v>
      </c>
      <c r="AF50" s="240" t="s">
        <v>372</v>
      </c>
      <c r="AG50" s="240" t="s">
        <v>415</v>
      </c>
      <c r="AH50" s="240" t="s">
        <v>415</v>
      </c>
      <c r="AI50" s="240" t="s">
        <v>415</v>
      </c>
      <c r="AJ50" s="240" t="s">
        <v>416</v>
      </c>
      <c r="AK50" s="246" t="s">
        <v>417</v>
      </c>
    </row>
    <row r="51" spans="1:37" s="56" customFormat="1" ht="194.25" customHeight="1" x14ac:dyDescent="0.25">
      <c r="A51" s="245"/>
      <c r="B51" s="240"/>
      <c r="C51" s="240"/>
      <c r="D51" s="240"/>
      <c r="E51" s="240"/>
      <c r="F51" s="246"/>
      <c r="G51" s="240"/>
      <c r="H51" s="240"/>
      <c r="I51" s="246"/>
      <c r="J51" s="246"/>
      <c r="K51" s="246"/>
      <c r="L51" s="246"/>
      <c r="M51" s="247"/>
      <c r="N51" s="240" t="s">
        <v>418</v>
      </c>
      <c r="O51" s="246" t="s">
        <v>65</v>
      </c>
      <c r="P51" s="246" t="s">
        <v>68</v>
      </c>
      <c r="Q51" s="249" t="s">
        <v>71</v>
      </c>
      <c r="R51" s="247">
        <v>0.3</v>
      </c>
      <c r="S51" s="246" t="s">
        <v>74</v>
      </c>
      <c r="T51" s="246" t="s">
        <v>76</v>
      </c>
      <c r="U51" s="246" t="s">
        <v>78</v>
      </c>
      <c r="V51" s="247">
        <v>0.42</v>
      </c>
      <c r="W51" s="247"/>
      <c r="X51" s="246"/>
      <c r="Y51" s="247"/>
      <c r="Z51" s="246"/>
      <c r="AA51" s="247"/>
      <c r="AB51" s="246"/>
      <c r="AC51" s="240"/>
      <c r="AD51" s="251"/>
      <c r="AE51" s="240"/>
      <c r="AF51" s="240"/>
      <c r="AG51" s="240"/>
      <c r="AH51" s="240"/>
      <c r="AI51" s="240"/>
      <c r="AJ51" s="240"/>
      <c r="AK51" s="246"/>
    </row>
    <row r="52" spans="1:37" s="58" customFormat="1" ht="54.75" customHeight="1" x14ac:dyDescent="0.25">
      <c r="A52" s="264" t="s">
        <v>406</v>
      </c>
      <c r="B52" s="221" t="s">
        <v>101</v>
      </c>
      <c r="C52" s="221" t="s">
        <v>419</v>
      </c>
      <c r="D52" s="221" t="s">
        <v>420</v>
      </c>
      <c r="E52" s="221" t="str">
        <f>CONCATENATE(B52," ",C52," ",D52)</f>
        <v xml:space="preserve">Afectación reputacional por hallazgo del Archivo General de la Nación debido a la no aplicación de la normatividad asociada al incumplimiento del Acuerdo Único N. 001 del 29 de febrero del 2024 con respecto a la carencia de una infraestructura adecuada para la custodia documental institucional. </v>
      </c>
      <c r="F52" s="255" t="s">
        <v>44</v>
      </c>
      <c r="G52" s="221" t="s">
        <v>32</v>
      </c>
      <c r="H52" s="221" t="s">
        <v>421</v>
      </c>
      <c r="I52" s="255" t="s">
        <v>47</v>
      </c>
      <c r="J52" s="255" t="s">
        <v>422</v>
      </c>
      <c r="K52" s="255" t="s">
        <v>56</v>
      </c>
      <c r="L52" s="255" t="s">
        <v>422</v>
      </c>
      <c r="M52" s="253" t="s">
        <v>56</v>
      </c>
      <c r="N52" s="82" t="s">
        <v>423</v>
      </c>
      <c r="O52" s="83" t="s">
        <v>65</v>
      </c>
      <c r="P52" s="83" t="s">
        <v>67</v>
      </c>
      <c r="Q52" s="83" t="s">
        <v>71</v>
      </c>
      <c r="R52" s="84">
        <v>0.4</v>
      </c>
      <c r="S52" s="83" t="s">
        <v>74</v>
      </c>
      <c r="T52" s="83" t="s">
        <v>76</v>
      </c>
      <c r="U52" s="85" t="s">
        <v>78</v>
      </c>
      <c r="V52" s="84">
        <v>0.36</v>
      </c>
      <c r="W52" s="253">
        <v>0.27</v>
      </c>
      <c r="X52" s="255" t="s">
        <v>46</v>
      </c>
      <c r="Y52" s="253">
        <v>0.6</v>
      </c>
      <c r="Z52" s="255" t="s">
        <v>57</v>
      </c>
      <c r="AA52" s="266" t="s">
        <v>424</v>
      </c>
      <c r="AB52" s="246" t="s">
        <v>81</v>
      </c>
      <c r="AC52" s="240" t="s">
        <v>584</v>
      </c>
      <c r="AD52" s="251" t="s">
        <v>425</v>
      </c>
      <c r="AE52" s="240" t="s">
        <v>371</v>
      </c>
      <c r="AF52" s="240" t="s">
        <v>372</v>
      </c>
      <c r="AG52" s="240" t="s">
        <v>426</v>
      </c>
      <c r="AH52" s="240" t="s">
        <v>427</v>
      </c>
      <c r="AI52" s="240" t="s">
        <v>427</v>
      </c>
      <c r="AJ52" s="255"/>
      <c r="AK52" s="255" t="s">
        <v>417</v>
      </c>
    </row>
    <row r="53" spans="1:37" s="58" customFormat="1" ht="111" customHeight="1" x14ac:dyDescent="0.25">
      <c r="A53" s="265"/>
      <c r="B53" s="222"/>
      <c r="C53" s="222"/>
      <c r="D53" s="256"/>
      <c r="E53" s="222"/>
      <c r="F53" s="256"/>
      <c r="G53" s="222"/>
      <c r="H53" s="222"/>
      <c r="I53" s="256"/>
      <c r="J53" s="256"/>
      <c r="K53" s="256"/>
      <c r="L53" s="256"/>
      <c r="M53" s="254"/>
      <c r="N53" s="63" t="s">
        <v>428</v>
      </c>
      <c r="O53" s="54" t="s">
        <v>1</v>
      </c>
      <c r="P53" s="54" t="s">
        <v>69</v>
      </c>
      <c r="Q53" s="72" t="s">
        <v>71</v>
      </c>
      <c r="R53" s="55">
        <v>0.25</v>
      </c>
      <c r="S53" s="54" t="s">
        <v>74</v>
      </c>
      <c r="T53" s="54" t="s">
        <v>77</v>
      </c>
      <c r="U53" s="54" t="s">
        <v>78</v>
      </c>
      <c r="V53" s="55">
        <v>0.27</v>
      </c>
      <c r="W53" s="254"/>
      <c r="X53" s="256"/>
      <c r="Y53" s="254"/>
      <c r="Z53" s="256"/>
      <c r="AA53" s="267"/>
      <c r="AB53" s="246"/>
      <c r="AC53" s="240"/>
      <c r="AD53" s="251"/>
      <c r="AE53" s="240"/>
      <c r="AF53" s="240"/>
      <c r="AG53" s="240"/>
      <c r="AH53" s="240"/>
      <c r="AI53" s="240"/>
      <c r="AJ53" s="263"/>
      <c r="AK53" s="256"/>
    </row>
    <row r="54" spans="1:37" s="58" customFormat="1" ht="106.5" customHeight="1" x14ac:dyDescent="0.25">
      <c r="A54" s="264" t="s">
        <v>406</v>
      </c>
      <c r="B54" s="221" t="s">
        <v>101</v>
      </c>
      <c r="C54" s="221" t="s">
        <v>429</v>
      </c>
      <c r="D54" s="221" t="s">
        <v>430</v>
      </c>
      <c r="E54" s="221" t="str">
        <f>CONCATENATE(B54," ",C54," ",D54)</f>
        <v xml:space="preserve">Afectación reputacional por falta de entrega de información a los grupos de valor y de interés  Debido al incumplimiento de las transferencias documentales de las unidades académico administrativas al Archivo General. </v>
      </c>
      <c r="F54" s="255" t="s">
        <v>41</v>
      </c>
      <c r="G54" s="221" t="s">
        <v>32</v>
      </c>
      <c r="H54" s="273" t="s">
        <v>431</v>
      </c>
      <c r="I54" s="255" t="s">
        <v>48</v>
      </c>
      <c r="J54" s="255" t="str">
        <f t="shared" ref="J54" si="58">IF((I54="Muy Bajo"),"20%",IF(I54="Baja","40%",IF(I54="Media","60%",IF(I54="Alta","80%",IF(I54="Muy Alta","100%","0")))))</f>
        <v>80%</v>
      </c>
      <c r="K54" s="255" t="s">
        <v>57</v>
      </c>
      <c r="L54" s="255" t="str">
        <f t="shared" ref="L54" si="59">IF((K54="Leve"),"20%",IF(K54="Menor","40%",IF(K54="Moderado","60%",IF(K54="Mayor","80%",IF(K54="Catastrófico","100%","0")))))</f>
        <v>80%</v>
      </c>
      <c r="M54" s="253" t="str">
        <f t="shared" ref="M54" si="60">IF((J54="100%")*(L54="100%"),"Extremo",IF((J54="100%")*(L54="80%"),"Alto",IF((J54="100%")*(L54="60%"),"Alto",IF((J54="100%")*(L54="40%"),"Alto",IF((J54="100%")*(L54="20%"),"Alto",IF((J54="80%")*(L54="100%"),"Extremo",IF((J54="80%")*(L54="80%"),"Alto",IF((J54="80%")*(L54="60%"),"Alto",IF((J54="80%")*(L54="40%"),"Moderado",IF((J54="80%")*(L54="20%"),"Moderado",IF((J54="60%")*(L54="100%"),"Extremo",IF((J54="60%")*(L54="80%"),"Alto",IF((J54="60%")*(L54="60%"),"Moderado",IF((J54="60%")*(L54="40%"),"Moderado",IF((J54="60%")*(L54="20%"),"Moderado",IF((J54="40%")*(L54="100%"),"Extremo",IF((J54="40%")*(L54="80%"),"Alto",IF((J54="40%")*(L54="60%"),"Moderado",IF((J54="40%")*(L54="40%"),"Moderado",IF((J54="40%")*(L54="20%"),"Bajo",IF((J54="20%")*(L54="100%"),"Extremo",IF((J54="20%")*(L54="80%"),"Alto",IF((J54="20%")*(L54="60%"),"Moderado",IF((J54="20%")*(L54="40%"),"Bajo",IF((J54="20%")*(L54="20%"),"Bajo","0")))))))))))))))))))))))))</f>
        <v>Alto</v>
      </c>
      <c r="N54" s="53" t="s">
        <v>432</v>
      </c>
      <c r="O54" s="54" t="s">
        <v>65</v>
      </c>
      <c r="P54" s="54" t="s">
        <v>67</v>
      </c>
      <c r="Q54" s="54" t="s">
        <v>71</v>
      </c>
      <c r="R54" s="55">
        <f t="shared" ref="R54:R61" si="61">IF((P54="Preventivo"),"25%",IF(P54="Detectivo","15%",IF(P54="Correctivo","10%","0")))+IF((Q54="Automático"),"25%",IF(Q54="Manual","15%","0"))</f>
        <v>0.4</v>
      </c>
      <c r="S54" s="54" t="s">
        <v>74</v>
      </c>
      <c r="T54" s="54" t="s">
        <v>76</v>
      </c>
      <c r="U54" s="54" t="s">
        <v>78</v>
      </c>
      <c r="V54" s="55">
        <f t="shared" ref="V54" si="62">IF(O54="probabilidad",J54-(J54*R54),IF(O54="Impacto",(J54-0),"0"))</f>
        <v>0.48</v>
      </c>
      <c r="W54" s="253">
        <f t="shared" ref="W54" si="63">V56</f>
        <v>0.33599999999999997</v>
      </c>
      <c r="X54" s="255" t="str">
        <f t="shared" ref="X54" si="64">IF((W54&lt;20%),"Muy Bajo",IF((W54&lt;40%),"Baja",IF((W54&lt;60%),"Media",IF((W54&lt;80%),"Alta",IF((W54&lt;101%),"Muy alta","0")))))</f>
        <v>Baja</v>
      </c>
      <c r="Y54" s="253">
        <f t="shared" ref="Y54" si="65">IF(O54="Impacto",L54-(L54*R54),IF(O54="Probabilidad",L54-0,"0"))</f>
        <v>0.8</v>
      </c>
      <c r="Z54" s="255" t="str">
        <f t="shared" ref="Z54" si="66">IF((Y54&lt;20%),"Leve",IF((Y54&lt;40%),"Menor",IF((Y54&lt;60%),"Moderado",IF((Y54&lt;80%),"Mayor",IF((Y54&lt;101%),"Catastrófico","0")))))</f>
        <v>Catastrófico</v>
      </c>
      <c r="AA54" s="266" t="str">
        <f t="shared" ref="AA54" si="67">IF((X54="Muy alta")*(Z54="Catastrófico"),"Extremo",IF((X54="Muy alta")*(Z54="Mayor"),"Alto",IF((X54="Muy alta")*(Z54="Moderado"),"Alto",IF((X54="Muy alta")*(Z54="Menor"),"Alto",IF((X54="Muy alta")*(Z54="Leve"),"Alto",IF((X54="Alta")*(Z54="Catastrófico"),"Extremo",IF((X54="Alta")*(Z54="Mayor"),"Alto",IF((X54="Alta")*(Z54="Moderado"),"Alto",IF((X54="Alta")*(Z54="Menor"),"Moderado",IF((X54="Alta")*(Z54="Leve"),"Moderado",IF((X54="Media")*(Z54="Catastrófico"),"Extremo",IF((X54="Media")*(Z54="Mayor"),"Alto",IF((X54="Media")*(Z54="Moderado"),"Moderado",IF((X54="Media")*(Z54="Menor"),"Moderado",IF((X54="Media")*(Z54="Leve"),"Moderado",IF((X54="Baja")*(Z54="Catastrófico"),"Extremo",IF((X54="Baja")*(Z54="Mayor"),"Alto",IF((X54="Baja")*(Z54="Moderado"),"Moderado",IF((X54="Baja")*(Z54="Menor"),"Moderado",IF((X54="Baja")*(Z54="Leve"),"Bajo",IF((X54="Muy bajo")*(Z54="Catastrófico"),"Extremo",IF((X54="Muy bajo")*(Z54="Mayor"),"Alto",IF((X54="Muy bajo")*(Z54="Moderado"),"Moderado",IF((X54="Muy bajo")*(Z54="Menor"),"Bajo",IF((X54="Muy bajo")*(Z54="Leve"),"Bajo","0")))))))))))))))))))))))))</f>
        <v>Extremo</v>
      </c>
      <c r="AB54" s="246" t="s">
        <v>85</v>
      </c>
      <c r="AC54" s="240" t="s">
        <v>585</v>
      </c>
      <c r="AD54" s="251" t="s">
        <v>433</v>
      </c>
      <c r="AE54" s="240" t="s">
        <v>371</v>
      </c>
      <c r="AF54" s="240" t="s">
        <v>372</v>
      </c>
      <c r="AG54" s="240" t="s">
        <v>434</v>
      </c>
      <c r="AH54" s="240" t="s">
        <v>434</v>
      </c>
      <c r="AI54" s="240" t="s">
        <v>434</v>
      </c>
      <c r="AJ54" s="257" t="s">
        <v>416</v>
      </c>
      <c r="AK54" s="255" t="s">
        <v>417</v>
      </c>
    </row>
    <row r="55" spans="1:37" s="58" customFormat="1" ht="75.75" customHeight="1" x14ac:dyDescent="0.25">
      <c r="A55" s="272"/>
      <c r="B55" s="257"/>
      <c r="C55" s="257"/>
      <c r="D55" s="257"/>
      <c r="E55" s="257"/>
      <c r="F55" s="263"/>
      <c r="G55" s="257"/>
      <c r="H55" s="274"/>
      <c r="I55" s="263"/>
      <c r="J55" s="263"/>
      <c r="K55" s="263"/>
      <c r="L55" s="263"/>
      <c r="M55" s="270"/>
      <c r="N55" s="54" t="s">
        <v>435</v>
      </c>
      <c r="O55" s="54"/>
      <c r="P55" s="54"/>
      <c r="Q55" s="54"/>
      <c r="R55" s="55"/>
      <c r="S55" s="54"/>
      <c r="T55" s="54"/>
      <c r="U55" s="54"/>
      <c r="V55" s="55"/>
      <c r="W55" s="270"/>
      <c r="X55" s="263"/>
      <c r="Y55" s="270"/>
      <c r="Z55" s="263"/>
      <c r="AA55" s="271"/>
      <c r="AB55" s="246"/>
      <c r="AC55" s="240"/>
      <c r="AD55" s="251"/>
      <c r="AE55" s="240"/>
      <c r="AF55" s="240"/>
      <c r="AG55" s="240"/>
      <c r="AH55" s="240"/>
      <c r="AI55" s="240"/>
      <c r="AJ55" s="257"/>
      <c r="AK55" s="263"/>
    </row>
    <row r="56" spans="1:37" s="58" customFormat="1" ht="156" customHeight="1" x14ac:dyDescent="0.25">
      <c r="A56" s="265"/>
      <c r="B56" s="222"/>
      <c r="C56" s="222"/>
      <c r="D56" s="222"/>
      <c r="E56" s="222"/>
      <c r="F56" s="256"/>
      <c r="G56" s="222"/>
      <c r="H56" s="222"/>
      <c r="I56" s="256"/>
      <c r="J56" s="256"/>
      <c r="K56" s="256"/>
      <c r="L56" s="256"/>
      <c r="M56" s="254"/>
      <c r="N56" s="73" t="s">
        <v>436</v>
      </c>
      <c r="O56" s="54" t="s">
        <v>65</v>
      </c>
      <c r="P56" s="54" t="s">
        <v>68</v>
      </c>
      <c r="Q56" s="54" t="s">
        <v>71</v>
      </c>
      <c r="R56" s="55">
        <f t="shared" si="61"/>
        <v>0.3</v>
      </c>
      <c r="S56" s="54" t="s">
        <v>74</v>
      </c>
      <c r="T56" s="54" t="s">
        <v>76</v>
      </c>
      <c r="U56" s="54" t="s">
        <v>78</v>
      </c>
      <c r="V56" s="55">
        <f>V54-(V54*R56)</f>
        <v>0.33599999999999997</v>
      </c>
      <c r="W56" s="254"/>
      <c r="X56" s="256"/>
      <c r="Y56" s="254"/>
      <c r="Z56" s="256"/>
      <c r="AA56" s="267"/>
      <c r="AB56" s="246"/>
      <c r="AC56" s="240"/>
      <c r="AD56" s="251"/>
      <c r="AE56" s="240"/>
      <c r="AF56" s="240"/>
      <c r="AG56" s="240"/>
      <c r="AH56" s="240"/>
      <c r="AI56" s="240"/>
      <c r="AJ56" s="222"/>
      <c r="AK56" s="256"/>
    </row>
    <row r="57" spans="1:37" s="58" customFormat="1" ht="132" customHeight="1" x14ac:dyDescent="0.25">
      <c r="A57" s="264" t="s">
        <v>406</v>
      </c>
      <c r="B57" s="221" t="s">
        <v>100</v>
      </c>
      <c r="C57" s="221" t="s">
        <v>437</v>
      </c>
      <c r="D57" s="221" t="s">
        <v>438</v>
      </c>
      <c r="E57" s="221" t="str">
        <f>CONCATENATE(B57," ",C57," ",D57)</f>
        <v>Afectación económica por daños en la infraestructura de los depósitos de los archivos, daño en los estantes y deterioro o pérdida total de los documentos debido a caida de árboles o ramas</v>
      </c>
      <c r="F57" s="255" t="s">
        <v>44</v>
      </c>
      <c r="G57" s="221" t="s">
        <v>38</v>
      </c>
      <c r="H57" s="221" t="s">
        <v>439</v>
      </c>
      <c r="I57" s="255" t="s">
        <v>47</v>
      </c>
      <c r="J57" s="255" t="str">
        <f t="shared" ref="J57" si="68">IF((I57="Muy Bajo"),"20%",IF(I57="Baja","40%",IF(I57="Media","60%",IF(I57="Alta","80%",IF(I57="Muy Alta","100%","0")))))</f>
        <v>60%</v>
      </c>
      <c r="K57" s="255" t="s">
        <v>57</v>
      </c>
      <c r="L57" s="255" t="str">
        <f>J57</f>
        <v>60%</v>
      </c>
      <c r="M57" s="253" t="str">
        <f t="shared" ref="M57" si="69">IF((J57="100%")*(L57="100%"),"Extremo",IF((J57="100%")*(L57="80%"),"Alto",IF((J57="100%")*(L57="60%"),"Alto",IF((J57="100%")*(L57="40%"),"Alto",IF((J57="100%")*(L57="20%"),"Alto",IF((J57="80%")*(L57="100%"),"Extremo",IF((J57="80%")*(L57="80%"),"Alto",IF((J57="80%")*(L57="60%"),"Alto",IF((J57="80%")*(L57="40%"),"Moderado",IF((J57="80%")*(L57="20%"),"Moderado",IF((J57="60%")*(L57="100%"),"Extremo",IF((J57="60%")*(L57="80%"),"Alto",IF((J57="60%")*(L57="60%"),"Moderado",IF((J57="60%")*(L57="40%"),"Moderado",IF((J57="60%")*(L57="20%"),"Moderado",IF((J57="40%")*(L57="100%"),"Extremo",IF((J57="40%")*(L57="80%"),"Alto",IF((J57="40%")*(L57="60%"),"Moderado",IF((J57="40%")*(L57="40%"),"Moderado",IF((J57="40%")*(L57="20%"),"Bajo",IF((J57="20%")*(L57="100%"),"Extremo",IF((J57="20%")*(L57="80%"),"Alto",IF((J57="20%")*(L57="60%"),"Moderado",IF((J57="20%")*(L57="40%"),"Bajo",IF((J57="20%")*(L57="20%"),"Bajo","0")))))))))))))))))))))))))</f>
        <v>Moderado</v>
      </c>
      <c r="N57" s="53" t="s">
        <v>440</v>
      </c>
      <c r="O57" s="54" t="s">
        <v>65</v>
      </c>
      <c r="P57" s="54" t="s">
        <v>67</v>
      </c>
      <c r="Q57" s="54" t="s">
        <v>71</v>
      </c>
      <c r="R57" s="55">
        <f t="shared" si="61"/>
        <v>0.4</v>
      </c>
      <c r="S57" s="54" t="s">
        <v>74</v>
      </c>
      <c r="T57" s="54" t="s">
        <v>76</v>
      </c>
      <c r="U57" s="54" t="s">
        <v>78</v>
      </c>
      <c r="V57" s="55">
        <f t="shared" ref="V57" si="70">IF(O57="probabilidad",J57-(J57*R57),IF(O57="Impacto",(J57-0),"0"))</f>
        <v>0.36</v>
      </c>
      <c r="W57" s="253">
        <f t="shared" ref="W57" si="71">V58</f>
        <v>0.216</v>
      </c>
      <c r="X57" s="255" t="str">
        <f t="shared" ref="X57" si="72">IF((W57&lt;21%),"Muy Bajo",IF((W57&lt;41%),"Baja",IF((W57&lt;61%),"Media",IF((W57&lt;81%),"Alta",IF((W57&lt;101%),"Muy alta","0")))))</f>
        <v>Baja</v>
      </c>
      <c r="Y57" s="253">
        <f t="shared" ref="Y57" si="73">IF(O57="Impacto",L57-(L57*R57),IF(O57="Probabilidad",L57-0,"0"))</f>
        <v>0.6</v>
      </c>
      <c r="Z57" s="255" t="str">
        <f t="shared" ref="Z57" si="74">IF((Y57&lt;21%),"Leve",IF((Y57&lt;41%),"Menor",IF((Y57&lt;61%),"Moderado",IF((Y57&lt;81%),"Mayor",IF((Y57&lt;101%),"Catastrófico","0")))))</f>
        <v>Moderado</v>
      </c>
      <c r="AA57" s="266" t="str">
        <f t="shared" ref="AA57" si="75">IF((X57="Muy alta")*(Z57="Catastrófico"),"Extremo",IF((X57="Muy alta")*(Z57="Mayor"),"Alto",IF((X57="Muy alta")*(Z57="Moderado"),"Alto",IF((X57="Muy alta")*(Z57="Menor"),"Alto",IF((X57="Muy alta")*(Z57="Leve"),"Alto",IF((X57="Alta")*(Z57="Catastrófico"),"Extremo",IF((X57="Alta")*(Z57="Mayor"),"Alto",IF((X57="Alta")*(Z57="Moderado"),"Alto",IF((X57="Alta")*(Z57="Menor"),"Moderado",IF((X57="Alta")*(Z57="Leve"),"Moderado",IF((X57="Media")*(Z57="Catastrófico"),"Extremo",IF((X57="Media")*(Z57="Mayor"),"Alto",IF((X57="Media")*(Z57="Moderado"),"Moderado",IF((X57="Media")*(Z57="Menor"),"Moderado",IF((X57="Media")*(Z57="Leve"),"Moderado",IF((X57="Baja")*(Z57="Catastrófico"),"Extremo",IF((X57="Baja")*(Z57="Mayor"),"Alto",IF((X57="Baja")*(Z57="Moderado"),"Moderado",IF((X57="Baja")*(Z57="Menor"),"Moderado",IF((X57="Baja")*(Z57="Leve"),"Bajo",IF((X57="Muy bajo")*(Z57="Catastrófico"),"Extremo",IF((X57="Muy bajo")*(Z57="Mayor"),"Alto",IF((X57="Muy bajo")*(Z57="Moderado"),"Moderado",IF((X57="Muy bajo")*(Z57="Menor"),"Bajo",IF((X57="Muy bajo")*(Z57="Leve"),"Bajo","0")))))))))))))))))))))))))</f>
        <v>Moderado</v>
      </c>
      <c r="AB57" s="246" t="s">
        <v>85</v>
      </c>
      <c r="AC57" s="240" t="s">
        <v>586</v>
      </c>
      <c r="AD57" s="251" t="s">
        <v>441</v>
      </c>
      <c r="AE57" s="240" t="s">
        <v>371</v>
      </c>
      <c r="AF57" s="240" t="s">
        <v>372</v>
      </c>
      <c r="AG57" s="240" t="s">
        <v>442</v>
      </c>
      <c r="AH57" s="240" t="s">
        <v>442</v>
      </c>
      <c r="AI57" s="240" t="s">
        <v>442</v>
      </c>
      <c r="AJ57" s="240" t="s">
        <v>442</v>
      </c>
      <c r="AK57" s="221" t="s">
        <v>417</v>
      </c>
    </row>
    <row r="58" spans="1:37" s="58" customFormat="1" ht="103.5" customHeight="1" x14ac:dyDescent="0.25">
      <c r="A58" s="265"/>
      <c r="B58" s="222"/>
      <c r="C58" s="222"/>
      <c r="D58" s="222"/>
      <c r="E58" s="222"/>
      <c r="F58" s="256"/>
      <c r="G58" s="222"/>
      <c r="H58" s="222"/>
      <c r="I58" s="256"/>
      <c r="J58" s="256"/>
      <c r="K58" s="256"/>
      <c r="L58" s="256"/>
      <c r="M58" s="254"/>
      <c r="N58" s="53" t="s">
        <v>443</v>
      </c>
      <c r="O58" s="54" t="s">
        <v>65</v>
      </c>
      <c r="P58" s="54" t="s">
        <v>67</v>
      </c>
      <c r="Q58" s="54" t="s">
        <v>71</v>
      </c>
      <c r="R58" s="55">
        <f t="shared" si="61"/>
        <v>0.4</v>
      </c>
      <c r="S58" s="54" t="s">
        <v>74</v>
      </c>
      <c r="T58" s="54" t="s">
        <v>76</v>
      </c>
      <c r="U58" s="54" t="s">
        <v>78</v>
      </c>
      <c r="V58" s="55">
        <f t="shared" ref="V58" si="76">V57-(V57*R58)</f>
        <v>0.216</v>
      </c>
      <c r="W58" s="254"/>
      <c r="X58" s="256"/>
      <c r="Y58" s="254"/>
      <c r="Z58" s="256"/>
      <c r="AA58" s="267"/>
      <c r="AB58" s="246"/>
      <c r="AC58" s="240"/>
      <c r="AD58" s="251"/>
      <c r="AE58" s="240"/>
      <c r="AF58" s="240"/>
      <c r="AG58" s="240"/>
      <c r="AH58" s="240"/>
      <c r="AI58" s="240"/>
      <c r="AJ58" s="240"/>
      <c r="AK58" s="222"/>
    </row>
    <row r="59" spans="1:37" s="58" customFormat="1" ht="76.5" customHeight="1" x14ac:dyDescent="0.25">
      <c r="A59" s="264" t="s">
        <v>406</v>
      </c>
      <c r="B59" s="221" t="s">
        <v>100</v>
      </c>
      <c r="C59" s="221" t="s">
        <v>444</v>
      </c>
      <c r="D59" s="221" t="s">
        <v>445</v>
      </c>
      <c r="E59" s="221" t="str">
        <f>CONCATENATE(B59," ",C59," ",D59)</f>
        <v>Afectación económica por daños físicos en la estructura de los documentos, roturas, rasgaduras, pérdida de soporte y legibilidad de la tinta por la solubilización debido a inundaciones producidas por desagües obstaculizados, tubos rotos, desniveles e irregularidades de los pisos, filtraciones de agua desde los tejados por daño de los mismos.</v>
      </c>
      <c r="F59" s="255" t="s">
        <v>44</v>
      </c>
      <c r="G59" s="221" t="s">
        <v>38</v>
      </c>
      <c r="H59" s="221" t="s">
        <v>446</v>
      </c>
      <c r="I59" s="255" t="s">
        <v>47</v>
      </c>
      <c r="J59" s="255" t="str">
        <f t="shared" ref="J59" si="77">IF((I59="Muy Bajo"),"20%",IF(I59="Baja","40%",IF(I59="Media","60%",IF(I59="Alta","80%",IF(I59="Muy Alta","100%","0")))))</f>
        <v>60%</v>
      </c>
      <c r="K59" s="255" t="s">
        <v>57</v>
      </c>
      <c r="L59" s="255" t="str">
        <f t="shared" ref="L59" si="78">IF((K59="Leve"),"20%",IF(K59="Menor","40%",IF(K59="Moderado","60%",IF(K59="Mayor","80%",IF(K59="Catastrófico","100%","0")))))</f>
        <v>80%</v>
      </c>
      <c r="M59" s="253" t="str">
        <f t="shared" ref="M59" si="79">IF((J59="100%")*(L59="100%"),"Extremo",IF((J59="100%")*(L59="80%"),"Alto",IF((J59="100%")*(L59="60%"),"Alto",IF((J59="100%")*(L59="40%"),"Alto",IF((J59="100%")*(L59="20%"),"Alto",IF((J59="80%")*(L59="100%"),"Extremo",IF((J59="80%")*(L59="80%"),"Alto",IF((J59="80%")*(L59="60%"),"Alto",IF((J59="80%")*(L59="40%"),"Moderado",IF((J59="80%")*(L59="20%"),"Moderado",IF((J59="60%")*(L59="100%"),"Extremo",IF((J59="60%")*(L59="80%"),"Alto",IF((J59="60%")*(L59="60%"),"Moderado",IF((J59="60%")*(L59="40%"),"Moderado",IF((J59="60%")*(L59="20%"),"Moderado",IF((J59="40%")*(L59="100%"),"Extremo",IF((J59="40%")*(L59="80%"),"Alto",IF((J59="40%")*(L59="60%"),"Moderado",IF((J59="40%")*(L59="40%"),"Moderado",IF((J59="40%")*(L59="20%"),"Bajo",IF((J59="20%")*(L59="100%"),"Extremo",IF((J59="20%")*(L59="80%"),"Alto",IF((J59="20%")*(L59="60%"),"Moderado",IF((J59="20%")*(L59="40%"),"Bajo",IF((J59="20%")*(L59="20%"),"Bajo","0")))))))))))))))))))))))))</f>
        <v>Alto</v>
      </c>
      <c r="N59" s="53" t="s">
        <v>447</v>
      </c>
      <c r="O59" s="54" t="s">
        <v>65</v>
      </c>
      <c r="P59" s="54" t="s">
        <v>67</v>
      </c>
      <c r="Q59" s="54" t="s">
        <v>71</v>
      </c>
      <c r="R59" s="55">
        <f t="shared" si="61"/>
        <v>0.4</v>
      </c>
      <c r="S59" s="54" t="s">
        <v>74</v>
      </c>
      <c r="T59" s="54" t="s">
        <v>76</v>
      </c>
      <c r="U59" s="54" t="s">
        <v>78</v>
      </c>
      <c r="V59" s="55">
        <f t="shared" ref="V59" si="80">IF(O59="probabilidad",J59-(J59*R59),IF(O59="Impacto",(J59-0),"0"))</f>
        <v>0.36</v>
      </c>
      <c r="W59" s="253">
        <f t="shared" ref="W59" si="81">V60</f>
        <v>0.216</v>
      </c>
      <c r="X59" s="255" t="str">
        <f t="shared" ref="X59" si="82">IF((W59&lt;21%),"Muy Bajo",IF((W59&lt;41%),"Baja",IF((W59&lt;61%),"Media",IF((W59&lt;81%),"Alta",IF((W59&lt;101%),"Muy alta","0")))))</f>
        <v>Baja</v>
      </c>
      <c r="Y59" s="253">
        <f t="shared" ref="Y59" si="83">IF(O59="Impacto",L59-(L59*R59),IF(O59="Probabilidad",L59-0,"0"))</f>
        <v>0.8</v>
      </c>
      <c r="Z59" s="255" t="str">
        <f t="shared" ref="Z59" si="84">IF((Y59&lt;21%),"Leve",IF((Y59&lt;41%),"Menor",IF((Y59&lt;61%),"Moderado",IF((Y59&lt;81%),"Mayor",IF((Y59&lt;101%),"Catastrófico","0")))))</f>
        <v>Mayor</v>
      </c>
      <c r="AA59" s="266" t="str">
        <f t="shared" ref="AA59" si="85">IF((X59="Muy alta")*(Z59="Catastrófico"),"Extremo",IF((X59="Muy alta")*(Z59="Mayor"),"Alto",IF((X59="Muy alta")*(Z59="Moderado"),"Alto",IF((X59="Muy alta")*(Z59="Menor"),"Alto",IF((X59="Muy alta")*(Z59="Leve"),"Alto",IF((X59="Alta")*(Z59="Catastrófico"),"Extremo",IF((X59="Alta")*(Z59="Mayor"),"Alto",IF((X59="Alta")*(Z59="Moderado"),"Alto",IF((X59="Alta")*(Z59="Menor"),"Moderado",IF((X59="Alta")*(Z59="Leve"),"Moderado",IF((X59="Media")*(Z59="Catastrófico"),"Extremo",IF((X59="Media")*(Z59="Mayor"),"Alto",IF((X59="Media")*(Z59="Moderado"),"Moderado",IF((X59="Media")*(Z59="Menor"),"Moderado",IF((X59="Media")*(Z59="Leve"),"Moderado",IF((X59="Baja")*(Z59="Catastrófico"),"Extremo",IF((X59="Baja")*(Z59="Mayor"),"Alto",IF((X59="Baja")*(Z59="Moderado"),"Moderado",IF((X59="Baja")*(Z59="Menor"),"Moderado",IF((X59="Baja")*(Z59="Leve"),"Bajo",IF((X59="Muy bajo")*(Z59="Catastrófico"),"Extremo",IF((X59="Muy bajo")*(Z59="Mayor"),"Alto",IF((X59="Muy bajo")*(Z59="Moderado"),"Moderado",IF((X59="Muy bajo")*(Z59="Menor"),"Bajo",IF((X59="Muy bajo")*(Z59="Leve"),"Bajo","0")))))))))))))))))))))))))</f>
        <v>Alto</v>
      </c>
      <c r="AB59" s="246" t="s">
        <v>85</v>
      </c>
      <c r="AC59" s="240" t="s">
        <v>586</v>
      </c>
      <c r="AD59" s="251" t="s">
        <v>441</v>
      </c>
      <c r="AE59" s="240" t="s">
        <v>371</v>
      </c>
      <c r="AF59" s="240" t="s">
        <v>372</v>
      </c>
      <c r="AG59" s="240" t="s">
        <v>448</v>
      </c>
      <c r="AH59" s="240" t="s">
        <v>448</v>
      </c>
      <c r="AI59" s="240" t="s">
        <v>448</v>
      </c>
      <c r="AJ59" s="240" t="s">
        <v>448</v>
      </c>
      <c r="AK59" s="255" t="s">
        <v>417</v>
      </c>
    </row>
    <row r="60" spans="1:37" s="58" customFormat="1" ht="103.5" customHeight="1" x14ac:dyDescent="0.25">
      <c r="A60" s="265"/>
      <c r="B60" s="222"/>
      <c r="C60" s="222"/>
      <c r="D60" s="222"/>
      <c r="E60" s="222"/>
      <c r="F60" s="256"/>
      <c r="G60" s="222"/>
      <c r="H60" s="222"/>
      <c r="I60" s="256"/>
      <c r="J60" s="256"/>
      <c r="K60" s="256"/>
      <c r="L60" s="256"/>
      <c r="M60" s="254"/>
      <c r="N60" s="53" t="s">
        <v>449</v>
      </c>
      <c r="O60" s="54" t="s">
        <v>65</v>
      </c>
      <c r="P60" s="54" t="s">
        <v>67</v>
      </c>
      <c r="Q60" s="54" t="s">
        <v>71</v>
      </c>
      <c r="R60" s="55">
        <f t="shared" si="61"/>
        <v>0.4</v>
      </c>
      <c r="S60" s="54" t="s">
        <v>74</v>
      </c>
      <c r="T60" s="54" t="s">
        <v>76</v>
      </c>
      <c r="U60" s="54" t="s">
        <v>78</v>
      </c>
      <c r="V60" s="55">
        <f t="shared" ref="V60" si="86">V59-(V59*R60)</f>
        <v>0.216</v>
      </c>
      <c r="W60" s="254"/>
      <c r="X60" s="256"/>
      <c r="Y60" s="254"/>
      <c r="Z60" s="256"/>
      <c r="AA60" s="267"/>
      <c r="AB60" s="246"/>
      <c r="AC60" s="240"/>
      <c r="AD60" s="251"/>
      <c r="AE60" s="240"/>
      <c r="AF60" s="240"/>
      <c r="AG60" s="240"/>
      <c r="AH60" s="240"/>
      <c r="AI60" s="240"/>
      <c r="AJ60" s="240"/>
      <c r="AK60" s="256"/>
    </row>
    <row r="61" spans="1:37" s="81" customFormat="1" ht="105" customHeight="1" x14ac:dyDescent="0.25">
      <c r="A61" s="68" t="s">
        <v>406</v>
      </c>
      <c r="B61" s="53" t="s">
        <v>174</v>
      </c>
      <c r="C61" s="74" t="s">
        <v>450</v>
      </c>
      <c r="D61" s="74" t="s">
        <v>451</v>
      </c>
      <c r="E61" s="53" t="s">
        <v>452</v>
      </c>
      <c r="F61" s="75" t="s">
        <v>453</v>
      </c>
      <c r="G61" s="76" t="s">
        <v>38</v>
      </c>
      <c r="H61" s="75" t="s">
        <v>446</v>
      </c>
      <c r="I61" s="54" t="s">
        <v>48</v>
      </c>
      <c r="J61" s="54" t="str">
        <f t="shared" ref="J61" si="87">IF((I61="Muy Bajo"),"20%",IF(I61="Baja","40%",IF(I61="Media","60%",IF(I61="Alta","80%",IF(I61="Muy Alta","100%","0")))))</f>
        <v>80%</v>
      </c>
      <c r="K61" s="54" t="s">
        <v>57</v>
      </c>
      <c r="L61" s="54" t="str">
        <f t="shared" ref="L61" si="88">IF((K61="Leve"),"20%",IF(K61="Menor","40%",IF(K61="Moderado","60%",IF(K61="Mayor","80%",IF(K61="Catastrófico","100%","0")))))</f>
        <v>80%</v>
      </c>
      <c r="M61" s="55" t="str">
        <f t="shared" ref="M61" si="89">IF((J61="100%")*(L61="100%"),"Extremo",IF((J61="100%")*(L61="80%"),"Alto",IF((J61="100%")*(L61="60%"),"Alto",IF((J61="100%")*(L61="40%"),"Alto",IF((J61="100%")*(L61="20%"),"Alto",IF((J61="80%")*(L61="100%"),"Extremo",IF((J61="80%")*(L61="80%"),"Alto",IF((J61="80%")*(L61="60%"),"Alto",IF((J61="80%")*(L61="40%"),"Moderado",IF((J61="80%")*(L61="20%"),"Moderado",IF((J61="60%")*(L61="100%"),"Extremo",IF((J61="60%")*(L61="80%"),"Alto",IF((J61="60%")*(L61="60%"),"Moderado",IF((J61="60%")*(L61="40%"),"Moderado",IF((J61="60%")*(L61="20%"),"Moderado",IF((J61="40%")*(L61="100%"),"Extremo",IF((J61="40%")*(L61="80%"),"Alto",IF((J61="40%")*(L61="60%"),"Moderado",IF((J61="40%")*(L61="40%"),"Moderado",IF((J61="40%")*(L61="20%"),"Bajo",IF((J61="20%")*(L61="100%"),"Extremo",IF((J61="20%")*(L61="80%"),"Alto",IF((J61="20%")*(L61="60%"),"Moderado",IF((J61="20%")*(L61="40%"),"Bajo",IF((J61="20%")*(L61="20%"),"Bajo","0")))))))))))))))))))))))))</f>
        <v>Alto</v>
      </c>
      <c r="N61" s="53" t="s">
        <v>454</v>
      </c>
      <c r="O61" s="54" t="s">
        <v>65</v>
      </c>
      <c r="P61" s="54" t="s">
        <v>67</v>
      </c>
      <c r="Q61" s="54" t="s">
        <v>71</v>
      </c>
      <c r="R61" s="55">
        <f t="shared" si="61"/>
        <v>0.4</v>
      </c>
      <c r="S61" s="54" t="s">
        <v>74</v>
      </c>
      <c r="T61" s="54" t="s">
        <v>76</v>
      </c>
      <c r="U61" s="77" t="s">
        <v>78</v>
      </c>
      <c r="V61" s="55">
        <v>0.8</v>
      </c>
      <c r="W61" s="55">
        <v>0.8</v>
      </c>
      <c r="X61" s="54" t="s">
        <v>48</v>
      </c>
      <c r="Y61" s="55">
        <v>0.48</v>
      </c>
      <c r="Z61" s="54" t="s">
        <v>56</v>
      </c>
      <c r="AA61" s="55" t="s">
        <v>424</v>
      </c>
      <c r="AB61" s="54" t="s">
        <v>85</v>
      </c>
      <c r="AC61" s="78" t="s">
        <v>455</v>
      </c>
      <c r="AD61" s="79" t="s">
        <v>456</v>
      </c>
      <c r="AE61" s="53" t="s">
        <v>371</v>
      </c>
      <c r="AF61" s="53" t="s">
        <v>457</v>
      </c>
      <c r="AG61" s="53" t="s">
        <v>458</v>
      </c>
      <c r="AH61" s="53" t="s">
        <v>458</v>
      </c>
      <c r="AI61" s="53" t="s">
        <v>458</v>
      </c>
      <c r="AJ61" s="53" t="s">
        <v>458</v>
      </c>
      <c r="AK61" s="80" t="s">
        <v>459</v>
      </c>
    </row>
    <row r="62" spans="1:37" s="86" customFormat="1" ht="63.75" customHeight="1" x14ac:dyDescent="0.25">
      <c r="A62" s="245" t="s">
        <v>406</v>
      </c>
      <c r="B62" s="240" t="s">
        <v>101</v>
      </c>
      <c r="C62" s="240" t="s">
        <v>460</v>
      </c>
      <c r="D62" s="240" t="s">
        <v>461</v>
      </c>
      <c r="E62" s="240" t="s">
        <v>462</v>
      </c>
      <c r="F62" s="268" t="s">
        <v>41</v>
      </c>
      <c r="G62" s="257" t="s">
        <v>32</v>
      </c>
      <c r="H62" s="257" t="s">
        <v>463</v>
      </c>
      <c r="I62" s="263" t="s">
        <v>47</v>
      </c>
      <c r="J62" s="263" t="s">
        <v>422</v>
      </c>
      <c r="K62" s="263" t="s">
        <v>56</v>
      </c>
      <c r="L62" s="263" t="s">
        <v>422</v>
      </c>
      <c r="M62" s="270" t="s">
        <v>56</v>
      </c>
      <c r="N62" s="82" t="s">
        <v>464</v>
      </c>
      <c r="O62" s="83" t="s">
        <v>65</v>
      </c>
      <c r="P62" s="83" t="s">
        <v>67</v>
      </c>
      <c r="Q62" s="83" t="s">
        <v>71</v>
      </c>
      <c r="R62" s="84">
        <v>0.4</v>
      </c>
      <c r="S62" s="83" t="s">
        <v>74</v>
      </c>
      <c r="T62" s="83" t="s">
        <v>76</v>
      </c>
      <c r="U62" s="85" t="s">
        <v>78</v>
      </c>
      <c r="V62" s="84">
        <v>0.36</v>
      </c>
      <c r="W62" s="270">
        <v>0.27</v>
      </c>
      <c r="X62" s="263" t="s">
        <v>46</v>
      </c>
      <c r="Y62" s="270">
        <v>0.6</v>
      </c>
      <c r="Z62" s="263" t="s">
        <v>57</v>
      </c>
      <c r="AA62" s="271" t="s">
        <v>424</v>
      </c>
      <c r="AB62" s="256" t="s">
        <v>85</v>
      </c>
      <c r="AC62" s="222" t="s">
        <v>465</v>
      </c>
      <c r="AD62" s="262" t="s">
        <v>466</v>
      </c>
      <c r="AE62" s="222" t="s">
        <v>371</v>
      </c>
      <c r="AF62" s="222" t="s">
        <v>467</v>
      </c>
      <c r="AG62" s="222" t="s">
        <v>468</v>
      </c>
      <c r="AH62" s="222" t="s">
        <v>468</v>
      </c>
      <c r="AI62" s="222" t="s">
        <v>468</v>
      </c>
      <c r="AJ62" s="222" t="s">
        <v>468</v>
      </c>
      <c r="AK62" s="263" t="s">
        <v>417</v>
      </c>
    </row>
    <row r="63" spans="1:37" s="86" customFormat="1" ht="174.75" customHeight="1" x14ac:dyDescent="0.25">
      <c r="A63" s="245"/>
      <c r="B63" s="240"/>
      <c r="C63" s="240"/>
      <c r="D63" s="246"/>
      <c r="E63" s="240"/>
      <c r="F63" s="269"/>
      <c r="G63" s="222"/>
      <c r="H63" s="222"/>
      <c r="I63" s="256"/>
      <c r="J63" s="256"/>
      <c r="K63" s="256"/>
      <c r="L63" s="256"/>
      <c r="M63" s="254"/>
      <c r="N63" s="53" t="s">
        <v>469</v>
      </c>
      <c r="O63" s="54" t="s">
        <v>1</v>
      </c>
      <c r="P63" s="54" t="s">
        <v>67</v>
      </c>
      <c r="Q63" s="54" t="s">
        <v>71</v>
      </c>
      <c r="R63" s="55">
        <v>0.25</v>
      </c>
      <c r="S63" s="54" t="s">
        <v>74</v>
      </c>
      <c r="T63" s="54" t="s">
        <v>76</v>
      </c>
      <c r="U63" s="54" t="s">
        <v>78</v>
      </c>
      <c r="V63" s="55">
        <v>0.27</v>
      </c>
      <c r="W63" s="254"/>
      <c r="X63" s="256"/>
      <c r="Y63" s="254"/>
      <c r="Z63" s="256"/>
      <c r="AA63" s="267"/>
      <c r="AB63" s="246"/>
      <c r="AC63" s="240"/>
      <c r="AD63" s="251"/>
      <c r="AE63" s="240"/>
      <c r="AF63" s="240"/>
      <c r="AG63" s="240"/>
      <c r="AH63" s="240"/>
      <c r="AI63" s="240"/>
      <c r="AJ63" s="240"/>
      <c r="AK63" s="256"/>
    </row>
    <row r="64" spans="1:37" s="86" customFormat="1" ht="95.25" customHeight="1" x14ac:dyDescent="0.25">
      <c r="A64" s="264" t="s">
        <v>406</v>
      </c>
      <c r="B64" s="221" t="s">
        <v>100</v>
      </c>
      <c r="C64" s="221" t="s">
        <v>470</v>
      </c>
      <c r="D64" s="221" t="s">
        <v>471</v>
      </c>
      <c r="E64" s="221" t="str">
        <f>CONCATENATE(B64," ",C64," ",D64)</f>
        <v>Afectación económica por el daño o la pérdida de equipos técnicos para la producción de información como cámaras, micrófonos, luces, computadores, discos duros, etc.  Debido a la obsolecencia de los equipos, la inseguridad, los daños que se puedan presentar en eventos en campo.</v>
      </c>
      <c r="F64" s="255" t="s">
        <v>44</v>
      </c>
      <c r="G64" s="221" t="s">
        <v>38</v>
      </c>
      <c r="H64" s="221" t="s">
        <v>472</v>
      </c>
      <c r="I64" s="255" t="s">
        <v>47</v>
      </c>
      <c r="J64" s="255" t="str">
        <f t="shared" ref="J64" si="90">IF((I64="Muy Bajo"),"20%",IF(I64="Baja","40%",IF(I64="Media","60%",IF(I64="Alta","80%",IF(I64="Muy Alta","100%","0")))))</f>
        <v>60%</v>
      </c>
      <c r="K64" s="255" t="s">
        <v>57</v>
      </c>
      <c r="L64" s="255" t="str">
        <f t="shared" ref="L64" si="91">IF((K64="Leve"),"20%",IF(K64="Menor","40%",IF(K64="Moderado","60%",IF(K64="Mayor","80%",IF(K64="Catastrófico","100%","0")))))</f>
        <v>80%</v>
      </c>
      <c r="M64" s="253" t="str">
        <f t="shared" ref="M64" si="92">IF((J64="100%")*(L64="100%"),"Extremo",IF((J64="100%")*(L64="80%"),"Alto",IF((J64="100%")*(L64="60%"),"Alto",IF((J64="100%")*(L64="40%"),"Alto",IF((J64="100%")*(L64="20%"),"Alto",IF((J64="80%")*(L64="100%"),"Extremo",IF((J64="80%")*(L64="80%"),"Alto",IF((J64="80%")*(L64="60%"),"Alto",IF((J64="80%")*(L64="40%"),"Moderado",IF((J64="80%")*(L64="20%"),"Moderado",IF((J64="60%")*(L64="100%"),"Extremo",IF((J64="60%")*(L64="80%"),"Alto",IF((J64="60%")*(L64="60%"),"Moderado",IF((J64="60%")*(L64="40%"),"Moderado",IF((J64="60%")*(L64="20%"),"Moderado",IF((J64="40%")*(L64="100%"),"Extremo",IF((J64="40%")*(L64="80%"),"Alto",IF((J64="40%")*(L64="60%"),"Moderado",IF((J64="40%")*(L64="40%"),"Moderado",IF((J64="40%")*(L64="20%"),"Bajo",IF((J64="20%")*(L64="100%"),"Extremo",IF((J64="20%")*(L64="80%"),"Alto",IF((J64="20%")*(L64="60%"),"Moderado",IF((J64="20%")*(L64="40%"),"Bajo",IF((J64="20%")*(L64="20%"),"Bajo","0")))))))))))))))))))))))))</f>
        <v>Alto</v>
      </c>
      <c r="N64" s="53" t="s">
        <v>473</v>
      </c>
      <c r="O64" s="54" t="s">
        <v>65</v>
      </c>
      <c r="P64" s="54" t="s">
        <v>67</v>
      </c>
      <c r="Q64" s="54" t="s">
        <v>71</v>
      </c>
      <c r="R64" s="55">
        <f t="shared" ref="R64:R65" si="93">IF((P64="Preventivo"),"25%",IF(P64="Detectivo","15%",IF(P64="Correctivo","10%","0")))+IF((Q64="Automático"),"25%",IF(Q64="Manual","15%","0"))</f>
        <v>0.4</v>
      </c>
      <c r="S64" s="54" t="s">
        <v>74</v>
      </c>
      <c r="T64" s="54" t="s">
        <v>76</v>
      </c>
      <c r="U64" s="54" t="s">
        <v>78</v>
      </c>
      <c r="V64" s="55">
        <f t="shared" ref="V64" si="94">IF(O64="probabilidad",J64-(J64*R64),IF(O64="Impacto",(J64-0),"0"))</f>
        <v>0.36</v>
      </c>
      <c r="W64" s="253">
        <f t="shared" ref="W64" si="95">V65</f>
        <v>0.216</v>
      </c>
      <c r="X64" s="255" t="str">
        <f t="shared" ref="X64" si="96">IF((W64&lt;21%),"Muy Bajo",IF((W64&lt;41%),"Baja",IF((W64&lt;61%),"Media",IF((W64&lt;81%),"Alta",IF((W64&lt;101%),"Muy alta","0")))))</f>
        <v>Baja</v>
      </c>
      <c r="Y64" s="253">
        <f t="shared" ref="Y64" si="97">IF(O64="Impacto",L64-(L64*R64),IF(O64="Probabilidad",L64-0,"0"))</f>
        <v>0.8</v>
      </c>
      <c r="Z64" s="255" t="str">
        <f t="shared" ref="Z64" si="98">IF((Y64&lt;21%),"Leve",IF((Y64&lt;41%),"Menor",IF((Y64&lt;61%),"Moderado",IF((Y64&lt;81%),"Mayor",IF((Y64&lt;101%),"Catastrófico","0")))))</f>
        <v>Mayor</v>
      </c>
      <c r="AA64" s="266" t="str">
        <f t="shared" ref="AA64" si="99">IF((X64="Muy alta")*(Z64="Catastrófico"),"Extremo",IF((X64="Muy alta")*(Z64="Mayor"),"Alto",IF((X64="Muy alta")*(Z64="Moderado"),"Alto",IF((X64="Muy alta")*(Z64="Menor"),"Alto",IF((X64="Muy alta")*(Z64="Leve"),"Alto",IF((X64="Alta")*(Z64="Catastrófico"),"Extremo",IF((X64="Alta")*(Z64="Mayor"),"Alto",IF((X64="Alta")*(Z64="Moderado"),"Alto",IF((X64="Alta")*(Z64="Menor"),"Moderado",IF((X64="Alta")*(Z64="Leve"),"Moderado",IF((X64="Media")*(Z64="Catastrófico"),"Extremo",IF((X64="Media")*(Z64="Mayor"),"Alto",IF((X64="Media")*(Z64="Moderado"),"Moderado",IF((X64="Media")*(Z64="Menor"),"Moderado",IF((X64="Media")*(Z64="Leve"),"Moderado",IF((X64="Baja")*(Z64="Catastrófico"),"Extremo",IF((X64="Baja")*(Z64="Mayor"),"Alto",IF((X64="Baja")*(Z64="Moderado"),"Moderado",IF((X64="Baja")*(Z64="Menor"),"Moderado",IF((X64="Baja")*(Z64="Leve"),"Bajo",IF((X64="Muy bajo")*(Z64="Catastrófico"),"Extremo",IF((X64="Muy bajo")*(Z64="Mayor"),"Alto",IF((X64="Muy bajo")*(Z64="Moderado"),"Moderado",IF((X64="Muy bajo")*(Z64="Menor"),"Bajo",IF((X64="Muy bajo")*(Z64="Leve"),"Bajo","0")))))))))))))))))))))))))</f>
        <v>Alto</v>
      </c>
      <c r="AB64" s="246" t="s">
        <v>85</v>
      </c>
      <c r="AC64" s="240" t="s">
        <v>465</v>
      </c>
      <c r="AD64" s="251" t="s">
        <v>466</v>
      </c>
      <c r="AE64" s="240" t="s">
        <v>371</v>
      </c>
      <c r="AF64" s="240" t="s">
        <v>474</v>
      </c>
      <c r="AG64" s="222" t="s">
        <v>475</v>
      </c>
      <c r="AH64" s="222" t="s">
        <v>475</v>
      </c>
      <c r="AI64" s="222" t="s">
        <v>475</v>
      </c>
      <c r="AJ64" s="222" t="s">
        <v>475</v>
      </c>
      <c r="AK64" s="255" t="s">
        <v>417</v>
      </c>
    </row>
    <row r="65" spans="1:37" s="86" customFormat="1" ht="146.25" customHeight="1" x14ac:dyDescent="0.25">
      <c r="A65" s="265"/>
      <c r="B65" s="222"/>
      <c r="C65" s="222"/>
      <c r="D65" s="222"/>
      <c r="E65" s="222"/>
      <c r="F65" s="256"/>
      <c r="G65" s="222"/>
      <c r="H65" s="222"/>
      <c r="I65" s="256"/>
      <c r="J65" s="256"/>
      <c r="K65" s="256"/>
      <c r="L65" s="256"/>
      <c r="M65" s="254"/>
      <c r="N65" s="53" t="s">
        <v>476</v>
      </c>
      <c r="O65" s="54" t="s">
        <v>65</v>
      </c>
      <c r="P65" s="54" t="s">
        <v>67</v>
      </c>
      <c r="Q65" s="54" t="s">
        <v>71</v>
      </c>
      <c r="R65" s="55">
        <f t="shared" si="93"/>
        <v>0.4</v>
      </c>
      <c r="S65" s="54" t="s">
        <v>74</v>
      </c>
      <c r="T65" s="54" t="s">
        <v>76</v>
      </c>
      <c r="U65" s="54" t="s">
        <v>78</v>
      </c>
      <c r="V65" s="55">
        <f t="shared" ref="V65" si="100">V64-(V64*R65)</f>
        <v>0.216</v>
      </c>
      <c r="W65" s="254"/>
      <c r="X65" s="256"/>
      <c r="Y65" s="254"/>
      <c r="Z65" s="256"/>
      <c r="AA65" s="267"/>
      <c r="AB65" s="246"/>
      <c r="AC65" s="240"/>
      <c r="AD65" s="251"/>
      <c r="AE65" s="240"/>
      <c r="AF65" s="240"/>
      <c r="AG65" s="240"/>
      <c r="AH65" s="240"/>
      <c r="AI65" s="240"/>
      <c r="AJ65" s="240"/>
      <c r="AK65" s="256"/>
    </row>
    <row r="66" spans="1:37" s="88" customFormat="1" ht="166.5" x14ac:dyDescent="0.25">
      <c r="A66" s="68" t="s">
        <v>749</v>
      </c>
      <c r="B66" s="53" t="s">
        <v>101</v>
      </c>
      <c r="C66" s="53" t="s">
        <v>750</v>
      </c>
      <c r="D66" s="53" t="s">
        <v>751</v>
      </c>
      <c r="E66" s="53" t="s">
        <v>752</v>
      </c>
      <c r="F66" s="53" t="s">
        <v>41</v>
      </c>
      <c r="G66" s="53" t="s">
        <v>753</v>
      </c>
      <c r="H66" s="53">
        <v>9</v>
      </c>
      <c r="I66" s="133" t="s">
        <v>46</v>
      </c>
      <c r="J66" s="69">
        <v>0.4</v>
      </c>
      <c r="K66" s="404" t="s">
        <v>54</v>
      </c>
      <c r="L66" s="69">
        <v>0.2</v>
      </c>
      <c r="M66" s="404" t="s">
        <v>481</v>
      </c>
      <c r="N66" s="53" t="s">
        <v>754</v>
      </c>
      <c r="O66" s="53" t="s">
        <v>65</v>
      </c>
      <c r="P66" s="53" t="s">
        <v>67</v>
      </c>
      <c r="Q66" s="53" t="s">
        <v>71</v>
      </c>
      <c r="R66" s="69">
        <v>0.4</v>
      </c>
      <c r="S66" s="53" t="s">
        <v>74</v>
      </c>
      <c r="T66" s="53" t="s">
        <v>76</v>
      </c>
      <c r="U66" s="53" t="s">
        <v>78</v>
      </c>
      <c r="V66" s="69">
        <v>0.24</v>
      </c>
      <c r="W66" s="69">
        <v>0.3</v>
      </c>
      <c r="X66" s="53" t="s">
        <v>46</v>
      </c>
      <c r="Y66" s="69">
        <v>0.2</v>
      </c>
      <c r="Z66" s="53" t="s">
        <v>54</v>
      </c>
      <c r="AA66" s="53" t="s">
        <v>481</v>
      </c>
      <c r="AB66" s="53" t="s">
        <v>82</v>
      </c>
      <c r="AC66" s="70" t="s">
        <v>765</v>
      </c>
      <c r="AD66" s="53" t="s">
        <v>317</v>
      </c>
      <c r="AE66" s="53" t="s">
        <v>371</v>
      </c>
      <c r="AF66" s="53" t="s">
        <v>372</v>
      </c>
      <c r="AG66" s="87" t="s">
        <v>766</v>
      </c>
      <c r="AH66" s="87" t="s">
        <v>767</v>
      </c>
      <c r="AI66" s="87" t="s">
        <v>768</v>
      </c>
      <c r="AJ66" s="87" t="s">
        <v>769</v>
      </c>
      <c r="AK66" s="53" t="s">
        <v>310</v>
      </c>
    </row>
    <row r="67" spans="1:37" s="88" customFormat="1" ht="166.5" x14ac:dyDescent="0.25">
      <c r="A67" s="68" t="s">
        <v>749</v>
      </c>
      <c r="B67" s="53" t="s">
        <v>101</v>
      </c>
      <c r="C67" s="53" t="s">
        <v>755</v>
      </c>
      <c r="D67" s="53" t="s">
        <v>756</v>
      </c>
      <c r="E67" s="53" t="s">
        <v>757</v>
      </c>
      <c r="F67" s="53" t="s">
        <v>41</v>
      </c>
      <c r="G67" s="53" t="s">
        <v>753</v>
      </c>
      <c r="H67" s="53">
        <v>5</v>
      </c>
      <c r="I67" s="133" t="s">
        <v>46</v>
      </c>
      <c r="J67" s="69">
        <v>0.4</v>
      </c>
      <c r="K67" s="404" t="s">
        <v>54</v>
      </c>
      <c r="L67" s="69">
        <v>0.2</v>
      </c>
      <c r="M67" s="404" t="s">
        <v>481</v>
      </c>
      <c r="N67" s="53" t="s">
        <v>758</v>
      </c>
      <c r="O67" s="53" t="s">
        <v>65</v>
      </c>
      <c r="P67" s="53" t="s">
        <v>67</v>
      </c>
      <c r="Q67" s="53" t="s">
        <v>71</v>
      </c>
      <c r="R67" s="69">
        <v>0.4</v>
      </c>
      <c r="S67" s="53" t="s">
        <v>74</v>
      </c>
      <c r="T67" s="53" t="s">
        <v>76</v>
      </c>
      <c r="U67" s="53" t="s">
        <v>78</v>
      </c>
      <c r="V67" s="69">
        <v>0.24</v>
      </c>
      <c r="W67" s="69">
        <v>0.3</v>
      </c>
      <c r="X67" s="53" t="s">
        <v>46</v>
      </c>
      <c r="Y67" s="69">
        <v>0.2</v>
      </c>
      <c r="Z67" s="53" t="s">
        <v>54</v>
      </c>
      <c r="AA67" s="53" t="s">
        <v>481</v>
      </c>
      <c r="AB67" s="53" t="s">
        <v>82</v>
      </c>
      <c r="AC67" s="70" t="s">
        <v>765</v>
      </c>
      <c r="AD67" s="53" t="s">
        <v>759</v>
      </c>
      <c r="AE67" s="53" t="s">
        <v>371</v>
      </c>
      <c r="AF67" s="53" t="s">
        <v>372</v>
      </c>
      <c r="AG67" s="87" t="s">
        <v>766</v>
      </c>
      <c r="AH67" s="87" t="s">
        <v>767</v>
      </c>
      <c r="AI67" s="87" t="s">
        <v>768</v>
      </c>
      <c r="AJ67" s="87" t="s">
        <v>769</v>
      </c>
      <c r="AK67" s="53" t="s">
        <v>310</v>
      </c>
    </row>
    <row r="68" spans="1:37" s="88" customFormat="1" ht="166.5" x14ac:dyDescent="0.25">
      <c r="A68" s="68" t="s">
        <v>749</v>
      </c>
      <c r="B68" s="53" t="s">
        <v>101</v>
      </c>
      <c r="C68" s="53" t="s">
        <v>760</v>
      </c>
      <c r="D68" s="53" t="s">
        <v>756</v>
      </c>
      <c r="E68" s="53" t="s">
        <v>761</v>
      </c>
      <c r="F68" s="53" t="s">
        <v>41</v>
      </c>
      <c r="G68" s="53" t="s">
        <v>753</v>
      </c>
      <c r="H68" s="53">
        <v>1</v>
      </c>
      <c r="I68" s="404" t="s">
        <v>762</v>
      </c>
      <c r="J68" s="69">
        <v>0.2</v>
      </c>
      <c r="K68" s="404" t="s">
        <v>54</v>
      </c>
      <c r="L68" s="69">
        <v>0.2</v>
      </c>
      <c r="M68" s="404" t="s">
        <v>481</v>
      </c>
      <c r="N68" s="53" t="s">
        <v>763</v>
      </c>
      <c r="O68" s="53" t="s">
        <v>65</v>
      </c>
      <c r="P68" s="53" t="s">
        <v>67</v>
      </c>
      <c r="Q68" s="53" t="s">
        <v>71</v>
      </c>
      <c r="R68" s="69">
        <v>0.4</v>
      </c>
      <c r="S68" s="53" t="s">
        <v>74</v>
      </c>
      <c r="T68" s="53" t="s">
        <v>76</v>
      </c>
      <c r="U68" s="53" t="s">
        <v>78</v>
      </c>
      <c r="V68" s="69">
        <v>0.12</v>
      </c>
      <c r="W68" s="69">
        <v>0.3</v>
      </c>
      <c r="X68" s="53" t="s">
        <v>46</v>
      </c>
      <c r="Y68" s="69">
        <v>0.2</v>
      </c>
      <c r="Z68" s="53" t="s">
        <v>54</v>
      </c>
      <c r="AA68" s="53" t="s">
        <v>481</v>
      </c>
      <c r="AB68" s="53" t="s">
        <v>82</v>
      </c>
      <c r="AC68" s="70" t="s">
        <v>765</v>
      </c>
      <c r="AD68" s="53" t="s">
        <v>764</v>
      </c>
      <c r="AE68" s="53" t="s">
        <v>371</v>
      </c>
      <c r="AF68" s="53" t="s">
        <v>372</v>
      </c>
      <c r="AG68" s="87" t="s">
        <v>766</v>
      </c>
      <c r="AH68" s="87" t="s">
        <v>767</v>
      </c>
      <c r="AI68" s="87" t="s">
        <v>768</v>
      </c>
      <c r="AJ68" s="87" t="s">
        <v>769</v>
      </c>
      <c r="AK68" s="53" t="s">
        <v>310</v>
      </c>
    </row>
    <row r="69" spans="1:37" s="58" customFormat="1" ht="199.5" customHeight="1" x14ac:dyDescent="0.25">
      <c r="A69" s="90" t="s">
        <v>26</v>
      </c>
      <c r="B69" s="91" t="s">
        <v>101</v>
      </c>
      <c r="C69" s="91" t="s">
        <v>526</v>
      </c>
      <c r="D69" s="91" t="s">
        <v>527</v>
      </c>
      <c r="E69" s="65" t="str">
        <f>CONCATENATE(B69," ",C69," ",D69)</f>
        <v>Afectación reputacional por el deficiente desempeño laboral de los empleados públicos de la Universidad debido a la falta de habilidades y/o competencias en general</v>
      </c>
      <c r="F69" s="92" t="s">
        <v>41</v>
      </c>
      <c r="G69" s="91" t="s">
        <v>32</v>
      </c>
      <c r="H69" s="66">
        <v>613</v>
      </c>
      <c r="I69" s="66" t="s">
        <v>48</v>
      </c>
      <c r="J69" s="66" t="str">
        <f>IF((I69="Muy Bajo"),"20%",IF(I69="Baja","40%",IF(I69="Media","60%",IF(I69="Alta","80%",IF(I69="Muy Alta","100%","0")))))</f>
        <v>80%</v>
      </c>
      <c r="K69" s="66" t="s">
        <v>56</v>
      </c>
      <c r="L69" s="66" t="str">
        <f>IF((K69="Leve"),"20%",IF(K69="Menor","40%",IF(K69="Moderado","60%",IF(K69="Mayor","80%",IF(K69="Catastrófico","100%","0")))))</f>
        <v>60%</v>
      </c>
      <c r="M69" s="67" t="str">
        <f>IF((J69="100%")*(L69="100%"),"Extremo",IF((J69="100%")*(L69="80%"),"Alto",IF((J69="100%")*(L69="60%"),"Alto",IF((J69="100%")*(L69="40%"),"Alto",IF((J69="100%")*(L69="20%"),"Alto",IF((J69="80%")*(L69="100%"),"Extremo",IF((J69="80%")*(L69="80%"),"Alto",IF((J69="80%")*(L69="60%"),"Alto",IF((J69="80%")*(L69="40%"),"Moderado",IF((J69="80%")*(L69="20%"),"Moderado",IF((J69="60%")*(L69="100%"),"Extremo",IF((J69="60%")*(L69="80%"),"Alto",IF((J69="60%")*(L69="60%"),"Moderado",IF((J69="60%")*(L69="40%"),"Moderado",IF((J69="60%")*(L69="20%"),"Moderado",IF((J69="40%")*(L69="100%"),"Extremo",IF((J69="40%")*(L69="80%"),"Alto",IF((J69="40%")*(L69="60%"),"Moderado",IF((J69="40%")*(L69="40%"),"Moderado",IF((J69="40%")*(L69="20%"),"Bajo",IF((J69="20%")*(L69="100%"),"Extremo",IF((J69="20%")*(L69="80%"),"Alto",IF((J69="20%")*(L69="60%"),"Moderado",IF((J69="20%")*(L69="40%"),"Bajo",IF((J69="20%")*(L69="20%"),"Bajo","0")))))))))))))))))))))))))</f>
        <v>Alto</v>
      </c>
      <c r="N69" s="93" t="s">
        <v>528</v>
      </c>
      <c r="O69" s="61" t="s">
        <v>65</v>
      </c>
      <c r="P69" s="61" t="s">
        <v>68</v>
      </c>
      <c r="Q69" s="61" t="s">
        <v>71</v>
      </c>
      <c r="R69" s="64">
        <f t="shared" ref="R69:R88" si="101">IF((P69="Preventivo"),"25%",IF(P69="Detectivo","15%",IF(P69="Correctivo","10%","0")))+IF((Q69="Automático"),"25%",IF(Q69="Manual","15%","0"))</f>
        <v>0.3</v>
      </c>
      <c r="S69" s="61" t="s">
        <v>74</v>
      </c>
      <c r="T69" s="61" t="s">
        <v>76</v>
      </c>
      <c r="U69" s="61" t="s">
        <v>78</v>
      </c>
      <c r="V69" s="64">
        <f>IF(O69="probabilidad",J69-(J69*R69),IF(O69="Impacto",(J69-0),"0"))</f>
        <v>0.56000000000000005</v>
      </c>
      <c r="W69" s="67" t="e">
        <f>#REF!</f>
        <v>#REF!</v>
      </c>
      <c r="X69" s="66" t="e">
        <f>IF((W69&lt;21%),"Muy Bajo",IF((W69&lt;41%),"Baja",IF((W69&lt;61%),"Media",IF((W69&lt;81%),"Alta",IF((W69&lt;101%),"Muy alta","0")))))</f>
        <v>#REF!</v>
      </c>
      <c r="Y69" s="67">
        <f>IF(O69="Impacto",L69-(L69*R69),IF(O69="Probabilidad",L69-0,"0"))</f>
        <v>0.6</v>
      </c>
      <c r="Z69" s="66" t="str">
        <f>IF((Y69&lt;21%),"Leve",IF((Y69&lt;41%),"Menor",IF((Y69&lt;61%),"Moderado",IF((Y69&lt;81%),"Mayor",IF((Y69&lt;101%),"Catastrófico","0")))))</f>
        <v>Moderado</v>
      </c>
      <c r="AA69" s="67" t="e">
        <f>IF((X69="Muy alta")*(Z69="Catastrófico"),"Extremo",IF((X69="Muy alta")*(Z69="Mayor"),"Alto",IF((X69="Muy alta")*(Z69="Moderado"),"Alto",IF((X69="Muy alta")*(Z69="Menor"),"Alto",IF((X69="Muy alta")*(Z69="Leve"),"Alto",IF((X69="Alta")*(Z69="Catastrófico"),"Extremo",IF((X69="Alta")*(Z69="Mayor"),"Alto",IF((X69="Alta")*(Z69="Moderado"),"Alto",IF((X69="Alta")*(Z69="Menor"),"Moderado",IF((X69="Alta")*(Z69="Leve"),"Moderado",IF((X69="Media")*(Z69="Catastrófico"),"Extremo",IF((X69="Media")*(Z69="Mayor"),"Alto",IF((X69="Media")*(Z69="Moderado"),"Moderado",IF((X69="Media")*(Z69="Menor"),"Moderado",IF((X69="Media")*(Z69="Leve"),"Moderado",IF((X69="Baja")*(Z69="Catastrófico"),"Extremo",IF((X69="Baja")*(Z69="Mayor"),"Alto",IF((X69="Baja")*(Z69="Moderado"),"Moderado",IF((X69="Baja")*(Z69="Menor"),"Moderado",IF((X69="Baja")*(Z69="Leve"),"Bajo",IF((X69="Muy bajo")*(Z69="Catastrófico"),"Extremo",IF((X69="Muy bajo")*(Z69="Mayor"),"Alto",IF((X69="Muy bajo")*(Z69="Moderado"),"Moderado",IF((X69="Muy bajo")*(Z69="Menor"),"Bajo",IF((X69="Muy bajo")*(Z69="Leve"),"Bajo","0")))))))))))))))))))))))))</f>
        <v>#REF!</v>
      </c>
      <c r="AB69" s="66" t="s">
        <v>82</v>
      </c>
      <c r="AC69" s="65" t="s">
        <v>594</v>
      </c>
      <c r="AD69" s="94" t="s">
        <v>529</v>
      </c>
      <c r="AE69" s="95" t="s">
        <v>371</v>
      </c>
      <c r="AF69" s="96" t="s">
        <v>372</v>
      </c>
      <c r="AG69" s="53" t="s">
        <v>596</v>
      </c>
      <c r="AH69" s="53" t="s">
        <v>600</v>
      </c>
      <c r="AI69" s="53" t="s">
        <v>598</v>
      </c>
      <c r="AJ69" s="53" t="s">
        <v>599</v>
      </c>
      <c r="AK69" s="97" t="s">
        <v>310</v>
      </c>
    </row>
    <row r="70" spans="1:37" s="58" customFormat="1" ht="114" customHeight="1" x14ac:dyDescent="0.25">
      <c r="A70" s="280" t="s">
        <v>26</v>
      </c>
      <c r="B70" s="282" t="s">
        <v>174</v>
      </c>
      <c r="C70" s="282" t="s">
        <v>530</v>
      </c>
      <c r="D70" s="282" t="s">
        <v>531</v>
      </c>
      <c r="E70" s="234" t="str">
        <f>CONCATENATE(B70," ",C70," ",D70)</f>
        <v>Afectación económica y reputacional por la pérdida o daños de una historia laboral debido a la sustracción de documentos del acervo documental, no entrega de documentos en calidad de préstamo  y pérdida de memoria documental por falta de buenas prácticas de gestión documental</v>
      </c>
      <c r="F70" s="283" t="s">
        <v>41</v>
      </c>
      <c r="G70" s="234" t="s">
        <v>32</v>
      </c>
      <c r="H70" s="275">
        <v>2500</v>
      </c>
      <c r="I70" s="275" t="s">
        <v>48</v>
      </c>
      <c r="J70" s="275" t="str">
        <f>IF((I70="Muy Bajo"),"20%",IF(I70="Baja","40%",IF(I70="Media","60%",IF(I70="Alta","80%",IF(I70="Muy Alta","100%","0")))))</f>
        <v>80%</v>
      </c>
      <c r="K70" s="275" t="s">
        <v>56</v>
      </c>
      <c r="L70" s="275" t="str">
        <f>IF((K70="Leve"),"20%",IF(K70="Menor","40%",IF(K70="Moderado","60%",IF(K70="Mayor","80%",IF(K70="Catastrófico","100%","0")))))</f>
        <v>60%</v>
      </c>
      <c r="M70" s="276" t="str">
        <f>IF((J70="100%")*(L70="100%"),"Extremo",IF((J70="100%")*(L70="80%"),"Alto",IF((J70="100%")*(L70="60%"),"Alto",IF((J70="100%")*(L70="40%"),"Alto",IF((J70="100%")*(L70="20%"),"Alto",IF((J70="80%")*(L70="100%"),"Extremo",IF((J70="80%")*(L70="80%"),"Alto",IF((J70="80%")*(L70="60%"),"Alto",IF((J70="80%")*(L70="40%"),"Moderado",IF((J70="80%")*(L70="20%"),"Moderado",IF((J70="60%")*(L70="100%"),"Extremo",IF((J70="60%")*(L70="80%"),"Alto",IF((J70="60%")*(L70="60%"),"Moderado",IF((J70="60%")*(L70="40%"),"Moderado",IF((J70="60%")*(L70="20%"),"Moderado",IF((J70="40%")*(L70="100%"),"Extremo",IF((J70="40%")*(L70="80%"),"Alto",IF((J70="40%")*(L70="60%"),"Moderado",IF((J70="40%")*(L70="40%"),"Moderado",IF((J70="40%")*(L70="20%"),"Bajo",IF((J70="20%")*(L70="100%"),"Extremo",IF((J70="20%")*(L70="80%"),"Alto",IF((J70="20%")*(L70="60%"),"Moderado",IF((J70="20%")*(L70="40%"),"Bajo",IF((J70="20%")*(L70="20%"),"Bajo","0")))))))))))))))))))))))))</f>
        <v>Alto</v>
      </c>
      <c r="N70" s="93" t="s">
        <v>532</v>
      </c>
      <c r="O70" s="61" t="s">
        <v>65</v>
      </c>
      <c r="P70" s="61" t="s">
        <v>67</v>
      </c>
      <c r="Q70" s="61" t="s">
        <v>71</v>
      </c>
      <c r="R70" s="64">
        <f t="shared" si="101"/>
        <v>0.4</v>
      </c>
      <c r="S70" s="61" t="s">
        <v>74</v>
      </c>
      <c r="T70" s="61" t="s">
        <v>76</v>
      </c>
      <c r="U70" s="61" t="s">
        <v>79</v>
      </c>
      <c r="V70" s="64">
        <f>IF(O70="probabilidad",J70-(J70*R70),IF(O70="Impacto",(J70-0),"0"))</f>
        <v>0.48</v>
      </c>
      <c r="W70" s="276">
        <f>V71</f>
        <v>0.28799999999999998</v>
      </c>
      <c r="X70" s="275" t="str">
        <f>IF((W70&lt;21%),"Muy Bajo",IF((W70&lt;41%),"Baja",IF((W70&lt;61%),"Media",IF((W70&lt;81%),"Alta",IF((W70&lt;101%),"Muy alta","0")))))</f>
        <v>Baja</v>
      </c>
      <c r="Y70" s="276">
        <f>IF(O70="Impacto",L70-(L70*R70),IF(O70="Probabilidad",L70-0,"0"))</f>
        <v>0.6</v>
      </c>
      <c r="Z70" s="275" t="str">
        <f>IF((Y70&lt;21%),"Leve",IF((Y70&lt;41%),"Menor",IF((Y70&lt;61%),"Moderado",IF((Y70&lt;81%),"Mayor",IF((Y70&lt;101%),"Catastrófico","0")))))</f>
        <v>Moderado</v>
      </c>
      <c r="AA70" s="276" t="str">
        <f>IF((X70="Muy alta")*(Z70="Catastrófico"),"Extremo",IF((X70="Muy alta")*(Z70="Mayor"),"Alto",IF((X70="Muy alta")*(Z70="Moderado"),"Alto",IF((X70="Muy alta")*(Z70="Menor"),"Alto",IF((X70="Muy alta")*(Z70="Leve"),"Alto",IF((X70="Alta")*(Z70="Catastrófico"),"Extremo",IF((X70="Alta")*(Z70="Mayor"),"Alto",IF((X70="Alta")*(Z70="Moderado"),"Alto",IF((X70="Alta")*(Z70="Menor"),"Moderado",IF((X70="Alta")*(Z70="Leve"),"Moderado",IF((X70="Media")*(Z70="Catastrófico"),"Extremo",IF((X70="Media")*(Z70="Mayor"),"Alto",IF((X70="Media")*(Z70="Moderado"),"Moderado",IF((X70="Media")*(Z70="Menor"),"Moderado",IF((X70="Media")*(Z70="Leve"),"Moderado",IF((X70="Baja")*(Z70="Catastrófico"),"Extremo",IF((X70="Baja")*(Z70="Mayor"),"Alto",IF((X70="Baja")*(Z70="Moderado"),"Moderado",IF((X70="Baja")*(Z70="Menor"),"Moderado",IF((X70="Baja")*(Z70="Leve"),"Bajo",IF((X70="Muy bajo")*(Z70="Catastrófico"),"Extremo",IF((X70="Muy bajo")*(Z70="Mayor"),"Alto",IF((X70="Muy bajo")*(Z70="Moderado"),"Moderado",IF((X70="Muy bajo")*(Z70="Menor"),"Bajo",IF((X70="Muy bajo")*(Z70="Leve"),"Bajo","0")))))))))))))))))))))))))</f>
        <v>Moderado</v>
      </c>
      <c r="AB70" s="275" t="s">
        <v>82</v>
      </c>
      <c r="AC70" s="234" t="s">
        <v>594</v>
      </c>
      <c r="AD70" s="388" t="s">
        <v>529</v>
      </c>
      <c r="AE70" s="277" t="s">
        <v>371</v>
      </c>
      <c r="AF70" s="287" t="s">
        <v>372</v>
      </c>
      <c r="AG70" s="277" t="s">
        <v>596</v>
      </c>
      <c r="AH70" s="221" t="s">
        <v>597</v>
      </c>
      <c r="AI70" s="221" t="s">
        <v>598</v>
      </c>
      <c r="AJ70" s="221" t="s">
        <v>599</v>
      </c>
      <c r="AK70" s="391" t="s">
        <v>310</v>
      </c>
    </row>
    <row r="71" spans="1:37" s="58" customFormat="1" ht="66.75" customHeight="1" x14ac:dyDescent="0.25">
      <c r="A71" s="281"/>
      <c r="B71" s="235"/>
      <c r="C71" s="235"/>
      <c r="D71" s="235"/>
      <c r="E71" s="235"/>
      <c r="F71" s="235"/>
      <c r="G71" s="235"/>
      <c r="H71" s="235"/>
      <c r="I71" s="235"/>
      <c r="J71" s="235"/>
      <c r="K71" s="235"/>
      <c r="L71" s="235"/>
      <c r="M71" s="235"/>
      <c r="N71" s="93" t="s">
        <v>533</v>
      </c>
      <c r="O71" s="61" t="s">
        <v>65</v>
      </c>
      <c r="P71" s="61" t="s">
        <v>67</v>
      </c>
      <c r="Q71" s="61" t="s">
        <v>71</v>
      </c>
      <c r="R71" s="64">
        <f t="shared" si="101"/>
        <v>0.4</v>
      </c>
      <c r="S71" s="98" t="s">
        <v>74</v>
      </c>
      <c r="T71" s="61" t="s">
        <v>76</v>
      </c>
      <c r="U71" s="61" t="s">
        <v>78</v>
      </c>
      <c r="V71" s="64">
        <f>V70-(V70*R71)</f>
        <v>0.28799999999999998</v>
      </c>
      <c r="W71" s="235"/>
      <c r="X71" s="235"/>
      <c r="Y71" s="235"/>
      <c r="Z71" s="235"/>
      <c r="AA71" s="235"/>
      <c r="AB71" s="235"/>
      <c r="AC71" s="235"/>
      <c r="AD71" s="389"/>
      <c r="AE71" s="278"/>
      <c r="AF71" s="390"/>
      <c r="AG71" s="278"/>
      <c r="AH71" s="222"/>
      <c r="AI71" s="222"/>
      <c r="AJ71" s="222"/>
      <c r="AK71" s="392"/>
    </row>
    <row r="72" spans="1:37" s="58" customFormat="1" ht="80.25" customHeight="1" x14ac:dyDescent="0.25">
      <c r="A72" s="280" t="s">
        <v>26</v>
      </c>
      <c r="B72" s="282" t="s">
        <v>101</v>
      </c>
      <c r="C72" s="282" t="s">
        <v>534</v>
      </c>
      <c r="D72" s="234" t="s">
        <v>535</v>
      </c>
      <c r="E72" s="234" t="str">
        <f>CONCATENATE(B72," ",C72," ",D72)</f>
        <v>Afectación reputacional por queja o reclamo de un servidor de la Universidad debido al pago de las cesantias  en un  fondo diferente al que se encuentra afiliado el funcionario</v>
      </c>
      <c r="F72" s="283" t="s">
        <v>41</v>
      </c>
      <c r="G72" s="234" t="s">
        <v>32</v>
      </c>
      <c r="H72" s="393">
        <v>822</v>
      </c>
      <c r="I72" s="275" t="s">
        <v>48</v>
      </c>
      <c r="J72" s="275" t="str">
        <f>IF((I72="Muy Bajo"),"20%",IF(I72="Baja","40%",IF(I72="Media","60%",IF(I72="Alta","80%",IF(I72="Muy Alta","100%","0")))))</f>
        <v>80%</v>
      </c>
      <c r="K72" s="275" t="s">
        <v>55</v>
      </c>
      <c r="L72" s="275" t="str">
        <f>IF((K72="Leve"),"20%",IF(K72="Menor","40%",IF(K72="Moderado","60%",IF(K72="Mayor","80%",IF(K72="Catastrófico","100%","0")))))</f>
        <v>40%</v>
      </c>
      <c r="M72" s="276" t="str">
        <f>IF((J72="100%")*(L72="100%"),"Extremo",IF((J72="100%")*(L72="80%"),"Alto",IF((J72="100%")*(L72="60%"),"Alto",IF((J72="100%")*(L72="40%"),"Alto",IF((J72="100%")*(L72="20%"),"Alto",IF((J72="80%")*(L72="100%"),"Extremo",IF((J72="80%")*(L72="80%"),"Alto",IF((J72="80%")*(L72="60%"),"Alto",IF((J72="80%")*(L72="40%"),"Moderado",IF((J72="80%")*(L72="20%"),"Moderado",IF((J72="60%")*(L72="100%"),"Extremo",IF((J72="60%")*(L72="80%"),"Alto",IF((J72="60%")*(L72="60%"),"Moderado",IF((J72="60%")*(L72="40%"),"Moderado",IF((J72="60%")*(L72="20%"),"Moderado",IF((J72="40%")*(L72="100%"),"Extremo",IF((J72="40%")*(L72="80%"),"Alto",IF((J72="40%")*(L72="60%"),"Moderado",IF((J72="40%")*(L72="40%"),"Moderado",IF((J72="40%")*(L72="20%"),"Bajo",IF((J72="20%")*(L72="100%"),"Extremo",IF((J72="20%")*(L72="80%"),"Alto",IF((J72="20%")*(L72="60%"),"Moderado",IF((J72="20%")*(L72="40%"),"Bajo",IF((J72="20%")*(L72="20%"),"Bajo","0")))))))))))))))))))))))))</f>
        <v>Moderado</v>
      </c>
      <c r="N72" s="93" t="s">
        <v>536</v>
      </c>
      <c r="O72" s="61" t="s">
        <v>65</v>
      </c>
      <c r="P72" s="61" t="s">
        <v>67</v>
      </c>
      <c r="Q72" s="61" t="s">
        <v>71</v>
      </c>
      <c r="R72" s="64">
        <f t="shared" si="101"/>
        <v>0.4</v>
      </c>
      <c r="S72" s="61" t="s">
        <v>74</v>
      </c>
      <c r="T72" s="61" t="s">
        <v>76</v>
      </c>
      <c r="U72" s="61" t="s">
        <v>78</v>
      </c>
      <c r="V72" s="64">
        <f>IF(O72="probabilidad",J72-(J72*R72),IF(O72="Impacto",(J72-0),"0"))</f>
        <v>0.48</v>
      </c>
      <c r="W72" s="276">
        <f>V73</f>
        <v>0.28799999999999998</v>
      </c>
      <c r="X72" s="275" t="str">
        <f>IF((W72&lt;21%),"Muy Bajo",IF((W72&lt;41%),"Baja",IF((W72&lt;61%),"Media",IF((W72&lt;81%),"Alta",IF((W72&lt;101%),"Muy alta","0")))))</f>
        <v>Baja</v>
      </c>
      <c r="Y72" s="276">
        <f>IF(O72="Impacto",L72-(L72*R72),IF(O72="Probabilidad",L72-0,"0"))</f>
        <v>0.4</v>
      </c>
      <c r="Z72" s="275" t="str">
        <f>IF((Y72&lt;21%),"Leve",IF((Y72&lt;41%),"Menor",IF((Y72&lt;61%),"Moderado",IF((Y72&lt;81%),"Mayor",IF((Y72&lt;101%),"Catastrófico","0")))))</f>
        <v>Menor</v>
      </c>
      <c r="AA72" s="276" t="str">
        <f>IF((X72="Muy alta")*(Z72="Catastrófico"),"Extremo",IF((X72="Muy alta")*(Z72="Mayor"),"Alto",IF((X72="Muy alta")*(Z72="Moderado"),"Alto",IF((X72="Muy alta")*(Z72="Menor"),"Alto",IF((X72="Muy alta")*(Z72="Leve"),"Alto",IF((X72="Alta")*(Z72="Catastrófico"),"Extremo",IF((X72="Alta")*(Z72="Mayor"),"Alto",IF((X72="Alta")*(Z72="Moderado"),"Alto",IF((X72="Alta")*(Z72="Menor"),"Moderado",IF((X72="Alta")*(Z72="Leve"),"Moderado",IF((X72="Media")*(Z72="Catastrófico"),"Extremo",IF((X72="Media")*(Z72="Mayor"),"Alto",IF((X72="Media")*(Z72="Moderado"),"Moderado",IF((X72="Media")*(Z72="Menor"),"Moderado",IF((X72="Media")*(Z72="Leve"),"Moderado",IF((X72="Baja")*(Z72="Catastrófico"),"Extremo",IF((X72="Baja")*(Z72="Mayor"),"Alto",IF((X72="Baja")*(Z72="Moderado"),"Moderado",IF((X72="Baja")*(Z72="Menor"),"Moderado",IF((X72="Baja")*(Z72="Leve"),"Bajo",IF((X72="Muy bajo")*(Z72="Catastrófico"),"Extremo",IF((X72="Muy bajo")*(Z72="Mayor"),"Alto",IF((X72="Muy bajo")*(Z72="Moderado"),"Moderado",IF((X72="Muy bajo")*(Z72="Menor"),"Bajo",IF((X72="Muy bajo")*(Z72="Leve"),"Bajo","0")))))))))))))))))))))))))</f>
        <v>Moderado</v>
      </c>
      <c r="AB72" s="275" t="s">
        <v>82</v>
      </c>
      <c r="AC72" s="234" t="s">
        <v>594</v>
      </c>
      <c r="AD72" s="388" t="s">
        <v>529</v>
      </c>
      <c r="AE72" s="394">
        <v>45687</v>
      </c>
      <c r="AF72" s="394">
        <v>45689</v>
      </c>
      <c r="AG72" s="277" t="s">
        <v>601</v>
      </c>
      <c r="AH72" s="221" t="s">
        <v>597</v>
      </c>
      <c r="AI72" s="221" t="s">
        <v>598</v>
      </c>
      <c r="AJ72" s="221" t="s">
        <v>599</v>
      </c>
      <c r="AK72" s="391" t="s">
        <v>310</v>
      </c>
    </row>
    <row r="73" spans="1:37" s="58" customFormat="1" ht="93.75" customHeight="1" x14ac:dyDescent="0.25">
      <c r="A73" s="281"/>
      <c r="B73" s="235"/>
      <c r="C73" s="235"/>
      <c r="D73" s="235"/>
      <c r="E73" s="235"/>
      <c r="F73" s="235"/>
      <c r="G73" s="235"/>
      <c r="H73" s="235"/>
      <c r="I73" s="235"/>
      <c r="J73" s="235"/>
      <c r="K73" s="235"/>
      <c r="L73" s="235"/>
      <c r="M73" s="235"/>
      <c r="N73" s="93" t="s">
        <v>537</v>
      </c>
      <c r="O73" s="61" t="s">
        <v>65</v>
      </c>
      <c r="P73" s="61" t="s">
        <v>67</v>
      </c>
      <c r="Q73" s="61" t="s">
        <v>71</v>
      </c>
      <c r="R73" s="64">
        <f t="shared" si="101"/>
        <v>0.4</v>
      </c>
      <c r="S73" s="61" t="s">
        <v>74</v>
      </c>
      <c r="T73" s="61" t="s">
        <v>76</v>
      </c>
      <c r="U73" s="61" t="s">
        <v>78</v>
      </c>
      <c r="V73" s="64">
        <f>V72-(V72*R73)</f>
        <v>0.28799999999999998</v>
      </c>
      <c r="W73" s="235"/>
      <c r="X73" s="235"/>
      <c r="Y73" s="235"/>
      <c r="Z73" s="235"/>
      <c r="AA73" s="235"/>
      <c r="AB73" s="235"/>
      <c r="AC73" s="235"/>
      <c r="AD73" s="389"/>
      <c r="AE73" s="235"/>
      <c r="AF73" s="235"/>
      <c r="AG73" s="278"/>
      <c r="AH73" s="222"/>
      <c r="AI73" s="222"/>
      <c r="AJ73" s="222"/>
      <c r="AK73" s="392"/>
    </row>
    <row r="74" spans="1:37" s="58" customFormat="1" ht="195.75" customHeight="1" x14ac:dyDescent="0.25">
      <c r="A74" s="90" t="s">
        <v>26</v>
      </c>
      <c r="B74" s="91" t="s">
        <v>174</v>
      </c>
      <c r="C74" s="91" t="s">
        <v>538</v>
      </c>
      <c r="D74" s="91" t="s">
        <v>539</v>
      </c>
      <c r="E74" s="65" t="str">
        <f>CONCATENATE(B74," ",C74," ",D74)</f>
        <v>Afectación económica y reputacional por multas, sanciones y denuncias, investigación de entes de control debido a la vinculación de Docentes Catedráticos que incumple con los normatividad y legislación asociada.</v>
      </c>
      <c r="F74" s="99" t="s">
        <v>41</v>
      </c>
      <c r="G74" s="65" t="s">
        <v>32</v>
      </c>
      <c r="H74" s="100">
        <v>1669</v>
      </c>
      <c r="I74" s="66" t="s">
        <v>48</v>
      </c>
      <c r="J74" s="66" t="str">
        <f>IF((I74="Muy Bajo"),"20%",IF(I74="Baja","40%",IF(I74="Media","60%",IF(I74="Alta","80%",IF(I74="Muy Alta","100%","0")))))</f>
        <v>80%</v>
      </c>
      <c r="K74" s="66" t="s">
        <v>56</v>
      </c>
      <c r="L74" s="66" t="str">
        <f>IF((K74="Leve"),"20%",IF(K74="Menor","40%",IF(K74="Moderado","60%",IF(K74="Mayor","80%",IF(K74="Catastrófico","100%","0")))))</f>
        <v>60%</v>
      </c>
      <c r="M74" s="67" t="str">
        <f>IF((J74="100%")*(L74="100%"),"Extremo",IF((J74="100%")*(L74="80%"),"Alto",IF((J74="100%")*(L74="60%"),"Alto",IF((J74="100%")*(L74="40%"),"Alto",IF((J74="100%")*(L74="20%"),"Alto",IF((J74="80%")*(L74="100%"),"Extremo",IF((J74="80%")*(L74="80%"),"Alto",IF((J74="80%")*(L74="60%"),"Alto",IF((J74="80%")*(L74="40%"),"Moderado",IF((J74="80%")*(L74="20%"),"Moderado",IF((J74="60%")*(L74="100%"),"Extremo",IF((J74="60%")*(L74="80%"),"Alto",IF((J74="60%")*(L74="60%"),"Moderado",IF((J74="60%")*(L74="40%"),"Moderado",IF((J74="60%")*(L74="20%"),"Moderado",IF((J74="40%")*(L74="100%"),"Extremo",IF((J74="40%")*(L74="80%"),"Alto",IF((J74="40%")*(L74="60%"),"Moderado",IF((J74="40%")*(L74="40%"),"Moderado",IF((J74="40%")*(L74="20%"),"Bajo",IF((J74="20%")*(L74="100%"),"Extremo",IF((J74="20%")*(L74="80%"),"Alto",IF((J74="20%")*(L74="60%"),"Moderado",IF((J74="20%")*(L74="40%"),"Bajo",IF((J74="20%")*(L74="20%"),"Bajo","0")))))))))))))))))))))))))</f>
        <v>Alto</v>
      </c>
      <c r="N74" s="63" t="s">
        <v>540</v>
      </c>
      <c r="O74" s="61" t="s">
        <v>65</v>
      </c>
      <c r="P74" s="61" t="s">
        <v>67</v>
      </c>
      <c r="Q74" s="61" t="s">
        <v>71</v>
      </c>
      <c r="R74" s="64">
        <f t="shared" si="101"/>
        <v>0.4</v>
      </c>
      <c r="S74" s="61" t="s">
        <v>74</v>
      </c>
      <c r="T74" s="61" t="s">
        <v>76</v>
      </c>
      <c r="U74" s="61" t="s">
        <v>78</v>
      </c>
      <c r="V74" s="64">
        <f>IF(O74="probabilidad",J74-(J74*R74),IF(O74="Impacto",(J74-0),"0"))</f>
        <v>0.48</v>
      </c>
      <c r="W74" s="67" t="e">
        <f>#REF!</f>
        <v>#REF!</v>
      </c>
      <c r="X74" s="66" t="e">
        <f>IF((W74&lt;21%),"Muy Bajo",IF((W74&lt;41%),"Baja",IF((W74&lt;61%),"Media",IF((W74&lt;81%),"Alta",IF((W74&lt;101%),"Muy alta","0")))))</f>
        <v>#REF!</v>
      </c>
      <c r="Y74" s="67">
        <f>IF(O74="Impacto",L74-(L74*R74),IF(O74="Probabilidad",L74-0,"0"))</f>
        <v>0.6</v>
      </c>
      <c r="Z74" s="66" t="str">
        <f>IF((Y74&lt;21%),"Leve",IF((Y74&lt;41%),"Menor",IF((Y74&lt;61%),"Moderado",IF((Y74&lt;81%),"Mayor",IF((Y74&lt;101%),"Catastrófico","0")))))</f>
        <v>Moderado</v>
      </c>
      <c r="AA74" s="67" t="e">
        <f>IF((X74="Muy alta")*(Z74="Catastrófico"),"Extremo",IF((X74="Muy alta")*(Z74="Mayor"),"Alto",IF((X74="Muy alta")*(Z74="Moderado"),"Alto",IF((X74="Muy alta")*(Z74="Menor"),"Alto",IF((X74="Muy alta")*(Z74="Leve"),"Alto",IF((X74="Alta")*(Z74="Catastrófico"),"Extremo",IF((X74="Alta")*(Z74="Mayor"),"Alto",IF((X74="Alta")*(Z74="Moderado"),"Alto",IF((X74="Alta")*(Z74="Menor"),"Moderado",IF((X74="Alta")*(Z74="Leve"),"Moderado",IF((X74="Media")*(Z74="Catastrófico"),"Extremo",IF((X74="Media")*(Z74="Mayor"),"Alto",IF((X74="Media")*(Z74="Moderado"),"Moderado",IF((X74="Media")*(Z74="Menor"),"Moderado",IF((X74="Media")*(Z74="Leve"),"Moderado",IF((X74="Baja")*(Z74="Catastrófico"),"Extremo",IF((X74="Baja")*(Z74="Mayor"),"Alto",IF((X74="Baja")*(Z74="Moderado"),"Moderado",IF((X74="Baja")*(Z74="Menor"),"Moderado",IF((X74="Baja")*(Z74="Leve"),"Bajo",IF((X74="Muy bajo")*(Z74="Catastrófico"),"Extremo",IF((X74="Muy bajo")*(Z74="Mayor"),"Alto",IF((X74="Muy bajo")*(Z74="Moderado"),"Moderado",IF((X74="Muy bajo")*(Z74="Menor"),"Bajo",IF((X74="Muy bajo")*(Z74="Leve"),"Bajo","0")))))))))))))))))))))))))</f>
        <v>#REF!</v>
      </c>
      <c r="AB74" s="66" t="s">
        <v>82</v>
      </c>
      <c r="AC74" s="65" t="s">
        <v>594</v>
      </c>
      <c r="AD74" s="94" t="s">
        <v>529</v>
      </c>
      <c r="AE74" s="101">
        <v>45687</v>
      </c>
      <c r="AF74" s="101">
        <v>45689</v>
      </c>
      <c r="AG74" s="53" t="s">
        <v>602</v>
      </c>
      <c r="AH74" s="53" t="s">
        <v>604</v>
      </c>
      <c r="AI74" s="53" t="s">
        <v>598</v>
      </c>
      <c r="AJ74" s="53" t="s">
        <v>599</v>
      </c>
      <c r="AK74" s="97" t="s">
        <v>310</v>
      </c>
    </row>
    <row r="75" spans="1:37" s="58" customFormat="1" ht="168" x14ac:dyDescent="0.25">
      <c r="A75" s="90" t="s">
        <v>26</v>
      </c>
      <c r="B75" s="91" t="s">
        <v>174</v>
      </c>
      <c r="C75" s="91" t="s">
        <v>541</v>
      </c>
      <c r="D75" s="91" t="s">
        <v>542</v>
      </c>
      <c r="E75" s="65" t="str">
        <f>CONCATENATE(B75," ",C75," ",D75)</f>
        <v>Afectación económica y reputacional por errores en la liquidación de sueldos y prestaciones sociales en las nóminas planta y cátedra, debido a interrupciones de terceros, reporte erróneo o extemporaneo de novedades desde las unidades académicas y entidades externas, desarticulación de los procesos y deficiencia del trabajo en equipo entre áreas misionales y de apoyo, error involuntario en la aplicación de alguna novedad reportada.</v>
      </c>
      <c r="F75" s="99" t="s">
        <v>41</v>
      </c>
      <c r="G75" s="65" t="s">
        <v>32</v>
      </c>
      <c r="H75" s="99">
        <f>2437*12</f>
        <v>29244</v>
      </c>
      <c r="I75" s="66" t="s">
        <v>49</v>
      </c>
      <c r="J75" s="66" t="str">
        <f>IF((I75="Muy Bajo"),"20%",IF(I75="Baja","40%",IF(I75="Media","60%",IF(I75="Alta","80%",IF(I75="Muy Alta","100%","0")))))</f>
        <v>100%</v>
      </c>
      <c r="K75" s="66" t="s">
        <v>56</v>
      </c>
      <c r="L75" s="66" t="str">
        <f>IF((K75="Leve"),"20%",IF(K75="Menor","40%",IF(K75="Moderado","60%",IF(K75="Mayor","80%",IF(K75="Catastrófico","100%","0")))))</f>
        <v>60%</v>
      </c>
      <c r="M75" s="67" t="str">
        <f>IF((J75="100%")*(L75="100%"),"Extremo",IF((J75="100%")*(L75="80%"),"Alto",IF((J75="100%")*(L75="60%"),"Alto",IF((J75="100%")*(L75="40%"),"Alto",IF((J75="100%")*(L75="20%"),"Alto",IF((J75="80%")*(L75="100%"),"Extremo",IF((J75="80%")*(L75="80%"),"Alto",IF((J75="80%")*(L75="60%"),"Alto",IF((J75="80%")*(L75="40%"),"Moderado",IF((J75="80%")*(L75="20%"),"Moderado",IF((J75="60%")*(L75="100%"),"Extremo",IF((J75="60%")*(L75="80%"),"Alto",IF((J75="60%")*(L75="60%"),"Moderado",IF((J75="60%")*(L75="40%"),"Moderado",IF((J75="60%")*(L75="20%"),"Moderado",IF((J75="40%")*(L75="100%"),"Extremo",IF((J75="40%")*(L75="80%"),"Alto",IF((J75="40%")*(L75="60%"),"Moderado",IF((J75="40%")*(L75="40%"),"Moderado",IF((J75="40%")*(L75="20%"),"Bajo",IF((J75="20%")*(L75="100%"),"Extremo",IF((J75="20%")*(L75="80%"),"Alto",IF((J75="20%")*(L75="60%"),"Moderado",IF((J75="20%")*(L75="40%"),"Bajo",IF((J75="20%")*(L75="20%"),"Bajo","0")))))))))))))))))))))))))</f>
        <v>Alto</v>
      </c>
      <c r="N75" s="63" t="s">
        <v>543</v>
      </c>
      <c r="O75" s="61" t="s">
        <v>65</v>
      </c>
      <c r="P75" s="61" t="s">
        <v>67</v>
      </c>
      <c r="Q75" s="61" t="s">
        <v>71</v>
      </c>
      <c r="R75" s="64">
        <f t="shared" si="101"/>
        <v>0.4</v>
      </c>
      <c r="S75" s="61" t="s">
        <v>74</v>
      </c>
      <c r="T75" s="61" t="s">
        <v>76</v>
      </c>
      <c r="U75" s="61" t="s">
        <v>78</v>
      </c>
      <c r="V75" s="64">
        <f>IF(O75="probabilidad",J75-(J75*R75),IF(O75="Impacto",(J75-0),"0"))</f>
        <v>0.6</v>
      </c>
      <c r="W75" s="67">
        <f>V75</f>
        <v>0.6</v>
      </c>
      <c r="X75" s="66" t="str">
        <f>IF((W75&lt;21%),"Muy Bajo",IF((W75&lt;41%),"Baja",IF((W75&lt;61%),"Media",IF((W75&lt;81%),"Alta",IF((W75&lt;101%),"Muy alta","0")))))</f>
        <v>Media</v>
      </c>
      <c r="Y75" s="67">
        <f>IF(O75="Impacto",L75-(L75*R75),IF(O75="Probabilidad",L75-0,"0"))</f>
        <v>0.6</v>
      </c>
      <c r="Z75" s="66" t="str">
        <f>IF((Y75&lt;21%),"Leve",IF((Y75&lt;41%),"Menor",IF((Y75&lt;61%),"Moderado",IF((Y75&lt;81%),"Mayor",IF((Y75&lt;101%),"Catastrófico","0")))))</f>
        <v>Moderado</v>
      </c>
      <c r="AA75" s="67" t="str">
        <f>IF((X75="Muy alta")*(Z75="Catastrófico"),"Extremo",IF((X75="Muy alta")*(Z75="Mayor"),"Alto",IF((X75="Muy alta")*(Z75="Moderado"),"Alto",IF((X75="Muy alta")*(Z75="Menor"),"Alto",IF((X75="Muy alta")*(Z75="Leve"),"Alto",IF((X75="Alta")*(Z75="Catastrófico"),"Extremo",IF((X75="Alta")*(Z75="Mayor"),"Alto",IF((X75="Alta")*(Z75="Moderado"),"Alto",IF((X75="Alta")*(Z75="Menor"),"Moderado",IF((X75="Alta")*(Z75="Leve"),"Moderado",IF((X75="Media")*(Z75="Catastrófico"),"Extremo",IF((X75="Media")*(Z75="Mayor"),"Alto",IF((X75="Media")*(Z75="Moderado"),"Moderado",IF((X75="Media")*(Z75="Menor"),"Moderado",IF((X75="Media")*(Z75="Leve"),"Moderado",IF((X75="Baja")*(Z75="Catastrófico"),"Extremo",IF((X75="Baja")*(Z75="Mayor"),"Alto",IF((X75="Baja")*(Z75="Moderado"),"Moderado",IF((X75="Baja")*(Z75="Menor"),"Moderado",IF((X75="Baja")*(Z75="Leve"),"Bajo",IF((X75="Muy bajo")*(Z75="Catastrófico"),"Extremo",IF((X75="Muy bajo")*(Z75="Mayor"),"Alto",IF((X75="Muy bajo")*(Z75="Moderado"),"Moderado",IF((X75="Muy bajo")*(Z75="Menor"),"Bajo",IF((X75="Muy bajo")*(Z75="Leve"),"Bajo","0")))))))))))))))))))))))))</f>
        <v>Moderado</v>
      </c>
      <c r="AB75" s="66" t="s">
        <v>82</v>
      </c>
      <c r="AC75" s="65" t="s">
        <v>594</v>
      </c>
      <c r="AD75" s="94" t="s">
        <v>529</v>
      </c>
      <c r="AE75" s="101">
        <v>45687</v>
      </c>
      <c r="AF75" s="101">
        <v>45689</v>
      </c>
      <c r="AG75" s="53" t="s">
        <v>603</v>
      </c>
      <c r="AH75" s="53" t="s">
        <v>605</v>
      </c>
      <c r="AI75" s="53" t="s">
        <v>598</v>
      </c>
      <c r="AJ75" s="53" t="s">
        <v>599</v>
      </c>
      <c r="AK75" s="97" t="s">
        <v>310</v>
      </c>
    </row>
    <row r="76" spans="1:37" s="58" customFormat="1" ht="81.75" customHeight="1" x14ac:dyDescent="0.25">
      <c r="A76" s="280" t="s">
        <v>26</v>
      </c>
      <c r="B76" s="282" t="s">
        <v>174</v>
      </c>
      <c r="C76" s="234" t="s">
        <v>544</v>
      </c>
      <c r="D76" s="234" t="s">
        <v>545</v>
      </c>
      <c r="E76" s="234" t="str">
        <f>CONCATENATE(B76," ",C76," ",D76)</f>
        <v>Afectación económica y reputacional Por pago inoportuno de nómina o prestaciones sociales Debido a fallas en los recursos tecnológicos (software y equipos).</v>
      </c>
      <c r="F76" s="283" t="s">
        <v>43</v>
      </c>
      <c r="G76" s="234" t="s">
        <v>35</v>
      </c>
      <c r="H76" s="393">
        <v>29244</v>
      </c>
      <c r="I76" s="275" t="s">
        <v>49</v>
      </c>
      <c r="J76" s="275" t="str">
        <f>IF((I76="Muy Bajo"),"20%",IF(I76="Baja","40%",IF(I76="Media","60%",IF(I76="Alta","80%",IF(I76="Muy Alta","100%","0")))))</f>
        <v>100%</v>
      </c>
      <c r="K76" s="275" t="s">
        <v>56</v>
      </c>
      <c r="L76" s="275" t="str">
        <f>IF((K76="Leve"),"20%",IF(K76="Menor","40%",IF(K76="Moderado","60%",IF(K76="Mayor","80%",IF(K76="Catastrófico","100%","0")))))</f>
        <v>60%</v>
      </c>
      <c r="M76" s="276" t="str">
        <f>IF((J76="100%")*(L76="100%"),"Extremo",IF((J76="100%")*(L76="80%"),"Alto",IF((J76="100%")*(L76="60%"),"Alto",IF((J76="100%")*(L76="40%"),"Alto",IF((J76="100%")*(L76="20%"),"Alto",IF((J76="80%")*(L76="100%"),"Extremo",IF((J76="80%")*(L76="80%"),"Alto",IF((J76="80%")*(L76="60%"),"Alto",IF((J76="80%")*(L76="40%"),"Moderado",IF((J76="80%")*(L76="20%"),"Moderado",IF((J76="60%")*(L76="100%"),"Extremo",IF((J76="60%")*(L76="80%"),"Alto",IF((J76="60%")*(L76="60%"),"Moderado",IF((J76="60%")*(L76="40%"),"Moderado",IF((J76="60%")*(L76="20%"),"Moderado",IF((J76="40%")*(L76="100%"),"Extremo",IF((J76="40%")*(L76="80%"),"Alto",IF((J76="40%")*(L76="60%"),"Moderado",IF((J76="40%")*(L76="40%"),"Moderado",IF((J76="40%")*(L76="20%"),"Bajo",IF((J76="20%")*(L76="100%"),"Extremo",IF((J76="20%")*(L76="80%"),"Alto",IF((J76="20%")*(L76="60%"),"Moderado",IF((J76="20%")*(L76="40%"),"Bajo",IF((J76="20%")*(L76="20%"),"Bajo","0")))))))))))))))))))))))))</f>
        <v>Alto</v>
      </c>
      <c r="N76" s="93" t="s">
        <v>546</v>
      </c>
      <c r="O76" s="61" t="s">
        <v>65</v>
      </c>
      <c r="P76" s="61" t="s">
        <v>68</v>
      </c>
      <c r="Q76" s="61" t="s">
        <v>71</v>
      </c>
      <c r="R76" s="64">
        <f t="shared" si="101"/>
        <v>0.3</v>
      </c>
      <c r="S76" s="61" t="s">
        <v>74</v>
      </c>
      <c r="T76" s="61" t="s">
        <v>76</v>
      </c>
      <c r="U76" s="61" t="s">
        <v>78</v>
      </c>
      <c r="V76" s="64">
        <f>IF(O76="probabilidad",J76-(J76*R76),IF(O76="Impacto",(J76-0),"0"))</f>
        <v>0.7</v>
      </c>
      <c r="W76" s="276">
        <f>V77</f>
        <v>0.49</v>
      </c>
      <c r="X76" s="275" t="str">
        <f>IF((W76&lt;21%),"Muy Bajo",IF((W76&lt;41%),"Baja",IF((W76&lt;61%),"Media",IF((W76&lt;81%),"Alta",IF((W76&lt;101%),"Muy alta","0")))))</f>
        <v>Media</v>
      </c>
      <c r="Y76" s="276">
        <f>IF(O76="Impacto",L76-(L76*R76),IF(O76="Probabilidad",L76-0,"0"))</f>
        <v>0.6</v>
      </c>
      <c r="Z76" s="275" t="str">
        <f>IF((Y76&lt;21%),"Leve",IF((Y76&lt;41%),"Menor",IF((Y76&lt;61%),"Moderado",IF((Y76&lt;81%),"Mayor",IF((Y76&lt;101%),"Catastrófico","0")))))</f>
        <v>Moderado</v>
      </c>
      <c r="AA76" s="276" t="str">
        <f>IF((X76="Muy alta")*(Z76="Catastrófico"),"Extremo",IF((X76="Muy alta")*(Z76="Mayor"),"Alto",IF((X76="Muy alta")*(Z76="Moderado"),"Alto",IF((X76="Muy alta")*(Z76="Menor"),"Alto",IF((X76="Muy alta")*(Z76="Leve"),"Alto",IF((X76="Alta")*(Z76="Catastrófico"),"Extremo",IF((X76="Alta")*(Z76="Mayor"),"Alto",IF((X76="Alta")*(Z76="Moderado"),"Alto",IF((X76="Alta")*(Z76="Menor"),"Moderado",IF((X76="Alta")*(Z76="Leve"),"Moderado",IF((X76="Media")*(Z76="Catastrófico"),"Extremo",IF((X76="Media")*(Z76="Mayor"),"Alto",IF((X76="Media")*(Z76="Moderado"),"Moderado",IF((X76="Media")*(Z76="Menor"),"Moderado",IF((X76="Media")*(Z76="Leve"),"Moderado",IF((X76="Baja")*(Z76="Catastrófico"),"Extremo",IF((X76="Baja")*(Z76="Mayor"),"Alto",IF((X76="Baja")*(Z76="Moderado"),"Moderado",IF((X76="Baja")*(Z76="Menor"),"Moderado",IF((X76="Baja")*(Z76="Leve"),"Bajo",IF((X76="Muy bajo")*(Z76="Catastrófico"),"Extremo",IF((X76="Muy bajo")*(Z76="Mayor"),"Alto",IF((X76="Muy bajo")*(Z76="Moderado"),"Moderado",IF((X76="Muy bajo")*(Z76="Menor"),"Bajo",IF((X76="Muy bajo")*(Z76="Leve"),"Bajo","0")))))))))))))))))))))))))</f>
        <v>Moderado</v>
      </c>
      <c r="AB76" s="275" t="s">
        <v>82</v>
      </c>
      <c r="AC76" s="234" t="s">
        <v>594</v>
      </c>
      <c r="AD76" s="388" t="s">
        <v>529</v>
      </c>
      <c r="AE76" s="394">
        <v>45687</v>
      </c>
      <c r="AF76" s="394">
        <v>45689</v>
      </c>
      <c r="AG76" s="277" t="s">
        <v>606</v>
      </c>
      <c r="AH76" s="221" t="s">
        <v>611</v>
      </c>
      <c r="AI76" s="221" t="s">
        <v>598</v>
      </c>
      <c r="AJ76" s="221" t="s">
        <v>607</v>
      </c>
      <c r="AK76" s="391" t="s">
        <v>310</v>
      </c>
    </row>
    <row r="77" spans="1:37" s="58" customFormat="1" ht="85.5" customHeight="1" x14ac:dyDescent="0.25">
      <c r="A77" s="281"/>
      <c r="B77" s="235"/>
      <c r="C77" s="395"/>
      <c r="D77" s="235"/>
      <c r="E77" s="235"/>
      <c r="F77" s="235"/>
      <c r="G77" s="235"/>
      <c r="H77" s="235"/>
      <c r="I77" s="235"/>
      <c r="J77" s="235"/>
      <c r="K77" s="235"/>
      <c r="L77" s="235"/>
      <c r="M77" s="235"/>
      <c r="N77" s="63" t="s">
        <v>547</v>
      </c>
      <c r="O77" s="61" t="s">
        <v>65</v>
      </c>
      <c r="P77" s="61" t="s">
        <v>68</v>
      </c>
      <c r="Q77" s="61" t="s">
        <v>71</v>
      </c>
      <c r="R77" s="64">
        <f t="shared" si="101"/>
        <v>0.3</v>
      </c>
      <c r="S77" s="61" t="s">
        <v>74</v>
      </c>
      <c r="T77" s="61" t="s">
        <v>76</v>
      </c>
      <c r="U77" s="61" t="s">
        <v>78</v>
      </c>
      <c r="V77" s="64">
        <f>V76-(V76*R77)</f>
        <v>0.49</v>
      </c>
      <c r="W77" s="235"/>
      <c r="X77" s="235"/>
      <c r="Y77" s="235"/>
      <c r="Z77" s="235"/>
      <c r="AA77" s="235"/>
      <c r="AB77" s="235"/>
      <c r="AC77" s="235"/>
      <c r="AD77" s="389"/>
      <c r="AE77" s="235"/>
      <c r="AF77" s="235"/>
      <c r="AG77" s="278"/>
      <c r="AH77" s="222"/>
      <c r="AI77" s="222"/>
      <c r="AJ77" s="222"/>
      <c r="AK77" s="392"/>
    </row>
    <row r="78" spans="1:37" s="58" customFormat="1" ht="151.5" customHeight="1" x14ac:dyDescent="0.25">
      <c r="A78" s="90" t="s">
        <v>26</v>
      </c>
      <c r="B78" s="91" t="s">
        <v>174</v>
      </c>
      <c r="C78" s="91" t="s">
        <v>548</v>
      </c>
      <c r="D78" s="91" t="s">
        <v>549</v>
      </c>
      <c r="E78" s="65" t="str">
        <f>CONCATENATE(B78," ",C78," ",D78)</f>
        <v>Afectación económica y reputacional por queja, reclamo, tutela o demanda de los grupos de valor o ente regulador por inconsistencias y demoras en la emisión de certificados CETIL o constancias laborales. Debido a información incompleta o inexactitud en la digitación de datos de la historia laboral y registros de nómina</v>
      </c>
      <c r="F78" s="99" t="s">
        <v>41</v>
      </c>
      <c r="G78" s="65" t="s">
        <v>32</v>
      </c>
      <c r="H78" s="100">
        <f>134*12</f>
        <v>1608</v>
      </c>
      <c r="I78" s="66" t="s">
        <v>49</v>
      </c>
      <c r="J78" s="66" t="str">
        <f>IF((I78="Muy Bajo"),"20%",IF(I78="Baja","40%",IF(I78="Media","60%",IF(I78="Alta","80%",IF(I78="Muy Alta","100%","0")))))</f>
        <v>100%</v>
      </c>
      <c r="K78" s="66" t="s">
        <v>57</v>
      </c>
      <c r="L78" s="66" t="str">
        <f>IF((K78="Leve"),"20%",IF(K78="Menor","40%",IF(K78="Moderado","60%",IF(K78="Mayor","80%",IF(K78="Catastrófico","100%","0")))))</f>
        <v>80%</v>
      </c>
      <c r="M78" s="67" t="str">
        <f>IF((J78="100%")*(L78="100%"),"Extremo",IF((J78="100%")*(L78="80%"),"Alto",IF((J78="100%")*(L78="60%"),"Alto",IF((J78="100%")*(L78="40%"),"Alto",IF((J78="100%")*(L78="20%"),"Alto",IF((J78="80%")*(L78="100%"),"Extremo",IF((J78="80%")*(L78="80%"),"Alto",IF((J78="80%")*(L78="60%"),"Alto",IF((J78="80%")*(L78="40%"),"Moderado",IF((J78="80%")*(L78="20%"),"Moderado",IF((J78="60%")*(L78="100%"),"Extremo",IF((J78="60%")*(L78="80%"),"Alto",IF((J78="60%")*(L78="60%"),"Moderado",IF((J78="60%")*(L78="40%"),"Moderado",IF((J78="60%")*(L78="20%"),"Moderado",IF((J78="40%")*(L78="100%"),"Extremo",IF((J78="40%")*(L78="80%"),"Alto",IF((J78="40%")*(L78="60%"),"Moderado",IF((J78="40%")*(L78="40%"),"Moderado",IF((J78="40%")*(L78="20%"),"Bajo",IF((J78="20%")*(L78="100%"),"Extremo",IF((J78="20%")*(L78="80%"),"Alto",IF((J78="20%")*(L78="60%"),"Moderado",IF((J78="20%")*(L78="40%"),"Bajo",IF((J78="20%")*(L78="20%"),"Bajo","0")))))))))))))))))))))))))</f>
        <v>Alto</v>
      </c>
      <c r="N78" s="63" t="s">
        <v>550</v>
      </c>
      <c r="O78" s="61" t="s">
        <v>65</v>
      </c>
      <c r="P78" s="61" t="s">
        <v>67</v>
      </c>
      <c r="Q78" s="61" t="s">
        <v>71</v>
      </c>
      <c r="R78" s="64">
        <f t="shared" si="101"/>
        <v>0.4</v>
      </c>
      <c r="S78" s="61" t="s">
        <v>74</v>
      </c>
      <c r="T78" s="61" t="s">
        <v>76</v>
      </c>
      <c r="U78" s="61" t="s">
        <v>78</v>
      </c>
      <c r="V78" s="64">
        <f>IF(O78="probabilidad",J78-(J78*R78),IF(O78="Impacto",(J78-0),"0"))</f>
        <v>0.6</v>
      </c>
      <c r="W78" s="67">
        <f>V78</f>
        <v>0.6</v>
      </c>
      <c r="X78" s="66" t="str">
        <f>IF((W78&lt;21%),"Muy Bajo",IF((W78&lt;41%),"Baja",IF((W78&lt;61%),"Media",IF((W78&lt;81%),"Alta",IF((W78&lt;101%),"Muy alta","0")))))</f>
        <v>Media</v>
      </c>
      <c r="Y78" s="67">
        <f>IF(O78="Impacto",L78-(L78*R78),IF(O78="Probabilidad",L78-0,"0"))</f>
        <v>0.8</v>
      </c>
      <c r="Z78" s="66" t="str">
        <f>IF((Y78&lt;21%),"Leve",IF((Y78&lt;41%),"Menor",IF((Y78&lt;61%),"Moderado",IF((Y78&lt;81%),"Mayor",IF((Y78&lt;101%),"Catastrófico","0")))))</f>
        <v>Mayor</v>
      </c>
      <c r="AA78" s="67" t="str">
        <f>IF((X78="Muy alta")*(Z78="Catastrófico"),"Extremo",IF((X78="Muy alta")*(Z78="Mayor"),"Alto",IF((X78="Muy alta")*(Z78="Moderado"),"Alto",IF((X78="Muy alta")*(Z78="Menor"),"Alto",IF((X78="Muy alta")*(Z78="Leve"),"Alto",IF((X78="Alta")*(Z78="Catastrófico"),"Extremo",IF((X78="Alta")*(Z78="Mayor"),"Alto",IF((X78="Alta")*(Z78="Moderado"),"Alto",IF((X78="Alta")*(Z78="Menor"),"Moderado",IF((X78="Alta")*(Z78="Leve"),"Moderado",IF((X78="Media")*(Z78="Catastrófico"),"Extremo",IF((X78="Media")*(Z78="Mayor"),"Alto",IF((X78="Media")*(Z78="Moderado"),"Moderado",IF((X78="Media")*(Z78="Menor"),"Moderado",IF((X78="Media")*(Z78="Leve"),"Moderado",IF((X78="Baja")*(Z78="Catastrófico"),"Extremo",IF((X78="Baja")*(Z78="Mayor"),"Alto",IF((X78="Baja")*(Z78="Moderado"),"Moderado",IF((X78="Baja")*(Z78="Menor"),"Moderado",IF((X78="Baja")*(Z78="Leve"),"Bajo",IF((X78="Muy bajo")*(Z78="Catastrófico"),"Extremo",IF((X78="Muy bajo")*(Z78="Mayor"),"Alto",IF((X78="Muy bajo")*(Z78="Moderado"),"Moderado",IF((X78="Muy bajo")*(Z78="Menor"),"Bajo",IF((X78="Muy bajo")*(Z78="Leve"),"Bajo","0")))))))))))))))))))))))))</f>
        <v>Alto</v>
      </c>
      <c r="AB78" s="66" t="s">
        <v>82</v>
      </c>
      <c r="AC78" s="65" t="s">
        <v>594</v>
      </c>
      <c r="AD78" s="94" t="s">
        <v>529</v>
      </c>
      <c r="AE78" s="101">
        <v>45687</v>
      </c>
      <c r="AF78" s="101">
        <v>45689</v>
      </c>
      <c r="AG78" s="53" t="s">
        <v>608</v>
      </c>
      <c r="AH78" s="53" t="s">
        <v>597</v>
      </c>
      <c r="AI78" s="53" t="s">
        <v>598</v>
      </c>
      <c r="AJ78" s="53" t="s">
        <v>609</v>
      </c>
      <c r="AK78" s="97" t="s">
        <v>310</v>
      </c>
    </row>
    <row r="79" spans="1:37" s="58" customFormat="1" ht="129.75" customHeight="1" x14ac:dyDescent="0.25">
      <c r="A79" s="280" t="s">
        <v>26</v>
      </c>
      <c r="B79" s="282" t="s">
        <v>174</v>
      </c>
      <c r="C79" s="282" t="s">
        <v>551</v>
      </c>
      <c r="D79" s="282" t="s">
        <v>552</v>
      </c>
      <c r="E79" s="234" t="str">
        <f>CONCATENATE(B79," ",C79," ",D79)</f>
        <v>Afectación económica y reputacional por queja, reclamo, recurso de los grupos de valor o ente regulador por inconsistencias en la emisión de resoluciones de asignación de puntos debido a información incompleta o inexactitud en la digitación de datos de los actos administrativos de asignación y reconocimiento de puntos</v>
      </c>
      <c r="F79" s="283" t="s">
        <v>41</v>
      </c>
      <c r="G79" s="234" t="s">
        <v>32</v>
      </c>
      <c r="H79" s="275">
        <v>974</v>
      </c>
      <c r="I79" s="275" t="s">
        <v>48</v>
      </c>
      <c r="J79" s="275" t="str">
        <f>IF((I79="Muy Bajo"),"20%",IF(I79="Baja","40%",IF(I79="Media","60%",IF(I79="Alta","80%",IF(I79="Muy Alta","100%","0")))))</f>
        <v>80%</v>
      </c>
      <c r="K79" s="275" t="s">
        <v>55</v>
      </c>
      <c r="L79" s="275" t="str">
        <f>IF((K79="Leve"),"20%",IF(K79="Menor","40%",IF(K79="Moderado","60%",IF(K79="Mayor","80%",IF(K79="Catastrófico","100%","0")))))</f>
        <v>40%</v>
      </c>
      <c r="M79" s="276" t="str">
        <f>IF((J79="100%")*(L79="100%"),"Extremo",IF((J79="100%")*(L79="80%"),"Alto",IF((J79="100%")*(L79="60%"),"Alto",IF((J79="100%")*(L79="40%"),"Alto",IF((J79="100%")*(L79="20%"),"Alto",IF((J79="80%")*(L79="100%"),"Extremo",IF((J79="80%")*(L79="80%"),"Alto",IF((J79="80%")*(L79="60%"),"Alto",IF((J79="80%")*(L79="40%"),"Moderado",IF((J79="80%")*(L79="20%"),"Moderado",IF((J79="60%")*(L79="100%"),"Extremo",IF((J79="60%")*(L79="80%"),"Alto",IF((J79="60%")*(L79="60%"),"Moderado",IF((J79="60%")*(L79="40%"),"Moderado",IF((J79="60%")*(L79="20%"),"Moderado",IF((J79="40%")*(L79="100%"),"Extremo",IF((J79="40%")*(L79="80%"),"Alto",IF((J79="40%")*(L79="60%"),"Moderado",IF((J79="40%")*(L79="40%"),"Moderado",IF((J79="40%")*(L79="20%"),"Bajo",IF((J79="20%")*(L79="100%"),"Extremo",IF((J79="20%")*(L79="80%"),"Alto",IF((J79="20%")*(L79="60%"),"Moderado",IF((J79="20%")*(L79="40%"),"Bajo",IF((J79="20%")*(L79="20%"),"Bajo","0")))))))))))))))))))))))))</f>
        <v>Moderado</v>
      </c>
      <c r="N79" s="63" t="s">
        <v>553</v>
      </c>
      <c r="O79" s="61" t="s">
        <v>65</v>
      </c>
      <c r="P79" s="61" t="s">
        <v>67</v>
      </c>
      <c r="Q79" s="61" t="s">
        <v>71</v>
      </c>
      <c r="R79" s="64">
        <f t="shared" si="101"/>
        <v>0.4</v>
      </c>
      <c r="S79" s="61" t="s">
        <v>74</v>
      </c>
      <c r="T79" s="61" t="s">
        <v>76</v>
      </c>
      <c r="U79" s="61" t="s">
        <v>78</v>
      </c>
      <c r="V79" s="64">
        <f>IF(O79="probabilidad",J79-(J79*R79),IF(O79="Impacto",(J79-0),"0"))</f>
        <v>0.48</v>
      </c>
      <c r="W79" s="276">
        <f>V81</f>
        <v>0.39200000000000002</v>
      </c>
      <c r="X79" s="275" t="str">
        <f>IF((W79&lt;21%),"Muy Bajo",IF((W79&lt;41%),"Baja",IF((W79&lt;61%),"Media",IF((W79&lt;81%),"Alta",IF((W79&lt;101%),"Muy alta","0")))))</f>
        <v>Baja</v>
      </c>
      <c r="Y79" s="276">
        <f>IF(O79="Impacto",L79-(L79*R79),IF(O79="Probabilidad",L79-0,"0"))</f>
        <v>0.4</v>
      </c>
      <c r="Z79" s="275" t="str">
        <f>IF((Y79&lt;21%),"Leve",IF((Y79&lt;41%),"Menor",IF((Y79&lt;61%),"Moderado",IF((Y79&lt;81%),"Mayor",IF((Y79&lt;101%),"Catastrófico","0")))))</f>
        <v>Menor</v>
      </c>
      <c r="AA79" s="276" t="str">
        <f>IF((X79="Muy alta")*(Z79="Catastrófico"),"Extremo",IF((X79="Muy alta")*(Z79="Mayor"),"Alto",IF((X79="Muy alta")*(Z79="Moderado"),"Alto",IF((X79="Muy alta")*(Z79="Menor"),"Alto",IF((X79="Muy alta")*(Z79="Leve"),"Alto",IF((X79="Alta")*(Z79="Catastrófico"),"Extremo",IF((X79="Alta")*(Z79="Mayor"),"Alto",IF((X79="Alta")*(Z79="Moderado"),"Alto",IF((X79="Alta")*(Z79="Menor"),"Moderado",IF((X79="Alta")*(Z79="Leve"),"Moderado",IF((X79="Media")*(Z79="Catastrófico"),"Extremo",IF((X79="Media")*(Z79="Mayor"),"Alto",IF((X79="Media")*(Z79="Moderado"),"Moderado",IF((X79="Media")*(Z79="Menor"),"Moderado",IF((X79="Media")*(Z79="Leve"),"Moderado",IF((X79="Baja")*(Z79="Catastrófico"),"Extremo",IF((X79="Baja")*(Z79="Mayor"),"Alto",IF((X79="Baja")*(Z79="Moderado"),"Moderado",IF((X79="Baja")*(Z79="Menor"),"Moderado",IF((X79="Baja")*(Z79="Leve"),"Bajo",IF((X79="Muy bajo")*(Z79="Catastrófico"),"Extremo",IF((X79="Muy bajo")*(Z79="Mayor"),"Alto",IF((X79="Muy bajo")*(Z79="Moderado"),"Moderado",IF((X79="Muy bajo")*(Z79="Menor"),"Bajo",IF((X79="Muy bajo")*(Z79="Leve"),"Bajo","0")))))))))))))))))))))))))</f>
        <v>Moderado</v>
      </c>
      <c r="AB79" s="275" t="s">
        <v>82</v>
      </c>
      <c r="AC79" s="234" t="s">
        <v>594</v>
      </c>
      <c r="AD79" s="388" t="s">
        <v>554</v>
      </c>
      <c r="AE79" s="394">
        <v>45687</v>
      </c>
      <c r="AF79" s="394">
        <v>45689</v>
      </c>
      <c r="AG79" s="277" t="s">
        <v>601</v>
      </c>
      <c r="AH79" s="221" t="s">
        <v>597</v>
      </c>
      <c r="AI79" s="221" t="s">
        <v>598</v>
      </c>
      <c r="AJ79" s="221" t="s">
        <v>607</v>
      </c>
      <c r="AK79" s="391" t="s">
        <v>310</v>
      </c>
    </row>
    <row r="80" spans="1:37" s="58" customFormat="1" ht="84" customHeight="1" x14ac:dyDescent="0.25">
      <c r="A80" s="384"/>
      <c r="B80" s="370"/>
      <c r="C80" s="370"/>
      <c r="D80" s="370"/>
      <c r="E80" s="370"/>
      <c r="F80" s="370"/>
      <c r="G80" s="370"/>
      <c r="H80" s="370"/>
      <c r="I80" s="370"/>
      <c r="J80" s="370"/>
      <c r="K80" s="370"/>
      <c r="L80" s="370"/>
      <c r="M80" s="370"/>
      <c r="N80" s="63" t="s">
        <v>555</v>
      </c>
      <c r="O80" s="61" t="s">
        <v>65</v>
      </c>
      <c r="P80" s="61" t="s">
        <v>68</v>
      </c>
      <c r="Q80" s="61" t="s">
        <v>71</v>
      </c>
      <c r="R80" s="64">
        <f t="shared" si="101"/>
        <v>0.3</v>
      </c>
      <c r="S80" s="61" t="s">
        <v>74</v>
      </c>
      <c r="T80" s="61" t="s">
        <v>76</v>
      </c>
      <c r="U80" s="61" t="s">
        <v>78</v>
      </c>
      <c r="V80" s="64">
        <f>IF(O80="probabilidad",J79-(J79*R80),IF(O80="Impacto",(J79-0),"0"))</f>
        <v>0.56000000000000005</v>
      </c>
      <c r="W80" s="370"/>
      <c r="X80" s="370"/>
      <c r="Y80" s="370"/>
      <c r="Z80" s="370"/>
      <c r="AA80" s="370"/>
      <c r="AB80" s="370"/>
      <c r="AC80" s="370"/>
      <c r="AD80" s="382"/>
      <c r="AE80" s="235"/>
      <c r="AF80" s="235"/>
      <c r="AG80" s="278"/>
      <c r="AH80" s="222"/>
      <c r="AI80" s="222"/>
      <c r="AJ80" s="222"/>
      <c r="AK80" s="392"/>
    </row>
    <row r="81" spans="1:37" s="58" customFormat="1" ht="108.75" customHeight="1" x14ac:dyDescent="0.25">
      <c r="A81" s="281"/>
      <c r="B81" s="235"/>
      <c r="C81" s="235"/>
      <c r="D81" s="235"/>
      <c r="E81" s="235"/>
      <c r="F81" s="235"/>
      <c r="G81" s="235"/>
      <c r="H81" s="235"/>
      <c r="I81" s="235"/>
      <c r="J81" s="235"/>
      <c r="K81" s="235"/>
      <c r="L81" s="235"/>
      <c r="M81" s="235"/>
      <c r="N81" s="63" t="s">
        <v>556</v>
      </c>
      <c r="O81" s="61" t="s">
        <v>65</v>
      </c>
      <c r="P81" s="61" t="s">
        <v>68</v>
      </c>
      <c r="Q81" s="61" t="s">
        <v>71</v>
      </c>
      <c r="R81" s="64">
        <f t="shared" si="101"/>
        <v>0.3</v>
      </c>
      <c r="S81" s="61" t="s">
        <v>74</v>
      </c>
      <c r="T81" s="61" t="s">
        <v>76</v>
      </c>
      <c r="U81" s="61" t="s">
        <v>78</v>
      </c>
      <c r="V81" s="64">
        <f>V80-(V80*R81)</f>
        <v>0.39200000000000002</v>
      </c>
      <c r="W81" s="235"/>
      <c r="X81" s="235"/>
      <c r="Y81" s="235"/>
      <c r="Z81" s="235"/>
      <c r="AA81" s="235"/>
      <c r="AB81" s="235"/>
      <c r="AC81" s="235"/>
      <c r="AD81" s="389"/>
      <c r="AE81" s="394">
        <v>45687</v>
      </c>
      <c r="AF81" s="394">
        <v>45689</v>
      </c>
      <c r="AG81" s="277" t="s">
        <v>373</v>
      </c>
      <c r="AH81" s="221" t="s">
        <v>374</v>
      </c>
      <c r="AI81" s="221" t="s">
        <v>375</v>
      </c>
      <c r="AJ81" s="221" t="s">
        <v>376</v>
      </c>
      <c r="AK81" s="61" t="s">
        <v>318</v>
      </c>
    </row>
    <row r="82" spans="1:37" s="58" customFormat="1" ht="75" x14ac:dyDescent="0.25">
      <c r="A82" s="280" t="s">
        <v>26</v>
      </c>
      <c r="B82" s="282" t="s">
        <v>101</v>
      </c>
      <c r="C82" s="282" t="s">
        <v>557</v>
      </c>
      <c r="D82" s="282" t="s">
        <v>558</v>
      </c>
      <c r="E82" s="234" t="str">
        <f>CONCATENATE(B82," ",C82," ",D82)</f>
        <v>Afectación reputacional por queja o solicitud del (a) docente debido a inconsistencias en la liquidación y trámite de los apoyos económicos de comisiones de estudios y becas crédito</v>
      </c>
      <c r="F82" s="283" t="s">
        <v>41</v>
      </c>
      <c r="G82" s="234" t="s">
        <v>32</v>
      </c>
      <c r="H82" s="275">
        <v>45</v>
      </c>
      <c r="I82" s="275" t="s">
        <v>47</v>
      </c>
      <c r="J82" s="275" t="str">
        <f>IF((I82="Muy Bajo"),"20%",IF(I82="Baja","40%",IF(I82="Media","60%",IF(I82="Alta","80%",IF(I82="Muy Alta","100%","0")))))</f>
        <v>60%</v>
      </c>
      <c r="K82" s="275" t="s">
        <v>54</v>
      </c>
      <c r="L82" s="275" t="str">
        <f>IF((K82="Leve"),"20%",IF(K82="Menor","40%",IF(K82="Moderado","60%",IF(K82="Mayor","80%",IF(K82="Catastrófico","100%","0")))))</f>
        <v>20%</v>
      </c>
      <c r="M82" s="276" t="str">
        <f>IF((J82="100%")*(L82="100%"),"Extremo",IF((J82="100%")*(L82="80%"),"Alto",IF((J82="100%")*(L82="60%"),"Alto",IF((J82="100%")*(L82="40%"),"Alto",IF((J82="100%")*(L82="20%"),"Alto",IF((J82="80%")*(L82="100%"),"Extremo",IF((J82="80%")*(L82="80%"),"Alto",IF((J82="80%")*(L82="60%"),"Alto",IF((J82="80%")*(L82="40%"),"Moderado",IF((J82="80%")*(L82="20%"),"Moderado",IF((J82="60%")*(L82="100%"),"Extremo",IF((J82="60%")*(L82="80%"),"Alto",IF((J82="60%")*(L82="60%"),"Moderado",IF((J82="60%")*(L82="40%"),"Moderado",IF((J82="60%")*(L82="20%"),"Moderado",IF((J82="40%")*(L82="100%"),"Extremo",IF((J82="40%")*(L82="80%"),"Alto",IF((J82="40%")*(L82="60%"),"Moderado",IF((J82="40%")*(L82="40%"),"Moderado",IF((J82="40%")*(L82="20%"),"Bajo",IF((J82="20%")*(L82="100%"),"Extremo",IF((J82="20%")*(L82="80%"),"Alto",IF((J82="20%")*(L82="60%"),"Moderado",IF((J82="20%")*(L82="40%"),"Bajo",IF((J82="20%")*(L82="20%"),"Bajo","0")))))))))))))))))))))))))</f>
        <v>Moderado</v>
      </c>
      <c r="N82" s="63" t="s">
        <v>559</v>
      </c>
      <c r="O82" s="61" t="s">
        <v>65</v>
      </c>
      <c r="P82" s="61" t="s">
        <v>67</v>
      </c>
      <c r="Q82" s="61" t="s">
        <v>71</v>
      </c>
      <c r="R82" s="64">
        <f t="shared" si="101"/>
        <v>0.4</v>
      </c>
      <c r="S82" s="61" t="s">
        <v>74</v>
      </c>
      <c r="T82" s="61" t="s">
        <v>76</v>
      </c>
      <c r="U82" s="61" t="s">
        <v>78</v>
      </c>
      <c r="V82" s="64">
        <f>IF(O82="probabilidad",J82-(J82*R82),IF(O82="Impacto",(J82-0),"0"))</f>
        <v>0.36</v>
      </c>
      <c r="W82" s="276">
        <f>V83</f>
        <v>0.216</v>
      </c>
      <c r="X82" s="275" t="str">
        <f>IF((W82&lt;21%),"Muy Bajo",IF((W82&lt;41%),"Baja",IF((W82&lt;61%),"Media",IF((W82&lt;81%),"Alta",IF((W82&lt;101%),"Muy alta","0")))))</f>
        <v>Baja</v>
      </c>
      <c r="Y82" s="276">
        <f>IF(O82="Impacto",L82-(L82*R82),IF(O82="Probabilidad",L82-0,"0"))</f>
        <v>0.2</v>
      </c>
      <c r="Z82" s="275" t="str">
        <f>IF((Y82&lt;21%),"Leve",IF((Y82&lt;41%),"Menor",IF((Y82&lt;61%),"Moderado",IF((Y82&lt;81%),"Mayor",IF((Y82&lt;101%),"Catastrófico","0")))))</f>
        <v>Leve</v>
      </c>
      <c r="AA82" s="276" t="str">
        <f>IF((X82="Muy alta")*(Z82="Catastrófico"),"Extremo",IF((X82="Muy alta")*(Z82="Mayor"),"Alto",IF((X82="Muy alta")*(Z82="Moderado"),"Alto",IF((X82="Muy alta")*(Z82="Menor"),"Alto",IF((X82="Muy alta")*(Z82="Leve"),"Alto",IF((X82="Alta")*(Z82="Catastrófico"),"Extremo",IF((X82="Alta")*(Z82="Mayor"),"Alto",IF((X82="Alta")*(Z82="Moderado"),"Alto",IF((X82="Alta")*(Z82="Menor"),"Moderado",IF((X82="Alta")*(Z82="Leve"),"Moderado",IF((X82="Media")*(Z82="Catastrófico"),"Extremo",IF((X82="Media")*(Z82="Mayor"),"Alto",IF((X82="Media")*(Z82="Moderado"),"Moderado",IF((X82="Media")*(Z82="Menor"),"Moderado",IF((X82="Media")*(Z82="Leve"),"Moderado",IF((X82="Baja")*(Z82="Catastrófico"),"Extremo",IF((X82="Baja")*(Z82="Mayor"),"Alto",IF((X82="Baja")*(Z82="Moderado"),"Moderado",IF((X82="Baja")*(Z82="Menor"),"Moderado",IF((X82="Baja")*(Z82="Leve"),"Bajo",IF((X82="Muy bajo")*(Z82="Catastrófico"),"Extremo",IF((X82="Muy bajo")*(Z82="Mayor"),"Alto",IF((X82="Muy bajo")*(Z82="Moderado"),"Moderado",IF((X82="Muy bajo")*(Z82="Menor"),"Bajo",IF((X82="Muy bajo")*(Z82="Leve"),"Bajo","0")))))))))))))))))))))))))</f>
        <v>Bajo</v>
      </c>
      <c r="AB82" s="275" t="s">
        <v>83</v>
      </c>
      <c r="AC82" s="234" t="s">
        <v>560</v>
      </c>
      <c r="AD82" s="388" t="s">
        <v>561</v>
      </c>
      <c r="AE82" s="235"/>
      <c r="AF82" s="235"/>
      <c r="AG82" s="278"/>
      <c r="AH82" s="222"/>
      <c r="AI82" s="222"/>
      <c r="AJ82" s="222"/>
      <c r="AK82" s="275" t="s">
        <v>318</v>
      </c>
    </row>
    <row r="83" spans="1:37" s="58" customFormat="1" ht="90" customHeight="1" x14ac:dyDescent="0.25">
      <c r="A83" s="281"/>
      <c r="B83" s="235"/>
      <c r="C83" s="235"/>
      <c r="D83" s="235"/>
      <c r="E83" s="235"/>
      <c r="F83" s="235"/>
      <c r="G83" s="235"/>
      <c r="H83" s="235"/>
      <c r="I83" s="235"/>
      <c r="J83" s="235"/>
      <c r="K83" s="235"/>
      <c r="L83" s="235"/>
      <c r="M83" s="235"/>
      <c r="N83" s="63" t="s">
        <v>562</v>
      </c>
      <c r="O83" s="61" t="s">
        <v>65</v>
      </c>
      <c r="P83" s="61" t="s">
        <v>67</v>
      </c>
      <c r="Q83" s="61" t="s">
        <v>71</v>
      </c>
      <c r="R83" s="64">
        <f t="shared" si="101"/>
        <v>0.4</v>
      </c>
      <c r="S83" s="61" t="s">
        <v>74</v>
      </c>
      <c r="T83" s="61" t="s">
        <v>76</v>
      </c>
      <c r="U83" s="61" t="s">
        <v>78</v>
      </c>
      <c r="V83" s="64">
        <f>V82-(V82*R83)</f>
        <v>0.216</v>
      </c>
      <c r="W83" s="235"/>
      <c r="X83" s="235"/>
      <c r="Y83" s="235"/>
      <c r="Z83" s="235"/>
      <c r="AA83" s="235"/>
      <c r="AB83" s="235"/>
      <c r="AC83" s="235"/>
      <c r="AD83" s="389"/>
      <c r="AE83" s="394">
        <v>45687</v>
      </c>
      <c r="AF83" s="394">
        <v>45689</v>
      </c>
      <c r="AG83" s="277" t="s">
        <v>612</v>
      </c>
      <c r="AH83" s="221" t="s">
        <v>597</v>
      </c>
      <c r="AI83" s="221" t="s">
        <v>598</v>
      </c>
      <c r="AJ83" s="221" t="s">
        <v>599</v>
      </c>
      <c r="AK83" s="235"/>
    </row>
    <row r="84" spans="1:37" s="58" customFormat="1" ht="90" customHeight="1" x14ac:dyDescent="0.25">
      <c r="A84" s="280" t="s">
        <v>26</v>
      </c>
      <c r="B84" s="282" t="s">
        <v>174</v>
      </c>
      <c r="C84" s="282" t="s">
        <v>563</v>
      </c>
      <c r="D84" s="282" t="s">
        <v>564</v>
      </c>
      <c r="E84" s="234" t="str">
        <f>CONCATENATE(B84," ",C84," ",D84)</f>
        <v>Afectación económica y reputacional por vencimiento de términos de los compromisos de las comisiones de estudios y becas crédito debido al presunto incumplimiento de los compromisos pactados por el (la) docente y los (las) becarios (as), el Acuerdo, el contrato y pagaré, beneficiarios (as) de comisiones de estudios y becas crédito condonables</v>
      </c>
      <c r="F84" s="283" t="s">
        <v>41</v>
      </c>
      <c r="G84" s="234" t="s">
        <v>32</v>
      </c>
      <c r="H84" s="275">
        <v>107</v>
      </c>
      <c r="I84" s="275" t="s">
        <v>47</v>
      </c>
      <c r="J84" s="275" t="str">
        <f>IF((I84="Muy Bajo"),"20%",IF(I84="Baja","40%",IF(I84="Media","60%",IF(I84="Alta","80%",IF(I84="Muy Alta","100%","0")))))</f>
        <v>60%</v>
      </c>
      <c r="K84" s="275" t="s">
        <v>56</v>
      </c>
      <c r="L84" s="275" t="str">
        <f>IF((K84="Leve"),"20%",IF(K84="Menor","40%",IF(K84="Moderado","60%",IF(K84="Mayor","80%",IF(K84="Catastrófico","100%","0")))))</f>
        <v>60%</v>
      </c>
      <c r="M84" s="276" t="str">
        <f>IF((J84="100%")*(L84="100%"),"Extremo",IF((J84="100%")*(L84="80%"),"Alto",IF((J84="100%")*(L84="60%"),"Alto",IF((J84="100%")*(L84="40%"),"Alto",IF((J84="100%")*(L84="20%"),"Alto",IF((J84="80%")*(L84="100%"),"Extremo",IF((J84="80%")*(L84="80%"),"Alto",IF((J84="80%")*(L84="60%"),"Alto",IF((J84="80%")*(L84="40%"),"Moderado",IF((J84="80%")*(L84="20%"),"Moderado",IF((J84="60%")*(L84="100%"),"Extremo",IF((J84="60%")*(L84="80%"),"Alto",IF((J84="60%")*(L84="60%"),"Moderado",IF((J84="60%")*(L84="40%"),"Moderado",IF((J84="60%")*(L84="20%"),"Moderado",IF((J84="40%")*(L84="100%"),"Extremo",IF((J84="40%")*(L84="80%"),"Alto",IF((J84="40%")*(L84="60%"),"Moderado",IF((J84="40%")*(L84="40%"),"Moderado",IF((J84="40%")*(L84="20%"),"Bajo",IF((J84="20%")*(L84="100%"),"Extremo",IF((J84="20%")*(L84="80%"),"Alto",IF((J84="20%")*(L84="60%"),"Moderado",IF((J84="20%")*(L84="40%"),"Bajo",IF((J84="20%")*(L84="20%"),"Bajo","0")))))))))))))))))))))))))</f>
        <v>Moderado</v>
      </c>
      <c r="N84" s="63" t="s">
        <v>565</v>
      </c>
      <c r="O84" s="61" t="s">
        <v>65</v>
      </c>
      <c r="P84" s="61" t="s">
        <v>67</v>
      </c>
      <c r="Q84" s="61" t="s">
        <v>71</v>
      </c>
      <c r="R84" s="64">
        <f t="shared" si="101"/>
        <v>0.4</v>
      </c>
      <c r="S84" s="61" t="s">
        <v>74</v>
      </c>
      <c r="T84" s="61" t="s">
        <v>76</v>
      </c>
      <c r="U84" s="61" t="s">
        <v>78</v>
      </c>
      <c r="V84" s="64">
        <f>IF(O84="probabilidad",J84-(J84*R84),IF(O84="Impacto",(J84-0),"0"))</f>
        <v>0.36</v>
      </c>
      <c r="W84" s="276">
        <f>V86</f>
        <v>0.12959999999999999</v>
      </c>
      <c r="X84" s="275" t="str">
        <f>IF((W84&lt;21%),"Muy Bajo",IF((W84&lt;41%),"Baja",IF((W84&lt;61%),"Media",IF((W84&lt;81%),"Alta",IF((W84&lt;101%),"Muy alta","0")))))</f>
        <v>Muy Bajo</v>
      </c>
      <c r="Y84" s="276">
        <f>IF(O84="Impacto",L84-(L84*R84),IF(O84="Probabilidad",L84-0,"0"))</f>
        <v>0.6</v>
      </c>
      <c r="Z84" s="275" t="str">
        <f>IF((Y84&lt;21%),"Leve",IF((Y84&lt;41%),"Menor",IF((Y84&lt;61%),"Moderado",IF((Y84&lt;81%),"Mayor",IF((Y84&lt;101%),"Catastrófico","0")))))</f>
        <v>Moderado</v>
      </c>
      <c r="AA84" s="276" t="str">
        <f>IF((X84="Muy alta")*(Z84="Catastrófico"),"Extremo",IF((X84="Muy alta")*(Z84="Mayor"),"Alto",IF((X84="Muy alta")*(Z84="Moderado"),"Alto",IF((X84="Muy alta")*(Z84="Menor"),"Alto",IF((X84="Muy alta")*(Z84="Leve"),"Alto",IF((X84="Alta")*(Z84="Catastrófico"),"Extremo",IF((X84="Alta")*(Z84="Mayor"),"Alto",IF((X84="Alta")*(Z84="Moderado"),"Alto",IF((X84="Alta")*(Z84="Menor"),"Moderado",IF((X84="Alta")*(Z84="Leve"),"Moderado",IF((X84="Media")*(Z84="Catastrófico"),"Extremo",IF((X84="Media")*(Z84="Mayor"),"Alto",IF((X84="Media")*(Z84="Moderado"),"Moderado",IF((X84="Media")*(Z84="Menor"),"Moderado",IF((X84="Media")*(Z84="Leve"),"Moderado",IF((X84="Baja")*(Z84="Catastrófico"),"Extremo",IF((X84="Baja")*(Z84="Mayor"),"Alto",IF((X84="Baja")*(Z84="Moderado"),"Moderado",IF((X84="Baja")*(Z84="Menor"),"Moderado",IF((X84="Baja")*(Z84="Leve"),"Bajo",IF((X84="Muy bajo")*(Z84="Catastrófico"),"Extremo",IF((X84="Muy bajo")*(Z84="Mayor"),"Alto",IF((X84="Muy bajo")*(Z84="Moderado"),"Moderado",IF((X84="Muy bajo")*(Z84="Menor"),"Bajo",IF((X84="Muy bajo")*(Z84="Leve"),"Bajo","0")))))))))))))))))))))))))</f>
        <v>Moderado</v>
      </c>
      <c r="AB84" s="275" t="s">
        <v>82</v>
      </c>
      <c r="AC84" s="234" t="s">
        <v>594</v>
      </c>
      <c r="AD84" s="102" t="s">
        <v>566</v>
      </c>
      <c r="AE84" s="235"/>
      <c r="AF84" s="235"/>
      <c r="AG84" s="278"/>
      <c r="AH84" s="222"/>
      <c r="AI84" s="222"/>
      <c r="AJ84" s="222"/>
      <c r="AK84" s="61"/>
    </row>
    <row r="85" spans="1:37" s="58" customFormat="1" ht="120.75" customHeight="1" x14ac:dyDescent="0.25">
      <c r="A85" s="384"/>
      <c r="B85" s="370"/>
      <c r="C85" s="370"/>
      <c r="D85" s="370"/>
      <c r="E85" s="370"/>
      <c r="F85" s="370"/>
      <c r="G85" s="370"/>
      <c r="H85" s="370"/>
      <c r="I85" s="370"/>
      <c r="J85" s="370"/>
      <c r="K85" s="370"/>
      <c r="L85" s="370"/>
      <c r="M85" s="370"/>
      <c r="N85" s="63" t="s">
        <v>567</v>
      </c>
      <c r="O85" s="61" t="s">
        <v>65</v>
      </c>
      <c r="P85" s="61" t="s">
        <v>67</v>
      </c>
      <c r="Q85" s="61" t="s">
        <v>71</v>
      </c>
      <c r="R85" s="64">
        <f t="shared" si="101"/>
        <v>0.4</v>
      </c>
      <c r="S85" s="61" t="s">
        <v>74</v>
      </c>
      <c r="T85" s="61" t="s">
        <v>76</v>
      </c>
      <c r="U85" s="61" t="s">
        <v>78</v>
      </c>
      <c r="V85" s="103">
        <f t="shared" ref="V85:V86" si="102">V84-(V84*R85)</f>
        <v>0.216</v>
      </c>
      <c r="W85" s="370"/>
      <c r="X85" s="370"/>
      <c r="Y85" s="370"/>
      <c r="Z85" s="370"/>
      <c r="AA85" s="370"/>
      <c r="AB85" s="370"/>
      <c r="AC85" s="370"/>
      <c r="AD85" s="388" t="s">
        <v>566</v>
      </c>
      <c r="AE85" s="394">
        <v>45687</v>
      </c>
      <c r="AF85" s="394">
        <v>45689</v>
      </c>
      <c r="AG85" s="277" t="s">
        <v>603</v>
      </c>
      <c r="AH85" s="221" t="s">
        <v>597</v>
      </c>
      <c r="AI85" s="221" t="s">
        <v>598</v>
      </c>
      <c r="AJ85" s="221" t="s">
        <v>613</v>
      </c>
      <c r="AK85" s="391" t="s">
        <v>310</v>
      </c>
    </row>
    <row r="86" spans="1:37" s="58" customFormat="1" ht="114" customHeight="1" x14ac:dyDescent="0.25">
      <c r="A86" s="281"/>
      <c r="B86" s="235"/>
      <c r="C86" s="235"/>
      <c r="D86" s="235"/>
      <c r="E86" s="235"/>
      <c r="F86" s="235"/>
      <c r="G86" s="235"/>
      <c r="H86" s="235"/>
      <c r="I86" s="235"/>
      <c r="J86" s="235"/>
      <c r="K86" s="235"/>
      <c r="L86" s="235"/>
      <c r="M86" s="235"/>
      <c r="N86" s="63" t="s">
        <v>568</v>
      </c>
      <c r="O86" s="61" t="s">
        <v>65</v>
      </c>
      <c r="P86" s="61" t="s">
        <v>67</v>
      </c>
      <c r="Q86" s="61" t="s">
        <v>71</v>
      </c>
      <c r="R86" s="64">
        <f t="shared" si="101"/>
        <v>0.4</v>
      </c>
      <c r="S86" s="61" t="s">
        <v>75</v>
      </c>
      <c r="T86" s="61" t="s">
        <v>76</v>
      </c>
      <c r="U86" s="61" t="s">
        <v>78</v>
      </c>
      <c r="V86" s="103">
        <f t="shared" si="102"/>
        <v>0.12959999999999999</v>
      </c>
      <c r="W86" s="235"/>
      <c r="X86" s="235"/>
      <c r="Y86" s="235"/>
      <c r="Z86" s="235"/>
      <c r="AA86" s="235"/>
      <c r="AB86" s="235"/>
      <c r="AC86" s="235"/>
      <c r="AD86" s="389"/>
      <c r="AE86" s="235"/>
      <c r="AF86" s="235"/>
      <c r="AG86" s="278"/>
      <c r="AH86" s="222"/>
      <c r="AI86" s="222"/>
      <c r="AJ86" s="222"/>
      <c r="AK86" s="392"/>
    </row>
    <row r="87" spans="1:37" s="58" customFormat="1" ht="90" customHeight="1" x14ac:dyDescent="0.25">
      <c r="A87" s="280" t="s">
        <v>26</v>
      </c>
      <c r="B87" s="282" t="s">
        <v>174</v>
      </c>
      <c r="C87" s="234" t="s">
        <v>569</v>
      </c>
      <c r="D87" s="234" t="s">
        <v>570</v>
      </c>
      <c r="E87" s="234" t="str">
        <f>CONCATENATE(B87," ",C87," ",D87)</f>
        <v>Afectación económica y reputacional por queja o reclamo del (a) docente por el no reembolso de los apoyos económicos para la asistencia en eventos académicos, científicos o culturales debido a la presentación extemporánea de la solicitud, no remisión de la totalidad de los requisitos para estudio y decisión por parte del CDD, no tramite de los apoyos económicos por parte de las instancias competentes</v>
      </c>
      <c r="F87" s="283" t="s">
        <v>41</v>
      </c>
      <c r="G87" s="234" t="s">
        <v>32</v>
      </c>
      <c r="H87" s="275">
        <v>95</v>
      </c>
      <c r="I87" s="275" t="s">
        <v>47</v>
      </c>
      <c r="J87" s="275" t="str">
        <f>IF((I87="Muy Bajo"),"20%",IF(I87="Baja","40%",IF(I87="Media","60%",IF(I87="Alta","80%",IF(I87="Muy Alta","100%","0")))))</f>
        <v>60%</v>
      </c>
      <c r="K87" s="275" t="s">
        <v>54</v>
      </c>
      <c r="L87" s="275" t="str">
        <f>IF((K87="Leve"),"20%",IF(K87="Menor","40%",IF(K87="Moderado","60%",IF(K87="Mayor","80%",IF(K87="Catastrófico","100%","0")))))</f>
        <v>20%</v>
      </c>
      <c r="M87" s="276" t="str">
        <f>IF((J87="100%")*(L87="100%"),"Extremo",IF((J87="100%")*(L87="80%"),"Alto",IF((J87="100%")*(L87="60%"),"Alto",IF((J87="100%")*(L87="40%"),"Alto",IF((J87="100%")*(L87="20%"),"Alto",IF((J87="80%")*(L87="100%"),"Extremo",IF((J87="80%")*(L87="80%"),"Alto",IF((J87="80%")*(L87="60%"),"Alto",IF((J87="80%")*(L87="40%"),"Moderado",IF((J87="80%")*(L87="20%"),"Moderado",IF((J87="60%")*(L87="100%"),"Extremo",IF((J87="60%")*(L87="80%"),"Alto",IF((J87="60%")*(L87="60%"),"Moderado",IF((J87="60%")*(L87="40%"),"Moderado",IF((J87="60%")*(L87="20%"),"Moderado",IF((J87="40%")*(L87="100%"),"Extremo",IF((J87="40%")*(L87="80%"),"Alto",IF((J87="40%")*(L87="60%"),"Moderado",IF((J87="40%")*(L87="40%"),"Moderado",IF((J87="40%")*(L87="20%"),"Bajo",IF((J87="20%")*(L87="100%"),"Extremo",IF((J87="20%")*(L87="80%"),"Alto",IF((J87="20%")*(L87="60%"),"Moderado",IF((J87="20%")*(L87="40%"),"Bajo",IF((J87="20%")*(L87="20%"),"Bajo","0")))))))))))))))))))))))))</f>
        <v>Moderado</v>
      </c>
      <c r="N87" s="63" t="s">
        <v>571</v>
      </c>
      <c r="O87" s="61" t="s">
        <v>65</v>
      </c>
      <c r="P87" s="61" t="s">
        <v>67</v>
      </c>
      <c r="Q87" s="61" t="s">
        <v>71</v>
      </c>
      <c r="R87" s="64">
        <f t="shared" si="101"/>
        <v>0.4</v>
      </c>
      <c r="S87" s="61" t="s">
        <v>74</v>
      </c>
      <c r="T87" s="61" t="s">
        <v>76</v>
      </c>
      <c r="U87" s="61" t="s">
        <v>78</v>
      </c>
      <c r="V87" s="64">
        <f>IF(O87="probabilidad",J87-(J87*R87),IF(O87="Impacto",(J87-0),"0"))</f>
        <v>0.36</v>
      </c>
      <c r="W87" s="276">
        <f>V88</f>
        <v>0.216</v>
      </c>
      <c r="X87" s="275" t="str">
        <f>IF((W87&lt;21%),"Muy Bajo",IF((W87&lt;41%),"Baja",IF((W87&lt;61%),"Media",IF((W87&lt;81%),"Alta",IF((W87&lt;101%),"Muy alta","0")))))</f>
        <v>Baja</v>
      </c>
      <c r="Y87" s="276">
        <f>IF(O87="Impacto",L87-(L87*R87),IF(O87="Probabilidad",L87-0,"0"))</f>
        <v>0.2</v>
      </c>
      <c r="Z87" s="275" t="str">
        <f>IF((Y87&lt;21%),"Leve",IF((Y87&lt;41%),"Menor",IF((Y87&lt;61%),"Moderado",IF((Y87&lt;81%),"Mayor",IF((Y87&lt;101%),"Catastrófico","0")))))</f>
        <v>Leve</v>
      </c>
      <c r="AA87" s="276" t="str">
        <f>IF((X87="Muy alta")*(Z87="Catastrófico"),"Extremo",IF((X87="Muy alta")*(Z87="Mayor"),"Alto",IF((X87="Muy alta")*(Z87="Moderado"),"Alto",IF((X87="Muy alta")*(Z87="Menor"),"Alto",IF((X87="Muy alta")*(Z87="Leve"),"Alto",IF((X87="Alta")*(Z87="Catastrófico"),"Extremo",IF((X87="Alta")*(Z87="Mayor"),"Alto",IF((X87="Alta")*(Z87="Moderado"),"Alto",IF((X87="Alta")*(Z87="Menor"),"Moderado",IF((X87="Alta")*(Z87="Leve"),"Moderado",IF((X87="Media")*(Z87="Catastrófico"),"Extremo",IF((X87="Media")*(Z87="Mayor"),"Alto",IF((X87="Media")*(Z87="Moderado"),"Moderado",IF((X87="Media")*(Z87="Menor"),"Moderado",IF((X87="Media")*(Z87="Leve"),"Moderado",IF((X87="Baja")*(Z87="Catastrófico"),"Extremo",IF((X87="Baja")*(Z87="Mayor"),"Alto",IF((X87="Baja")*(Z87="Moderado"),"Moderado",IF((X87="Baja")*(Z87="Menor"),"Moderado",IF((X87="Baja")*(Z87="Leve"),"Bajo",IF((X87="Muy bajo")*(Z87="Catastrófico"),"Extremo",IF((X87="Muy bajo")*(Z87="Mayor"),"Alto",IF((X87="Muy bajo")*(Z87="Moderado"),"Moderado",IF((X87="Muy bajo")*(Z87="Menor"),"Bajo",IF((X87="Muy bajo")*(Z87="Leve"),"Bajo","0")))))))))))))))))))))))))</f>
        <v>Bajo</v>
      </c>
      <c r="AB87" s="275" t="s">
        <v>83</v>
      </c>
      <c r="AC87" s="234" t="s">
        <v>595</v>
      </c>
      <c r="AD87" s="388" t="s">
        <v>561</v>
      </c>
      <c r="AE87" s="394">
        <v>45687</v>
      </c>
      <c r="AF87" s="394">
        <v>45689</v>
      </c>
      <c r="AG87" s="277" t="s">
        <v>614</v>
      </c>
      <c r="AH87" s="221" t="s">
        <v>597</v>
      </c>
      <c r="AI87" s="221" t="s">
        <v>598</v>
      </c>
      <c r="AJ87" s="221" t="s">
        <v>613</v>
      </c>
      <c r="AK87" s="391" t="s">
        <v>310</v>
      </c>
    </row>
    <row r="88" spans="1:37" s="58" customFormat="1" ht="134.25" customHeight="1" x14ac:dyDescent="0.25">
      <c r="A88" s="281"/>
      <c r="B88" s="235"/>
      <c r="C88" s="235"/>
      <c r="D88" s="235"/>
      <c r="E88" s="235"/>
      <c r="F88" s="235"/>
      <c r="G88" s="235"/>
      <c r="H88" s="235"/>
      <c r="I88" s="235"/>
      <c r="J88" s="235"/>
      <c r="K88" s="235"/>
      <c r="L88" s="235"/>
      <c r="M88" s="235"/>
      <c r="N88" s="65" t="s">
        <v>572</v>
      </c>
      <c r="O88" s="66" t="s">
        <v>65</v>
      </c>
      <c r="P88" s="66" t="s">
        <v>67</v>
      </c>
      <c r="Q88" s="66" t="s">
        <v>71</v>
      </c>
      <c r="R88" s="67">
        <f t="shared" si="101"/>
        <v>0.4</v>
      </c>
      <c r="S88" s="66" t="s">
        <v>74</v>
      </c>
      <c r="T88" s="66" t="s">
        <v>76</v>
      </c>
      <c r="U88" s="66" t="s">
        <v>78</v>
      </c>
      <c r="V88" s="67">
        <f>V87-(V87*R88)</f>
        <v>0.216</v>
      </c>
      <c r="W88" s="235"/>
      <c r="X88" s="235"/>
      <c r="Y88" s="235"/>
      <c r="Z88" s="235"/>
      <c r="AA88" s="235"/>
      <c r="AB88" s="235"/>
      <c r="AC88" s="235"/>
      <c r="AD88" s="396"/>
      <c r="AE88" s="235"/>
      <c r="AF88" s="235"/>
      <c r="AG88" s="278"/>
      <c r="AH88" s="222"/>
      <c r="AI88" s="222"/>
      <c r="AJ88" s="222"/>
      <c r="AK88" s="392"/>
    </row>
    <row r="89" spans="1:37" s="54" customFormat="1" ht="99.75" customHeight="1" x14ac:dyDescent="0.25">
      <c r="A89" s="245" t="s">
        <v>27</v>
      </c>
      <c r="B89" s="240" t="s">
        <v>174</v>
      </c>
      <c r="C89" s="240" t="s">
        <v>638</v>
      </c>
      <c r="D89" s="240" t="s">
        <v>639</v>
      </c>
      <c r="E89" s="240" t="str">
        <f>CONCATENATE(B89," ",C89," ",D89)</f>
        <v>Afectación económica y reputacional por incumplimiento en las metas de ejecución presupuestal por sobreestimación o subestimación de los ingresos y gastos que conforman el presupuesto  debido a que no se cuenta con  información  veraz y oportuna que permita a la alta dirección la toma de decisiones acordes a las  necesidades que presenta la Universidad, falta de compromiso y confiabilidad en la información suministrada por las distintas  UAA para la elaboración de los planes y programas institucionales o situaciones externas que afectan las proyecciones</v>
      </c>
      <c r="F89" s="246" t="s">
        <v>41</v>
      </c>
      <c r="G89" s="240" t="s">
        <v>32</v>
      </c>
      <c r="H89" s="246" t="s">
        <v>640</v>
      </c>
      <c r="I89" s="246" t="s">
        <v>46</v>
      </c>
      <c r="J89" s="246" t="str">
        <f>IF((I89="Muy Bajo"),"20%",IF(I89="Baja","40%",IF(I89="Media","60%",IF(I89="Alta","80%",IF(I89="Muy Alta","100%","0")))))</f>
        <v>40%</v>
      </c>
      <c r="K89" s="246" t="s">
        <v>57</v>
      </c>
      <c r="L89" s="246" t="str">
        <f>IF((K89="Leve"),"20%",IF(K89="Menor","40%",IF(K89="Moderado","60%",IF(K89="Mayor","80%",IF(K89="Catastrófico","100%","0")))))</f>
        <v>80%</v>
      </c>
      <c r="M89" s="247" t="str">
        <f>IF((J89="100%")*(L89="100%"),"Extremo",IF((J89="100%")*(L89="80%"),"Alto",IF((J89="100%")*(L89="60%"),"Alto",IF((J89="100%")*(L89="40%"),"Alto",IF((J89="100%")*(L89="20%"),"Alto",IF((J89="80%")*(L89="100%"),"Extremo",IF((J89="80%")*(L89="80%"),"Alto",IF((J89="80%")*(L89="60%"),"Alto",IF((J89="80%")*(L89="40%"),"Moderado",IF((J89="80%")*(L89="20%"),"Moderado",IF((J89="60%")*(L89="100%"),"Extremo",IF((J89="60%")*(L89="80%"),"Alto",IF((J89="60%")*(L89="60%"),"Moderado",IF((J89="60%")*(L89="40%"),"Moderado",IF((J89="60%")*(L89="20%"),"Moderado",IF((J89="40%")*(L89="100%"),"Extremo",IF((J89="40%")*(L89="80%"),"Alto",IF((J89="40%")*(L89="60%"),"Moderado",IF((J89="40%")*(L89="40%"),"Moderado",IF((J89="40%")*(L89="20%"),"Bajo",IF((J89="20%")*(L89="100%"),"Extremo",IF((J89="20%")*(L89="80%"),"Alto",IF((J89="20%")*(L89="60%"),"Moderado",IF((J89="20%")*(L89="40%"),"Bajo",IF((J89="20%")*(L89="20%"),"Bajo","0")))))))))))))))))))))))))</f>
        <v>Alto</v>
      </c>
      <c r="N89" s="53" t="s">
        <v>641</v>
      </c>
      <c r="O89" s="54" t="s">
        <v>65</v>
      </c>
      <c r="P89" s="54" t="s">
        <v>67</v>
      </c>
      <c r="Q89" s="54" t="s">
        <v>71</v>
      </c>
      <c r="R89" s="55">
        <f t="shared" ref="R89:R96" si="103">IF((P89="Preventivo"),"25%",IF(P89="Detectivo","15%",IF(P89="Correctivo","10%","0")))+IF((Q89="Automático"),"25%",IF(Q89="Manual","15%","0"))</f>
        <v>0.4</v>
      </c>
      <c r="S89" s="54" t="s">
        <v>74</v>
      </c>
      <c r="T89" s="54" t="s">
        <v>76</v>
      </c>
      <c r="U89" s="54" t="s">
        <v>79</v>
      </c>
      <c r="V89" s="55">
        <f>IF(O89="probabilidad",J89-(J89*R89),IF(O89="Impacto",(J89-0),"0"))</f>
        <v>0.24</v>
      </c>
      <c r="W89" s="247">
        <f>V90</f>
        <v>0.24</v>
      </c>
      <c r="X89" s="246" t="str">
        <f>IF((W89&lt;21%),"Muy Bajo",IF((W89&lt;41%),"Baja",IF((W89&lt;61%),"Media",IF((W89&lt;81%),"Alta",IF((W89&lt;101%),"Muy alta","0")))))</f>
        <v>Baja</v>
      </c>
      <c r="Y89" s="247">
        <f>IF(O89="Impacto",L89-(L89*R89),IF(O89="Probabilidad",L89-0,"0"))</f>
        <v>0.8</v>
      </c>
      <c r="Z89" s="246" t="str">
        <f>IF((Y89&lt;21%),"Leve",IF((Y89&lt;41%),"Menor",IF((Y89&lt;61%),"Moderado",IF((Y89&lt;81%),"Mayor",IF((Y89&lt;101%),"Catastrófico","0")))))</f>
        <v>Mayor</v>
      </c>
      <c r="AA89" s="247" t="str">
        <f>IF((X89="Muy alta")*(Z89="Catastrófico"),"Extremo",IF((X89="Muy alta")*(Z89="Mayor"),"Alto",IF((X89="Muy alta")*(Z89="Moderado"),"Alto",IF((X89="Muy alta")*(Z89="Menor"),"Alto",IF((X89="Muy alta")*(Z89="Leve"),"Alto",IF((X89="Alta")*(Z89="Catastrófico"),"Extremo",IF((X89="Alta")*(Z89="Mayor"),"Alto",IF((X89="Alta")*(Z89="Moderado"),"Alto",IF((X89="Alta")*(Z89="Menor"),"Moderado",IF((X89="Alta")*(Z89="Leve"),"Moderado",IF((X89="Media")*(Z89="Catastrófico"),"Extremo",IF((X89="Media")*(Z89="Mayor"),"Alto",IF((X89="Media")*(Z89="Moderado"),"Moderado",IF((X89="Media")*(Z89="Menor"),"Moderado",IF((X89="Media")*(Z89="Leve"),"Moderado",IF((X89="Baja")*(Z89="Catastrófico"),"Extremo",IF((X89="Baja")*(Z89="Mayor"),"Alto",IF((X89="Baja")*(Z89="Moderado"),"Moderado",IF((X89="Baja")*(Z89="Menor"),"Moderado",IF((X89="Baja")*(Z89="Leve"),"Bajo",IF((X89="Muy bajo")*(Z89="Catastrófico"),"Extremo",IF((X89="Muy bajo")*(Z89="Mayor"),"Alto",IF((X89="Muy bajo")*(Z89="Moderado"),"Moderado",IF((X89="Muy bajo")*(Z89="Menor"),"Bajo",IF((X89="Muy bajo")*(Z89="Leve"),"Bajo","0")))))))))))))))))))))))))</f>
        <v>Alto</v>
      </c>
      <c r="AB89" s="246" t="s">
        <v>82</v>
      </c>
      <c r="AC89" s="251" t="s">
        <v>631</v>
      </c>
      <c r="AD89" s="240" t="s">
        <v>642</v>
      </c>
      <c r="AE89" s="250">
        <v>45688</v>
      </c>
      <c r="AF89" s="250">
        <v>45689</v>
      </c>
      <c r="AG89" s="104" t="s">
        <v>643</v>
      </c>
      <c r="AH89" s="104" t="s">
        <v>643</v>
      </c>
      <c r="AI89" s="104" t="s">
        <v>643</v>
      </c>
      <c r="AJ89" s="104" t="s">
        <v>643</v>
      </c>
      <c r="AK89" s="246" t="s">
        <v>310</v>
      </c>
    </row>
    <row r="90" spans="1:37" s="54" customFormat="1" ht="99.75" customHeight="1" x14ac:dyDescent="0.25">
      <c r="A90" s="245"/>
      <c r="B90" s="240"/>
      <c r="C90" s="249"/>
      <c r="D90" s="249"/>
      <c r="E90" s="240"/>
      <c r="F90" s="246"/>
      <c r="G90" s="240"/>
      <c r="H90" s="246"/>
      <c r="I90" s="246"/>
      <c r="J90" s="246"/>
      <c r="K90" s="246"/>
      <c r="L90" s="246"/>
      <c r="M90" s="247"/>
      <c r="N90" s="53" t="s">
        <v>644</v>
      </c>
      <c r="O90" s="54" t="s">
        <v>65</v>
      </c>
      <c r="P90" s="54" t="s">
        <v>67</v>
      </c>
      <c r="Q90" s="54" t="s">
        <v>71</v>
      </c>
      <c r="R90" s="55">
        <f t="shared" si="103"/>
        <v>0.4</v>
      </c>
      <c r="S90" s="54" t="s">
        <v>74</v>
      </c>
      <c r="T90" s="54" t="s">
        <v>76</v>
      </c>
      <c r="U90" s="54" t="s">
        <v>79</v>
      </c>
      <c r="V90" s="55">
        <f>IF(O90="probabilidad",J89-(J89*R90),IF(O90="Impacto",(J89-0),"0"))</f>
        <v>0.24</v>
      </c>
      <c r="W90" s="247"/>
      <c r="X90" s="246"/>
      <c r="Y90" s="247"/>
      <c r="Z90" s="246"/>
      <c r="AA90" s="247"/>
      <c r="AB90" s="246"/>
      <c r="AC90" s="246"/>
      <c r="AD90" s="240"/>
      <c r="AE90" s="246"/>
      <c r="AF90" s="246"/>
      <c r="AG90" s="59" t="s">
        <v>645</v>
      </c>
      <c r="AH90" s="59" t="s">
        <v>645</v>
      </c>
      <c r="AI90" s="59" t="s">
        <v>645</v>
      </c>
      <c r="AJ90" s="59" t="s">
        <v>645</v>
      </c>
      <c r="AK90" s="246"/>
    </row>
    <row r="91" spans="1:37" s="54" customFormat="1" ht="75.75" customHeight="1" x14ac:dyDescent="0.25">
      <c r="A91" s="245" t="s">
        <v>27</v>
      </c>
      <c r="B91" s="240" t="s">
        <v>174</v>
      </c>
      <c r="C91" s="240" t="s">
        <v>646</v>
      </c>
      <c r="D91" s="240" t="s">
        <v>647</v>
      </c>
      <c r="E91" s="240" t="str">
        <f>CONCATENATE(B91," ",C91," ",D91)</f>
        <v>Afectación económica y reputacional por sanciones disciplinarias por la constitución de reservas presupuestales sin el lleno de los requisitos debido al desconocimiento de las normas institucionales (Estatutos) y del principio de anualidad presupuestal, consagrado en el articulo 12 de EOP</v>
      </c>
      <c r="F91" s="246" t="s">
        <v>41</v>
      </c>
      <c r="G91" s="240" t="s">
        <v>32</v>
      </c>
      <c r="H91" s="246" t="s">
        <v>648</v>
      </c>
      <c r="I91" s="246" t="s">
        <v>59</v>
      </c>
      <c r="J91" s="246" t="str">
        <f>IF((I91="Muy Bajo"),"20%",IF(I91="Baja","40%",IF(I91="Media","60%",IF(I91="Alta","80%",IF(I91="Muy Alta","100%","0")))))</f>
        <v>20%</v>
      </c>
      <c r="K91" s="246" t="s">
        <v>55</v>
      </c>
      <c r="L91" s="246" t="str">
        <f>IF((K91="Leve"),"20%",IF(K91="Menor","40%",IF(K91="Moderado","60%",IF(K91="Mayor","80%",IF(K91="Catastrófico","100%","0")))))</f>
        <v>40%</v>
      </c>
      <c r="M91" s="247" t="str">
        <f>IF((J91="100%")*(L91="100%"),"Extremo",IF((J91="100%")*(L91="80%"),"Alto",IF((J91="100%")*(L91="60%"),"Alto",IF((J91="100%")*(L91="40%"),"Alto",IF((J91="100%")*(L91="20%"),"Alto",IF((J91="80%")*(L91="100%"),"Extremo",IF((J91="80%")*(L91="80%"),"Alto",IF((J91="80%")*(L91="60%"),"Alto",IF((J91="80%")*(L91="40%"),"Moderado",IF((J91="80%")*(L91="20%"),"Moderado",IF((J91="60%")*(L91="100%"),"Extremo",IF((J91="60%")*(L91="80%"),"Alto",IF((J91="60%")*(L91="60%"),"Moderado",IF((J91="60%")*(L91="40%"),"Moderado",IF((J91="60%")*(L91="20%"),"Moderado",IF((J91="40%")*(L91="100%"),"Extremo",IF((J91="40%")*(L91="80%"),"Alto",IF((J91="40%")*(L91="60%"),"Moderado",IF((J91="40%")*(L91="40%"),"Moderado",IF((J91="40%")*(L91="20%"),"Bajo",IF((J91="20%")*(L91="100%"),"Extremo",IF((J91="20%")*(L91="80%"),"Alto",IF((J91="20%")*(L91="60%"),"Moderado",IF((J91="20%")*(L91="40%"),"Bajo",IF((J91="20%")*(L91="20%"),"Bajo","0")))))))))))))))))))))))))</f>
        <v>Bajo</v>
      </c>
      <c r="N91" s="240" t="s">
        <v>649</v>
      </c>
      <c r="O91" s="246" t="s">
        <v>65</v>
      </c>
      <c r="P91" s="246" t="s">
        <v>68</v>
      </c>
      <c r="Q91" s="246" t="s">
        <v>71</v>
      </c>
      <c r="R91" s="247">
        <v>0.4</v>
      </c>
      <c r="S91" s="246" t="s">
        <v>74</v>
      </c>
      <c r="T91" s="246" t="s">
        <v>76</v>
      </c>
      <c r="U91" s="246" t="s">
        <v>79</v>
      </c>
      <c r="V91" s="247">
        <f>IF(O91="probabilidad",J91-(J91*R91),IF(O91="Impacto",(J91-0),"0"))</f>
        <v>0.12</v>
      </c>
      <c r="W91" s="247">
        <f>V91</f>
        <v>0.12</v>
      </c>
      <c r="X91" s="246" t="str">
        <f>IF((W91&lt;21%),"Muy Bajo",IF((W91&lt;41%),"Baja",IF((W91&lt;61%),"Media",IF((W91&lt;81%),"Alta",IF((W91&lt;101%),"Muy alta","0")))))</f>
        <v>Muy Bajo</v>
      </c>
      <c r="Y91" s="247">
        <f>IF(O91="Impacto",L91-(L91*R91),IF(O91="Probabilidad",L91-0,"0"))</f>
        <v>0.4</v>
      </c>
      <c r="Z91" s="246" t="str">
        <f>IF((Y91&lt;21%),"Leve",IF((Y91&lt;41%),"Menor",IF((Y91&lt;61%),"Moderado",IF((Y91&lt;81%),"Mayor",IF((Y91&lt;101%),"Catastrófico","0")))))</f>
        <v>Menor</v>
      </c>
      <c r="AA91" s="247" t="str">
        <f>IF((X91="Muy alta")*(Z91="Catastrófico"),"Extremo",IF((X91="Muy alta")*(Z91="Mayor"),"Alto",IF((X91="Muy alta")*(Z91="Moderado"),"Alto",IF((X91="Muy alta")*(Z91="Menor"),"Alto",IF((X91="Muy alta")*(Z91="Leve"),"Alto",IF((X91="Alta")*(Z91="Catastrófico"),"Extremo",IF((X91="Alta")*(Z91="Mayor"),"Alto",IF((X91="Alta")*(Z91="Moderado"),"Alto",IF((X91="Alta")*(Z91="Menor"),"Moderado",IF((X91="Alta")*(Z91="Leve"),"Moderado",IF((X91="Media")*(Z91="Catastrófico"),"Extremo",IF((X91="Media")*(Z91="Mayor"),"Alto",IF((X91="Media")*(Z91="Moderado"),"Moderado",IF((X91="Media")*(Z91="Menor"),"Moderado",IF((X91="Media")*(Z91="Leve"),"Moderado",IF((X91="Baja")*(Z91="Catastrófico"),"Extremo",IF((X91="Baja")*(Z91="Mayor"),"Alto",IF((X91="Baja")*(Z91="Moderado"),"Moderado",IF((X91="Baja")*(Z91="Menor"),"Moderado",IF((X91="Baja")*(Z91="Leve"),"Bajo",IF((X91="Muy bajo")*(Z91="Catastrófico"),"Extremo",IF((X91="Muy bajo")*(Z91="Mayor"),"Alto",IF((X91="Muy bajo")*(Z91="Moderado"),"Moderado",IF((X91="Muy bajo")*(Z91="Menor"),"Bajo",IF((X91="Muy bajo")*(Z91="Leve"),"Bajo","0")))))))))))))))))))))))))</f>
        <v>Bajo</v>
      </c>
      <c r="AB91" s="246" t="s">
        <v>82</v>
      </c>
      <c r="AC91" s="251" t="s">
        <v>631</v>
      </c>
      <c r="AD91" s="240" t="s">
        <v>642</v>
      </c>
      <c r="AE91" s="250">
        <v>45688</v>
      </c>
      <c r="AF91" s="250">
        <v>45689</v>
      </c>
      <c r="AG91" s="252" t="s">
        <v>650</v>
      </c>
      <c r="AH91" s="252" t="s">
        <v>650</v>
      </c>
      <c r="AI91" s="252" t="s">
        <v>650</v>
      </c>
      <c r="AJ91" s="252" t="s">
        <v>650</v>
      </c>
      <c r="AK91" s="246" t="s">
        <v>310</v>
      </c>
    </row>
    <row r="92" spans="1:37" s="54" customFormat="1" ht="95.25" customHeight="1" x14ac:dyDescent="0.25">
      <c r="A92" s="245"/>
      <c r="B92" s="240"/>
      <c r="C92" s="240"/>
      <c r="D92" s="240"/>
      <c r="E92" s="240"/>
      <c r="F92" s="246"/>
      <c r="G92" s="240"/>
      <c r="H92" s="246"/>
      <c r="I92" s="246"/>
      <c r="J92" s="246"/>
      <c r="K92" s="246"/>
      <c r="L92" s="246"/>
      <c r="M92" s="247"/>
      <c r="N92" s="240"/>
      <c r="O92" s="246"/>
      <c r="P92" s="246"/>
      <c r="Q92" s="246"/>
      <c r="R92" s="247"/>
      <c r="S92" s="246"/>
      <c r="T92" s="246"/>
      <c r="U92" s="246"/>
      <c r="V92" s="247"/>
      <c r="W92" s="247"/>
      <c r="X92" s="246"/>
      <c r="Y92" s="247"/>
      <c r="Z92" s="246"/>
      <c r="AA92" s="247"/>
      <c r="AB92" s="246"/>
      <c r="AC92" s="246"/>
      <c r="AD92" s="240"/>
      <c r="AE92" s="246"/>
      <c r="AF92" s="246"/>
      <c r="AG92" s="252"/>
      <c r="AH92" s="252"/>
      <c r="AI92" s="252"/>
      <c r="AJ92" s="252"/>
      <c r="AK92" s="246"/>
    </row>
    <row r="93" spans="1:37" s="54" customFormat="1" ht="111.75" customHeight="1" x14ac:dyDescent="0.25">
      <c r="A93" s="245" t="s">
        <v>27</v>
      </c>
      <c r="B93" s="240" t="s">
        <v>100</v>
      </c>
      <c r="C93" s="240" t="s">
        <v>651</v>
      </c>
      <c r="D93" s="240" t="s">
        <v>652</v>
      </c>
      <c r="E93" s="240" t="str">
        <f>CONCATENATE(B93," ",C93," ",D93)</f>
        <v>Afectación económica por pérdida de recursos de la prestación de servicios ofrecidos por la Universidad  debido a la falta de comunicación entre las UAA que generan la prestación del servicio y el control de la cartera</v>
      </c>
      <c r="F93" s="246" t="s">
        <v>41</v>
      </c>
      <c r="G93" s="240" t="s">
        <v>32</v>
      </c>
      <c r="H93" s="258" t="s">
        <v>653</v>
      </c>
      <c r="I93" s="246" t="s">
        <v>47</v>
      </c>
      <c r="J93" s="246" t="str">
        <f>IF((I93="Muy Bajo"),"20%",IF(I93="Baja","40%",IF(I93="Media","60%",IF(I93="Alta","80%",IF(I93="Muy Alta","100%","0")))))</f>
        <v>60%</v>
      </c>
      <c r="K93" s="246" t="s">
        <v>56</v>
      </c>
      <c r="L93" s="246" t="str">
        <f>IF((K93="Leve"),"20%",IF(K93="Menor","40%",IF(K93="Moderado","60%",IF(K93="Mayor","80%",IF(K93="Catastrófico","100%","0")))))</f>
        <v>60%</v>
      </c>
      <c r="M93" s="247" t="str">
        <f>IF((J93="100%")*(L93="100%"),"Extremo",IF((J93="100%")*(L93="80%"),"Alto",IF((J93="100%")*(L93="60%"),"Alto",IF((J93="100%")*(L93="40%"),"Alto",IF((J93="100%")*(L93="20%"),"Alto",IF((J93="80%")*(L93="100%"),"Extremo",IF((J93="80%")*(L93="80%"),"Alto",IF((J93="80%")*(L93="60%"),"Alto",IF((J93="80%")*(L93="40%"),"Moderado",IF((J93="80%")*(L93="20%"),"Moderado",IF((J93="60%")*(L93="100%"),"Extremo",IF((J93="60%")*(L93="80%"),"Alto",IF((J93="60%")*(L93="60%"),"Moderado",IF((J93="60%")*(L93="40%"),"Moderado",IF((J93="60%")*(L93="20%"),"Moderado",IF((J93="40%")*(L93="100%"),"Extremo",IF((J93="40%")*(L93="80%"),"Alto",IF((J93="40%")*(L93="60%"),"Moderado",IF((J93="40%")*(L93="40%"),"Moderado",IF((J93="40%")*(L93="20%"),"Bajo",IF((J93="20%")*(L93="100%"),"Extremo",IF((J93="20%")*(L93="80%"),"Alto",IF((J93="20%")*(L93="60%"),"Moderado",IF((J93="20%")*(L93="40%"),"Bajo",IF((J93="20%")*(L93="20%"),"Bajo","0")))))))))))))))))))))))))</f>
        <v>Moderado</v>
      </c>
      <c r="N93" s="53" t="s">
        <v>654</v>
      </c>
      <c r="O93" s="54" t="s">
        <v>65</v>
      </c>
      <c r="P93" s="54" t="s">
        <v>68</v>
      </c>
      <c r="Q93" s="54" t="s">
        <v>71</v>
      </c>
      <c r="R93" s="55">
        <f t="shared" si="103"/>
        <v>0.3</v>
      </c>
      <c r="S93" s="54" t="s">
        <v>74</v>
      </c>
      <c r="T93" s="54" t="s">
        <v>76</v>
      </c>
      <c r="U93" s="54" t="s">
        <v>78</v>
      </c>
      <c r="V93" s="55">
        <f>IF(O93="probabilidad",J93-(J93*R93),IF(O93="Impacto",(J93-0),"0"))</f>
        <v>0.42</v>
      </c>
      <c r="W93" s="247">
        <f>V95</f>
        <v>0.42</v>
      </c>
      <c r="X93" s="246" t="str">
        <f>IF((W93&lt;21%),"Muy Bajo",IF((W93&lt;41%),"Baja",IF((W93&lt;61%),"Media",IF((W93&lt;81%),"Alta",IF((W93&lt;101%),"Muy alta","0")))))</f>
        <v>Media</v>
      </c>
      <c r="Y93" s="247">
        <f>IF(O93="Impacto",L93-(L93*R93),IF(O93="Probabilidad",L93-0,"0"))</f>
        <v>0.6</v>
      </c>
      <c r="Z93" s="246" t="str">
        <f>IF((Y93&lt;21%),"Leve",IF((Y93&lt;41%),"Menor",IF((Y93&lt;61%),"Moderado",IF((Y93&lt;81%),"Mayor",IF((Y93&lt;101%),"Catastrófico","0")))))</f>
        <v>Moderado</v>
      </c>
      <c r="AA93" s="247" t="str">
        <f>IF((X93="Muy alta")*(Z93="Catastrófico"),"Extremo",IF((X93="Muy alta")*(Z93="Mayor"),"Alto",IF((X93="Muy alta")*(Z93="Moderado"),"Alto",IF((X93="Muy alta")*(Z93="Menor"),"Alto",IF((X93="Muy alta")*(Z93="Leve"),"Alto",IF((X93="Alta")*(Z93="Catastrófico"),"Extremo",IF((X93="Alta")*(Z93="Mayor"),"Alto",IF((X93="Alta")*(Z93="Moderado"),"Alto",IF((X93="Alta")*(Z93="Menor"),"Moderado",IF((X93="Alta")*(Z93="Leve"),"Moderado",IF((X93="Media")*(Z93="Catastrófico"),"Extremo",IF((X93="Media")*(Z93="Mayor"),"Alto",IF((X93="Media")*(Z93="Moderado"),"Moderado",IF((X93="Media")*(Z93="Menor"),"Moderado",IF((X93="Media")*(Z93="Leve"),"Moderado",IF((X93="Baja")*(Z93="Catastrófico"),"Extremo",IF((X93="Baja")*(Z93="Mayor"),"Alto",IF((X93="Baja")*(Z93="Moderado"),"Moderado",IF((X93="Baja")*(Z93="Menor"),"Moderado",IF((X93="Baja")*(Z93="Leve"),"Bajo",IF((X93="Muy bajo")*(Z93="Catastrófico"),"Extremo",IF((X93="Muy bajo")*(Z93="Mayor"),"Alto",IF((X93="Muy bajo")*(Z93="Moderado"),"Moderado",IF((X93="Muy bajo")*(Z93="Menor"),"Bajo",IF((X93="Muy bajo")*(Z93="Leve"),"Bajo","0")))))))))))))))))))))))))</f>
        <v>Moderado</v>
      </c>
      <c r="AB93" s="246" t="s">
        <v>82</v>
      </c>
      <c r="AC93" s="251" t="s">
        <v>631</v>
      </c>
      <c r="AD93" s="240" t="s">
        <v>642</v>
      </c>
      <c r="AE93" s="250">
        <v>45688</v>
      </c>
      <c r="AF93" s="250">
        <v>45689</v>
      </c>
      <c r="AG93" s="252" t="s">
        <v>655</v>
      </c>
      <c r="AH93" s="252" t="s">
        <v>655</v>
      </c>
      <c r="AI93" s="252" t="s">
        <v>655</v>
      </c>
      <c r="AJ93" s="252" t="s">
        <v>655</v>
      </c>
      <c r="AK93" s="246" t="s">
        <v>310</v>
      </c>
    </row>
    <row r="94" spans="1:37" s="54" customFormat="1" ht="102.75" customHeight="1" x14ac:dyDescent="0.25">
      <c r="A94" s="245"/>
      <c r="B94" s="240"/>
      <c r="C94" s="240"/>
      <c r="D94" s="240"/>
      <c r="E94" s="240"/>
      <c r="F94" s="246"/>
      <c r="G94" s="240"/>
      <c r="H94" s="258"/>
      <c r="I94" s="246"/>
      <c r="J94" s="246"/>
      <c r="K94" s="246"/>
      <c r="L94" s="246"/>
      <c r="M94" s="247"/>
      <c r="N94" s="53" t="s">
        <v>656</v>
      </c>
      <c r="O94" s="54" t="s">
        <v>65</v>
      </c>
      <c r="P94" s="54" t="s">
        <v>68</v>
      </c>
      <c r="Q94" s="54" t="s">
        <v>71</v>
      </c>
      <c r="R94" s="55">
        <f t="shared" si="103"/>
        <v>0.3</v>
      </c>
      <c r="S94" s="54" t="s">
        <v>74</v>
      </c>
      <c r="T94" s="54" t="s">
        <v>76</v>
      </c>
      <c r="U94" s="54" t="s">
        <v>78</v>
      </c>
      <c r="V94" s="55">
        <f>IF(O94="probabilidad",J93-(J93*R94),IF(O94="Impacto",(J93-0),"0"))</f>
        <v>0.42</v>
      </c>
      <c r="W94" s="247"/>
      <c r="X94" s="246"/>
      <c r="Y94" s="247"/>
      <c r="Z94" s="246"/>
      <c r="AA94" s="247"/>
      <c r="AB94" s="246"/>
      <c r="AC94" s="251"/>
      <c r="AD94" s="240"/>
      <c r="AE94" s="250"/>
      <c r="AF94" s="250"/>
      <c r="AG94" s="252"/>
      <c r="AH94" s="252"/>
      <c r="AI94" s="252"/>
      <c r="AJ94" s="252"/>
      <c r="AK94" s="246"/>
    </row>
    <row r="95" spans="1:37" s="54" customFormat="1" ht="127.5" customHeight="1" x14ac:dyDescent="0.25">
      <c r="A95" s="245"/>
      <c r="B95" s="240"/>
      <c r="C95" s="246"/>
      <c r="D95" s="246"/>
      <c r="E95" s="240"/>
      <c r="F95" s="246"/>
      <c r="G95" s="240"/>
      <c r="H95" s="258"/>
      <c r="I95" s="246"/>
      <c r="J95" s="246"/>
      <c r="K95" s="246"/>
      <c r="L95" s="246"/>
      <c r="M95" s="247"/>
      <c r="N95" s="53" t="s">
        <v>657</v>
      </c>
      <c r="O95" s="54" t="s">
        <v>65</v>
      </c>
      <c r="P95" s="54" t="s">
        <v>68</v>
      </c>
      <c r="Q95" s="54" t="s">
        <v>71</v>
      </c>
      <c r="R95" s="55">
        <f t="shared" si="103"/>
        <v>0.3</v>
      </c>
      <c r="S95" s="54" t="s">
        <v>74</v>
      </c>
      <c r="T95" s="54" t="s">
        <v>76</v>
      </c>
      <c r="U95" s="54" t="s">
        <v>78</v>
      </c>
      <c r="V95" s="55">
        <f>IF(O95="probabilidad",J93-(J93*R95),IF(O95="Impacto",(J93-0),"0"))</f>
        <v>0.42</v>
      </c>
      <c r="W95" s="247"/>
      <c r="X95" s="246"/>
      <c r="Y95" s="247"/>
      <c r="Z95" s="246"/>
      <c r="AA95" s="247"/>
      <c r="AB95" s="246"/>
      <c r="AC95" s="251"/>
      <c r="AD95" s="240"/>
      <c r="AE95" s="250"/>
      <c r="AF95" s="250"/>
      <c r="AG95" s="252"/>
      <c r="AH95" s="252"/>
      <c r="AI95" s="252"/>
      <c r="AJ95" s="252"/>
      <c r="AK95" s="246"/>
    </row>
    <row r="96" spans="1:37" s="54" customFormat="1" ht="30.75" customHeight="1" x14ac:dyDescent="0.25">
      <c r="A96" s="245" t="s">
        <v>27</v>
      </c>
      <c r="B96" s="240" t="s">
        <v>174</v>
      </c>
      <c r="C96" s="240" t="s">
        <v>658</v>
      </c>
      <c r="D96" s="240" t="s">
        <v>659</v>
      </c>
      <c r="E96" s="240" t="str">
        <f>CONCATENATE(B96," ",C96," ",D96)</f>
        <v>Afectación económica y reputacional por demandas, multas, embargos y  quejas por parte de proveedores  debido al no pago oportuno de los compromisos adquiridos por la universidad con proveedores debido a cierres, paros y desconexión</v>
      </c>
      <c r="F96" s="246" t="s">
        <v>45</v>
      </c>
      <c r="G96" s="240" t="s">
        <v>32</v>
      </c>
      <c r="H96" s="240" t="s">
        <v>660</v>
      </c>
      <c r="I96" s="246" t="s">
        <v>47</v>
      </c>
      <c r="J96" s="246" t="str">
        <f>IF((I96="Muy Bajo"),"20%",IF(I96="Baja","40%",IF(I96="Media","60%",IF(I96="Alta","80%",IF(I96="Muy Alta","100%","0")))))</f>
        <v>60%</v>
      </c>
      <c r="K96" s="246" t="s">
        <v>56</v>
      </c>
      <c r="L96" s="246" t="str">
        <f>IF((K96="Leve"),"20%",IF(K96="Menor","40%",IF(K96="Moderado","60%",IF(K96="Mayor","80%",IF(K96="Catastrófico","100%","0")))))</f>
        <v>60%</v>
      </c>
      <c r="M96" s="247" t="str">
        <f>IF((J96="100%")*(L96="100%"),"Extremo",IF((J96="100%")*(L96="80%"),"Alto",IF((J96="100%")*(L96="60%"),"Alto",IF((J96="100%")*(L96="40%"),"Alto",IF((J96="100%")*(L96="20%"),"Alto",IF((J96="80%")*(L96="100%"),"Extremo",IF((J96="80%")*(L96="80%"),"Alto",IF((J96="80%")*(L96="60%"),"Alto",IF((J96="80%")*(L96="40%"),"Moderado",IF((J96="80%")*(L96="20%"),"Moderado",IF((J96="60%")*(L96="100%"),"Extremo",IF((J96="60%")*(L96="80%"),"Alto",IF((J96="60%")*(L96="60%"),"Moderado",IF((J96="60%")*(L96="40%"),"Moderado",IF((J96="60%")*(L96="20%"),"Moderado",IF((J96="40%")*(L96="100%"),"Extremo",IF((J96="40%")*(L96="80%"),"Alto",IF((J96="40%")*(L96="60%"),"Moderado",IF((J96="40%")*(L96="40%"),"Moderado",IF((J96="40%")*(L96="20%"),"Bajo",IF((J96="20%")*(L96="100%"),"Extremo",IF((J96="20%")*(L96="80%"),"Alto",IF((J96="20%")*(L96="60%"),"Moderado",IF((J96="20%")*(L96="40%"),"Bajo",IF((J96="20%")*(L96="20%"),"Bajo","0")))))))))))))))))))))))))</f>
        <v>Moderado</v>
      </c>
      <c r="N96" s="240" t="s">
        <v>661</v>
      </c>
      <c r="O96" s="246" t="s">
        <v>65</v>
      </c>
      <c r="P96" s="246" t="s">
        <v>68</v>
      </c>
      <c r="Q96" s="246" t="s">
        <v>70</v>
      </c>
      <c r="R96" s="247">
        <f t="shared" si="103"/>
        <v>0.4</v>
      </c>
      <c r="S96" s="246" t="s">
        <v>74</v>
      </c>
      <c r="T96" s="246" t="s">
        <v>76</v>
      </c>
      <c r="U96" s="246" t="s">
        <v>79</v>
      </c>
      <c r="V96" s="247">
        <f>IF(O96="probabilidad",J96-(J96*R96),IF(O96="Impacto",(J96-0),"0"))</f>
        <v>0.36</v>
      </c>
      <c r="W96" s="247">
        <f>V96</f>
        <v>0.36</v>
      </c>
      <c r="X96" s="246" t="str">
        <f>IF((W96&lt;21%),"Muy Bajo",IF((W96&lt;41%),"Baja",IF((W96&lt;61%),"Media",IF((W96&lt;81%),"Alta",IF((W96&lt;101%),"Muy alta","0")))))</f>
        <v>Baja</v>
      </c>
      <c r="Y96" s="247">
        <f>IF(O96="Impacto",L96-(L96*R96),IF(O96="Probabilidad",L96-0,"0"))</f>
        <v>0.6</v>
      </c>
      <c r="Z96" s="246" t="str">
        <f>IF((Y96&lt;21%),"Leve",IF((Y96&lt;41%),"Menor",IF((Y96&lt;61%),"Moderado",IF((Y96&lt;81%),"Mayor",IF((Y96&lt;101%),"Catastrófico","0")))))</f>
        <v>Moderado</v>
      </c>
      <c r="AA96" s="247" t="str">
        <f>IF((X96="Muy alta")*(Z96="Catastrófico"),"Extremo",IF((X96="Muy alta")*(Z96="Mayor"),"Alto",IF((X96="Muy alta")*(Z96="Moderado"),"Alto",IF((X96="Muy alta")*(Z96="Menor"),"Alto",IF((X96="Muy alta")*(Z96="Leve"),"Alto",IF((X96="Alta")*(Z96="Catastrófico"),"Extremo",IF((X96="Alta")*(Z96="Mayor"),"Alto",IF((X96="Alta")*(Z96="Moderado"),"Alto",IF((X96="Alta")*(Z96="Menor"),"Moderado",IF((X96="Alta")*(Z96="Leve"),"Moderado",IF((X96="Media")*(Z96="Catastrófico"),"Extremo",IF((X96="Media")*(Z96="Mayor"),"Alto",IF((X96="Media")*(Z96="Moderado"),"Moderado",IF((X96="Media")*(Z96="Menor"),"Moderado",IF((X96="Media")*(Z96="Leve"),"Moderado",IF((X96="Baja")*(Z96="Catastrófico"),"Extremo",IF((X96="Baja")*(Z96="Mayor"),"Alto",IF((X96="Baja")*(Z96="Moderado"),"Moderado",IF((X96="Baja")*(Z96="Menor"),"Moderado",IF((X96="Baja")*(Z96="Leve"),"Bajo",IF((X96="Muy bajo")*(Z96="Catastrófico"),"Extremo",IF((X96="Muy bajo")*(Z96="Mayor"),"Alto",IF((X96="Muy bajo")*(Z96="Moderado"),"Moderado",IF((X96="Muy bajo")*(Z96="Menor"),"Bajo",IF((X96="Muy bajo")*(Z96="Leve"),"Bajo","0")))))))))))))))))))))))))</f>
        <v>Moderado</v>
      </c>
      <c r="AB96" s="246" t="s">
        <v>82</v>
      </c>
      <c r="AC96" s="251" t="s">
        <v>662</v>
      </c>
      <c r="AD96" s="240" t="s">
        <v>642</v>
      </c>
      <c r="AE96" s="250">
        <v>45688</v>
      </c>
      <c r="AF96" s="250">
        <v>45689</v>
      </c>
      <c r="AG96" s="252" t="s">
        <v>663</v>
      </c>
      <c r="AH96" s="252" t="s">
        <v>663</v>
      </c>
      <c r="AI96" s="252" t="s">
        <v>663</v>
      </c>
      <c r="AJ96" s="252" t="s">
        <v>663</v>
      </c>
      <c r="AK96" s="246" t="s">
        <v>310</v>
      </c>
    </row>
    <row r="97" spans="1:37" s="54" customFormat="1" ht="129.75" customHeight="1" x14ac:dyDescent="0.25">
      <c r="A97" s="245"/>
      <c r="B97" s="240"/>
      <c r="C97" s="240"/>
      <c r="D97" s="240"/>
      <c r="E97" s="240"/>
      <c r="F97" s="246"/>
      <c r="G97" s="240"/>
      <c r="H97" s="240"/>
      <c r="I97" s="246"/>
      <c r="J97" s="246"/>
      <c r="K97" s="246"/>
      <c r="L97" s="246"/>
      <c r="M97" s="247"/>
      <c r="N97" s="240"/>
      <c r="O97" s="246"/>
      <c r="P97" s="246" t="s">
        <v>67</v>
      </c>
      <c r="Q97" s="246" t="s">
        <v>70</v>
      </c>
      <c r="R97" s="247"/>
      <c r="S97" s="246"/>
      <c r="T97" s="246"/>
      <c r="U97" s="246"/>
      <c r="V97" s="247"/>
      <c r="W97" s="247"/>
      <c r="X97" s="246"/>
      <c r="Y97" s="247"/>
      <c r="Z97" s="246"/>
      <c r="AA97" s="247"/>
      <c r="AB97" s="246"/>
      <c r="AC97" s="251"/>
      <c r="AD97" s="240"/>
      <c r="AE97" s="250"/>
      <c r="AF97" s="250"/>
      <c r="AG97" s="252"/>
      <c r="AH97" s="252"/>
      <c r="AI97" s="252"/>
      <c r="AJ97" s="252"/>
      <c r="AK97" s="246"/>
    </row>
    <row r="98" spans="1:37" s="54" customFormat="1" ht="42" customHeight="1" x14ac:dyDescent="0.25">
      <c r="A98" s="245" t="s">
        <v>27</v>
      </c>
      <c r="B98" s="240" t="s">
        <v>100</v>
      </c>
      <c r="C98" s="240" t="s">
        <v>667</v>
      </c>
      <c r="D98" s="221" t="s">
        <v>668</v>
      </c>
      <c r="E98" s="240" t="str">
        <f>CONCATENATE(B98," ",C98," ",D98)</f>
        <v>Afectación económica por falta de confiabilidad y oportunidad de la información contable y financiera reportada  debido a información imprecisa entregada por las UAA, información arrojada por el sistema de información y la necesidad de un sistema de información  integrado administrativo y financiero.</v>
      </c>
      <c r="F98" s="246" t="s">
        <v>43</v>
      </c>
      <c r="G98" s="240" t="s">
        <v>32</v>
      </c>
      <c r="H98" s="246" t="s">
        <v>669</v>
      </c>
      <c r="I98" s="246" t="s">
        <v>49</v>
      </c>
      <c r="J98" s="246" t="str">
        <f>IF((I98="Muy Bajo"),"20%",IF(I98="Baja","40%",IF(I98="Media","60%",IF(I98="Alta","80%",IF(I98="Muy Alta","100%","0")))))</f>
        <v>100%</v>
      </c>
      <c r="K98" s="246" t="s">
        <v>57</v>
      </c>
      <c r="L98" s="246" t="str">
        <f>IF((K98="Leve"),"20%",IF(K98="Menor","40%",IF(K98="Moderado","60%",IF(K98="Mayor","80%",IF(K98="Catastrófico","100%","0")))))</f>
        <v>80%</v>
      </c>
      <c r="M98" s="247" t="str">
        <f>IF((J98="100%")*(L98="100%"),"Extremo",IF((J98="100%")*(L98="80%"),"Alto",IF((J98="100%")*(L98="60%"),"Alto",IF((J98="100%")*(L98="40%"),"Alto",IF((J98="100%")*(L98="20%"),"Alto",IF((J98="80%")*(L98="100%"),"Extremo",IF((J98="80%")*(L98="80%"),"Alto",IF((J98="80%")*(L98="60%"),"Alto",IF((J98="80%")*(L98="40%"),"Moderado",IF((J98="80%")*(L98="20%"),"Moderado",IF((J98="60%")*(L98="100%"),"Extremo",IF((J98="60%")*(L98="80%"),"Alto",IF((J98="60%")*(L98="60%"),"Moderado",IF((J98="60%")*(L98="40%"),"Moderado",IF((J98="60%")*(L98="20%"),"Moderado",IF((J98="40%")*(L98="100%"),"Extremo",IF((J98="40%")*(L98="80%"),"Alto",IF((J98="40%")*(L98="60%"),"Moderado",IF((J98="40%")*(L98="40%"),"Moderado",IF((J98="40%")*(L98="20%"),"Bajo",IF((J98="20%")*(L98="100%"),"Extremo",IF((J98="20%")*(L98="80%"),"Alto",IF((J98="20%")*(L98="60%"),"Moderado",IF((J98="20%")*(L98="40%"),"Bajo",IF((J98="20%")*(L98="20%"),"Bajo","0")))))))))))))))))))))))))</f>
        <v>Alto</v>
      </c>
      <c r="N98" s="53"/>
      <c r="O98" s="53" t="s">
        <v>65</v>
      </c>
      <c r="P98" s="54" t="s">
        <v>67</v>
      </c>
      <c r="Q98" s="54" t="s">
        <v>71</v>
      </c>
      <c r="R98" s="55">
        <f>IF((P98="Preventivo"),"25%",IF(P98="Detectivo","15%",IF(P98="Correctivo","10%","0")))+IF((Q98="Automático"),"25%",IF(Q98="Manual","15%","0"))</f>
        <v>0.4</v>
      </c>
      <c r="S98" s="54" t="s">
        <v>74</v>
      </c>
      <c r="T98" s="54" t="s">
        <v>76</v>
      </c>
      <c r="U98" s="54" t="s">
        <v>78</v>
      </c>
      <c r="V98" s="55">
        <f>IF(O98="probabilidad",J98-(J98*R98),IF(O98="Impacto",(J98-0),"0"))</f>
        <v>0.6</v>
      </c>
      <c r="W98" s="247">
        <f>V103</f>
        <v>0.7</v>
      </c>
      <c r="X98" s="246" t="str">
        <f>IF((W98&lt;21%),"Muy Bajo",IF((W98&lt;41%),"Baja",IF((W98&lt;61%),"Media",IF((W98&lt;81%),"Alta",IF((W98&lt;101%),"Muy alta","0")))))</f>
        <v>Alta</v>
      </c>
      <c r="Y98" s="247">
        <f>IF(O107="Impacto",L98-(L98*R107),IF((O107)="Probabilidad",L98-0,"0"))</f>
        <v>0.8</v>
      </c>
      <c r="Z98" s="246" t="str">
        <f>IF((Y98&lt;21%),"Leve",IF((Y98&lt;41%),"Menor",IF((Y98&lt;61%),"Moderado",IF((Y98&lt;81%),"Mayor",IF((Y98&lt;101%),"Catastrófico","0")))))</f>
        <v>Mayor</v>
      </c>
      <c r="AA98" s="247" t="str">
        <f>IF((X98="Muy alta")*(Z98="Catastrófico"),"Extremo",IF((X98="Muy alta")*(Z98="Mayor"),"Alto",IF((X98="Muy alta")*(Z98="Moderado"),"Alto",IF((X98="Muy alta")*(Z98="Menor"),"Alto",IF((X98="Muy alta")*(Z98="Leve"),"Alto",IF((X98="Alta")*(Z98="Catastrófico"),"Extremo",IF((X98="Alta")*(Z98="Mayor"),"Alto",IF((X98="Alta")*(Z98="Moderado"),"Alto",IF((X98="Alta")*(Z98="Menor"),"Moderado",IF((X98="Alta")*(Z98="Leve"),"Moderado",IF((X98="Media")*(Z98="Catastrófico"),"Extremo",IF((X98="Media")*(Z98="Mayor"),"Alto",IF((X98="Media")*(Z98="Moderado"),"Moderado",IF((X98="Media")*(Z98="Menor"),"Moderado",IF((X98="Media")*(Z98="Leve"),"Moderado",IF((X98="Baja")*(Z98="Catastrófico"),"Extremo",IF((X98="Baja")*(Z98="Mayor"),"Alto",IF((X98="Baja")*(Z98="Moderado"),"Moderado",IF((X98="Baja")*(Z98="Menor"),"Moderado",IF((X98="Baja")*(Z98="Leve"),"Bajo",IF((X98="Muy bajo")*(Z98="Catastrófico"),"Extremo",IF((X98="Muy bajo")*(Z98="Mayor"),"Alto",IF((X98="Muy bajo")*(Z98="Moderado"),"Moderado",IF((X98="Muy bajo")*(Z98="Menor"),"Bajo",IF((X98="Muy bajo")*(Z98="Leve"),"Bajo","0")))))))))))))))))))))))))</f>
        <v>Alto</v>
      </c>
      <c r="AB98" s="246" t="s">
        <v>82</v>
      </c>
      <c r="AC98" s="240" t="s">
        <v>670</v>
      </c>
      <c r="AD98" s="240" t="s">
        <v>632</v>
      </c>
      <c r="AE98" s="240" t="s">
        <v>371</v>
      </c>
      <c r="AF98" s="240" t="s">
        <v>372</v>
      </c>
      <c r="AG98" s="240" t="s">
        <v>664</v>
      </c>
      <c r="AH98" s="240" t="s">
        <v>665</v>
      </c>
      <c r="AI98" s="252" t="s">
        <v>666</v>
      </c>
      <c r="AJ98" s="252" t="s">
        <v>313</v>
      </c>
      <c r="AK98" s="246" t="s">
        <v>310</v>
      </c>
    </row>
    <row r="99" spans="1:37" s="54" customFormat="1" ht="84.75" customHeight="1" x14ac:dyDescent="0.25">
      <c r="A99" s="245"/>
      <c r="B99" s="240"/>
      <c r="C99" s="240"/>
      <c r="D99" s="257"/>
      <c r="E99" s="240"/>
      <c r="F99" s="246"/>
      <c r="G99" s="240"/>
      <c r="H99" s="246"/>
      <c r="I99" s="246"/>
      <c r="J99" s="246"/>
      <c r="K99" s="246"/>
      <c r="L99" s="246"/>
      <c r="M99" s="247"/>
      <c r="N99" s="53" t="s">
        <v>627</v>
      </c>
      <c r="O99" s="53" t="s">
        <v>65</v>
      </c>
      <c r="P99" s="54" t="s">
        <v>67</v>
      </c>
      <c r="Q99" s="54" t="s">
        <v>71</v>
      </c>
      <c r="R99" s="55">
        <f>IF((P99="Preventivo"),"25%",IF(P99="Detectivo","15%",IF(P99="Correctivo","10%","0")))+IF((Q99="Automático"),"25%",IF(Q99="Manual","15%","0"))</f>
        <v>0.4</v>
      </c>
      <c r="S99" s="54" t="s">
        <v>74</v>
      </c>
      <c r="T99" s="54" t="s">
        <v>76</v>
      </c>
      <c r="U99" s="54" t="s">
        <v>78</v>
      </c>
      <c r="V99" s="55">
        <f>IF(O99="probabilidad",J98-(J98*R99),IF(O99="Impacto",(J98-0),"0"))</f>
        <v>0.6</v>
      </c>
      <c r="W99" s="247"/>
      <c r="X99" s="246"/>
      <c r="Y99" s="247"/>
      <c r="Z99" s="246"/>
      <c r="AA99" s="247"/>
      <c r="AB99" s="246"/>
      <c r="AC99" s="240"/>
      <c r="AD99" s="240"/>
      <c r="AE99" s="240"/>
      <c r="AF99" s="240"/>
      <c r="AG99" s="240"/>
      <c r="AH99" s="240"/>
      <c r="AI99" s="252"/>
      <c r="AJ99" s="252"/>
      <c r="AK99" s="246"/>
    </row>
    <row r="100" spans="1:37" s="54" customFormat="1" ht="87" customHeight="1" x14ac:dyDescent="0.25">
      <c r="A100" s="245"/>
      <c r="B100" s="240"/>
      <c r="C100" s="240"/>
      <c r="D100" s="257"/>
      <c r="E100" s="240"/>
      <c r="F100" s="246"/>
      <c r="G100" s="240"/>
      <c r="H100" s="246"/>
      <c r="I100" s="246"/>
      <c r="J100" s="246"/>
      <c r="K100" s="246"/>
      <c r="L100" s="246"/>
      <c r="M100" s="247"/>
      <c r="N100" s="53" t="s">
        <v>628</v>
      </c>
      <c r="O100" s="53" t="s">
        <v>65</v>
      </c>
      <c r="P100" s="54" t="s">
        <v>67</v>
      </c>
      <c r="Q100" s="54" t="s">
        <v>71</v>
      </c>
      <c r="R100" s="55">
        <f>IF((P100="Preventivo"),"25%",IF(P100="Detectivo","15%",IF(P100="Correctivo","10%","0")))+IF((Q100="Automático"),"25%",IF(Q100="Manual","15%","0"))</f>
        <v>0.4</v>
      </c>
      <c r="S100" s="54" t="s">
        <v>74</v>
      </c>
      <c r="T100" s="54" t="s">
        <v>76</v>
      </c>
      <c r="U100" s="54" t="s">
        <v>78</v>
      </c>
      <c r="V100" s="55">
        <f>IF(O100="probabilidad",J98-(J98*R100),IF(O100="Impacto",(J98-0),"0"))</f>
        <v>0.6</v>
      </c>
      <c r="W100" s="247"/>
      <c r="X100" s="246"/>
      <c r="Y100" s="247"/>
      <c r="Z100" s="246"/>
      <c r="AA100" s="247"/>
      <c r="AB100" s="246"/>
      <c r="AC100" s="240"/>
      <c r="AD100" s="240"/>
      <c r="AE100" s="240"/>
      <c r="AF100" s="240"/>
      <c r="AG100" s="240"/>
      <c r="AH100" s="240"/>
      <c r="AI100" s="252"/>
      <c r="AJ100" s="252"/>
      <c r="AK100" s="246"/>
    </row>
    <row r="101" spans="1:37" s="54" customFormat="1" ht="56.25" customHeight="1" x14ac:dyDescent="0.25">
      <c r="A101" s="245"/>
      <c r="B101" s="240"/>
      <c r="C101" s="240"/>
      <c r="D101" s="257"/>
      <c r="E101" s="240"/>
      <c r="F101" s="246"/>
      <c r="G101" s="240"/>
      <c r="H101" s="246"/>
      <c r="I101" s="246"/>
      <c r="J101" s="246"/>
      <c r="K101" s="246"/>
      <c r="L101" s="246"/>
      <c r="M101" s="247"/>
      <c r="N101" s="53" t="s">
        <v>629</v>
      </c>
      <c r="O101" s="53" t="s">
        <v>65</v>
      </c>
      <c r="P101" s="54" t="s">
        <v>68</v>
      </c>
      <c r="Q101" s="54" t="s">
        <v>71</v>
      </c>
      <c r="R101" s="55">
        <f>IF((P101="Preventivo"),"25%",IF(P101="Detectivo","15%",IF(P101="Correctivo","10%","0")))+IF((Q101="Automático"),"25%",IF(Q101="Manual","15%","0"))</f>
        <v>0.3</v>
      </c>
      <c r="S101" s="54" t="s">
        <v>74</v>
      </c>
      <c r="T101" s="54" t="s">
        <v>76</v>
      </c>
      <c r="U101" s="54" t="s">
        <v>78</v>
      </c>
      <c r="V101" s="55">
        <f>IF(O101="probabilidad",J98-(J98*R101),IF(O101="Impacto",(J98-0),"0"))</f>
        <v>0.7</v>
      </c>
      <c r="W101" s="247"/>
      <c r="X101" s="246"/>
      <c r="Y101" s="247"/>
      <c r="Z101" s="246"/>
      <c r="AA101" s="247"/>
      <c r="AB101" s="246"/>
      <c r="AC101" s="240"/>
      <c r="AD101" s="240"/>
      <c r="AE101" s="240"/>
      <c r="AF101" s="240"/>
      <c r="AG101" s="240"/>
      <c r="AH101" s="240"/>
      <c r="AI101" s="252"/>
      <c r="AJ101" s="252"/>
      <c r="AK101" s="246"/>
    </row>
    <row r="102" spans="1:37" s="54" customFormat="1" ht="56.25" customHeight="1" x14ac:dyDescent="0.25">
      <c r="A102" s="245"/>
      <c r="B102" s="240"/>
      <c r="C102" s="240"/>
      <c r="D102" s="257"/>
      <c r="E102" s="240"/>
      <c r="F102" s="246"/>
      <c r="G102" s="240"/>
      <c r="H102" s="246"/>
      <c r="I102" s="246"/>
      <c r="J102" s="246"/>
      <c r="K102" s="246"/>
      <c r="L102" s="246"/>
      <c r="M102" s="247"/>
      <c r="N102" s="53" t="s">
        <v>630</v>
      </c>
      <c r="O102" s="54" t="s">
        <v>65</v>
      </c>
      <c r="P102" s="54" t="s">
        <v>68</v>
      </c>
      <c r="Q102" s="54" t="s">
        <v>71</v>
      </c>
      <c r="R102" s="55">
        <f t="shared" ref="R102:R107" si="104">IF((P102="Preventivo"),"25%",IF(P102="Detectivo","15%",IF(P102="Correctivo","10%","0")))+IF((Q102="Automático"),"25%",IF(Q102="Manual","15%","0"))</f>
        <v>0.3</v>
      </c>
      <c r="S102" s="54" t="s">
        <v>74</v>
      </c>
      <c r="T102" s="54" t="s">
        <v>76</v>
      </c>
      <c r="U102" s="54" t="s">
        <v>78</v>
      </c>
      <c r="V102" s="55">
        <f>IF(O102="probabilidad",J98-(J98*R102),IF(O102="Impacto",(J98-0),"0"))</f>
        <v>0.7</v>
      </c>
      <c r="W102" s="247"/>
      <c r="X102" s="246"/>
      <c r="Y102" s="247"/>
      <c r="Z102" s="246"/>
      <c r="AA102" s="247"/>
      <c r="AB102" s="246"/>
      <c r="AC102" s="251" t="s">
        <v>631</v>
      </c>
      <c r="AD102" s="240" t="s">
        <v>632</v>
      </c>
      <c r="AE102" s="252">
        <v>45688</v>
      </c>
      <c r="AF102" s="250">
        <v>45689</v>
      </c>
      <c r="AG102" s="240" t="s">
        <v>373</v>
      </c>
      <c r="AH102" s="240" t="s">
        <v>374</v>
      </c>
      <c r="AI102" s="240" t="s">
        <v>375</v>
      </c>
      <c r="AJ102" s="240" t="s">
        <v>376</v>
      </c>
      <c r="AK102" s="246" t="s">
        <v>310</v>
      </c>
    </row>
    <row r="103" spans="1:37" s="54" customFormat="1" ht="55.5" customHeight="1" x14ac:dyDescent="0.25">
      <c r="A103" s="245"/>
      <c r="B103" s="240"/>
      <c r="C103" s="240"/>
      <c r="D103" s="257"/>
      <c r="E103" s="240"/>
      <c r="F103" s="246"/>
      <c r="G103" s="240"/>
      <c r="H103" s="246"/>
      <c r="I103" s="246"/>
      <c r="J103" s="246"/>
      <c r="K103" s="246"/>
      <c r="L103" s="246"/>
      <c r="M103" s="247"/>
      <c r="N103" s="53" t="s">
        <v>633</v>
      </c>
      <c r="O103" s="54" t="s">
        <v>65</v>
      </c>
      <c r="P103" s="54" t="s">
        <v>68</v>
      </c>
      <c r="Q103" s="54" t="s">
        <v>71</v>
      </c>
      <c r="R103" s="55">
        <f t="shared" si="104"/>
        <v>0.3</v>
      </c>
      <c r="S103" s="54" t="s">
        <v>74</v>
      </c>
      <c r="T103" s="54" t="s">
        <v>76</v>
      </c>
      <c r="U103" s="54" t="s">
        <v>78</v>
      </c>
      <c r="V103" s="55">
        <f>IF(O103="probabilidad",J98-(J98*R103),IF(O103="Impacto",(J98-0),"0"))</f>
        <v>0.7</v>
      </c>
      <c r="W103" s="247"/>
      <c r="X103" s="246"/>
      <c r="Y103" s="247"/>
      <c r="Z103" s="246"/>
      <c r="AA103" s="247"/>
      <c r="AB103" s="246"/>
      <c r="AC103" s="251"/>
      <c r="AD103" s="240"/>
      <c r="AE103" s="252"/>
      <c r="AF103" s="250"/>
      <c r="AG103" s="240"/>
      <c r="AH103" s="240"/>
      <c r="AI103" s="240"/>
      <c r="AJ103" s="240"/>
      <c r="AK103" s="246"/>
    </row>
    <row r="104" spans="1:37" s="54" customFormat="1" ht="42" customHeight="1" x14ac:dyDescent="0.25">
      <c r="A104" s="245"/>
      <c r="B104" s="240"/>
      <c r="C104" s="240"/>
      <c r="D104" s="257"/>
      <c r="E104" s="240"/>
      <c r="F104" s="246"/>
      <c r="G104" s="240"/>
      <c r="H104" s="246"/>
      <c r="I104" s="246"/>
      <c r="J104" s="246"/>
      <c r="K104" s="246"/>
      <c r="L104" s="246"/>
      <c r="M104" s="247"/>
      <c r="N104" s="53" t="s">
        <v>634</v>
      </c>
      <c r="O104" s="54" t="s">
        <v>65</v>
      </c>
      <c r="P104" s="54" t="s">
        <v>68</v>
      </c>
      <c r="Q104" s="54" t="s">
        <v>71</v>
      </c>
      <c r="R104" s="55">
        <f t="shared" si="104"/>
        <v>0.3</v>
      </c>
      <c r="S104" s="54" t="s">
        <v>74</v>
      </c>
      <c r="T104" s="54" t="s">
        <v>76</v>
      </c>
      <c r="U104" s="54" t="s">
        <v>78</v>
      </c>
      <c r="V104" s="55">
        <f>IF(O104="probabilidad",J98-(J98*R104),IF(O104="Impacto",(J98-0),"0"))</f>
        <v>0.7</v>
      </c>
      <c r="W104" s="247"/>
      <c r="X104" s="246"/>
      <c r="Y104" s="247"/>
      <c r="Z104" s="246"/>
      <c r="AA104" s="247"/>
      <c r="AB104" s="246"/>
      <c r="AC104" s="251"/>
      <c r="AD104" s="240"/>
      <c r="AE104" s="252"/>
      <c r="AF104" s="250"/>
      <c r="AG104" s="240"/>
      <c r="AH104" s="240"/>
      <c r="AI104" s="240"/>
      <c r="AJ104" s="240"/>
      <c r="AK104" s="246"/>
    </row>
    <row r="105" spans="1:37" s="54" customFormat="1" ht="42" customHeight="1" x14ac:dyDescent="0.25">
      <c r="A105" s="245"/>
      <c r="B105" s="240"/>
      <c r="C105" s="240"/>
      <c r="D105" s="257"/>
      <c r="E105" s="240"/>
      <c r="F105" s="246"/>
      <c r="G105" s="240"/>
      <c r="H105" s="246"/>
      <c r="I105" s="246"/>
      <c r="J105" s="246"/>
      <c r="K105" s="246"/>
      <c r="L105" s="246"/>
      <c r="M105" s="247"/>
      <c r="N105" s="53" t="s">
        <v>635</v>
      </c>
      <c r="O105" s="54" t="s">
        <v>65</v>
      </c>
      <c r="P105" s="54" t="s">
        <v>68</v>
      </c>
      <c r="Q105" s="54" t="s">
        <v>71</v>
      </c>
      <c r="R105" s="55">
        <f t="shared" si="104"/>
        <v>0.3</v>
      </c>
      <c r="S105" s="54" t="s">
        <v>74</v>
      </c>
      <c r="T105" s="54" t="s">
        <v>76</v>
      </c>
      <c r="U105" s="54" t="s">
        <v>78</v>
      </c>
      <c r="V105" s="55">
        <f>IF(O105="probabilidad",J98-(J98*R105),IF(O105="Impacto",(J98-0),"0"))</f>
        <v>0.7</v>
      </c>
      <c r="W105" s="247"/>
      <c r="X105" s="246"/>
      <c r="Y105" s="247"/>
      <c r="Z105" s="246"/>
      <c r="AA105" s="247"/>
      <c r="AB105" s="246"/>
      <c r="AC105" s="251"/>
      <c r="AD105" s="240"/>
      <c r="AE105" s="252"/>
      <c r="AF105" s="250"/>
      <c r="AG105" s="240"/>
      <c r="AH105" s="240"/>
      <c r="AI105" s="240"/>
      <c r="AJ105" s="240"/>
      <c r="AK105" s="246"/>
    </row>
    <row r="106" spans="1:37" s="54" customFormat="1" ht="42" customHeight="1" x14ac:dyDescent="0.25">
      <c r="A106" s="245"/>
      <c r="B106" s="240"/>
      <c r="C106" s="240"/>
      <c r="D106" s="257"/>
      <c r="E106" s="240"/>
      <c r="F106" s="246"/>
      <c r="G106" s="240"/>
      <c r="H106" s="246"/>
      <c r="I106" s="246"/>
      <c r="J106" s="246"/>
      <c r="K106" s="246"/>
      <c r="L106" s="246"/>
      <c r="M106" s="247"/>
      <c r="N106" s="53" t="s">
        <v>636</v>
      </c>
      <c r="O106" s="54" t="s">
        <v>65</v>
      </c>
      <c r="P106" s="54" t="s">
        <v>68</v>
      </c>
      <c r="Q106" s="54" t="s">
        <v>71</v>
      </c>
      <c r="R106" s="55">
        <f t="shared" si="104"/>
        <v>0.3</v>
      </c>
      <c r="S106" s="54" t="s">
        <v>74</v>
      </c>
      <c r="T106" s="54" t="s">
        <v>76</v>
      </c>
      <c r="U106" s="54" t="s">
        <v>78</v>
      </c>
      <c r="V106" s="55">
        <f>IF(O106="probabilidad",J98-(J98*R106),IF(O106="Impacto",(J98-0),"0"))</f>
        <v>0.7</v>
      </c>
      <c r="W106" s="247"/>
      <c r="X106" s="246"/>
      <c r="Y106" s="247"/>
      <c r="Z106" s="246"/>
      <c r="AA106" s="247"/>
      <c r="AB106" s="246"/>
      <c r="AC106" s="251"/>
      <c r="AD106" s="240"/>
      <c r="AE106" s="252"/>
      <c r="AF106" s="250"/>
      <c r="AG106" s="240"/>
      <c r="AH106" s="240"/>
      <c r="AI106" s="240"/>
      <c r="AJ106" s="240"/>
      <c r="AK106" s="246"/>
    </row>
    <row r="107" spans="1:37" s="54" customFormat="1" ht="37.5" customHeight="1" x14ac:dyDescent="0.25">
      <c r="A107" s="245"/>
      <c r="B107" s="240"/>
      <c r="C107" s="240"/>
      <c r="D107" s="222"/>
      <c r="E107" s="240"/>
      <c r="F107" s="246"/>
      <c r="G107" s="240"/>
      <c r="H107" s="246"/>
      <c r="I107" s="246"/>
      <c r="J107" s="246"/>
      <c r="K107" s="246"/>
      <c r="L107" s="246"/>
      <c r="M107" s="247"/>
      <c r="N107" s="53" t="s">
        <v>637</v>
      </c>
      <c r="O107" s="54" t="s">
        <v>65</v>
      </c>
      <c r="P107" s="54" t="s">
        <v>68</v>
      </c>
      <c r="Q107" s="54" t="s">
        <v>71</v>
      </c>
      <c r="R107" s="55">
        <f t="shared" si="104"/>
        <v>0.3</v>
      </c>
      <c r="S107" s="54" t="s">
        <v>74</v>
      </c>
      <c r="T107" s="54" t="s">
        <v>76</v>
      </c>
      <c r="U107" s="54" t="s">
        <v>78</v>
      </c>
      <c r="V107" s="55">
        <f>IF(O107="probabilidad",J98-(J98*R107),IF(O107="Impacto",(J98-0),"0"))</f>
        <v>0.7</v>
      </c>
      <c r="W107" s="247"/>
      <c r="X107" s="246"/>
      <c r="Y107" s="247"/>
      <c r="Z107" s="246"/>
      <c r="AA107" s="247"/>
      <c r="AB107" s="246"/>
      <c r="AC107" s="251"/>
      <c r="AD107" s="240"/>
      <c r="AE107" s="252"/>
      <c r="AF107" s="250"/>
      <c r="AG107" s="240"/>
      <c r="AH107" s="240"/>
      <c r="AI107" s="240"/>
      <c r="AJ107" s="240"/>
      <c r="AK107" s="246"/>
    </row>
    <row r="108" spans="1:37" s="54" customFormat="1" ht="153.75" customHeight="1" x14ac:dyDescent="0.25">
      <c r="A108" s="245" t="s">
        <v>28</v>
      </c>
      <c r="B108" s="240" t="s">
        <v>174</v>
      </c>
      <c r="C108" s="240" t="s">
        <v>678</v>
      </c>
      <c r="D108" s="240" t="s">
        <v>679</v>
      </c>
      <c r="E108" s="240" t="str">
        <f>CONCATENATE(B108," ",C108," ",D108)</f>
        <v>Afectación económica y reputacional por detrimento del patrimonio institucional, sanciones de tipo fiscal, disciplinarias y penales, costos en reparación, necesidad de construcciones nuevas,  accidentes, incidentes e  inconformidad de los grupos de valor por afectación de los procesos académicos administrativos debido al deterioro de la planta física causado por el uso, el clima, el tiempo y factores de otro tipo.</v>
      </c>
      <c r="F108" s="246" t="s">
        <v>44</v>
      </c>
      <c r="G108" s="240" t="s">
        <v>38</v>
      </c>
      <c r="H108" s="246">
        <v>50</v>
      </c>
      <c r="I108" s="246" t="s">
        <v>48</v>
      </c>
      <c r="J108" s="246" t="str">
        <f>IF((I108="Muy Bajo"),"20%",IF(I108="Baja","40%",IF(I108="Media","60%",IF(I108="Alta","80%",IF(I108="Muy Alta","100%","0")))))</f>
        <v>80%</v>
      </c>
      <c r="K108" s="246" t="s">
        <v>58</v>
      </c>
      <c r="L108" s="246" t="str">
        <f>IF((K108="Leve"),"20%",IF(K108="Menor","40%",IF(K108="Moderado","60%",IF(K108="Mayor","80%",IF(K108="Catastrófico","100%","0")))))</f>
        <v>100%</v>
      </c>
      <c r="M108" s="248" t="str">
        <f>IF((J108="100%")*(L108="100%"),"Extremo",IF((J108="100%")*(L108="80%"),"Alto",IF((J108="100%")*(L108="60%"),"Alto",IF((J108="100%")*(L108="40%"),"Alto",IF((J108="100%")*(L108="20%"),"Alto",IF((J108="80%")*(L108="100%"),"Extremo",IF((J108="80%")*(L108="80%"),"Alto",IF((J108="80%")*(L108="60%"),"Alto",IF((J108="80%")*(L108="40%"),"Moderado",IF((J108="80%")*(L108="20%"),"Moderado",IF((J108="60%")*(L108="100%"),"Extremo",IF((J108="60%")*(L108="80%"),"Alto",IF((J108="60%")*(L108="60%"),"Moderado",IF((J108="60%")*(L108="40%"),"Moderado",IF((J108="60%")*(L108="20%"),"Moderado",IF((J108="40%")*(L108="100%"),"Extremo",IF((J108="40%")*(L108="80%"),"Alto",IF((J108="40%")*(L108="60%"),"Moderado",IF((J108="40%")*(L108="40%"),"Moderado",IF((J108="40%")*(L108="20%"),"Bajo",IF((J108="20%")*(L108="100%"),"Extremo",IF((J108="20%")*(L108="80%"),"Alto",IF((J108="20%")*(L108="60%"),"Moderado",IF((J108="20%")*(L108="40%"),"Bajo",IF((J108="20%")*(L108="20%"),"Bajo","0")))))))))))))))))))))))))</f>
        <v>Extremo</v>
      </c>
      <c r="N108" s="240" t="s">
        <v>680</v>
      </c>
      <c r="O108" s="246" t="s">
        <v>65</v>
      </c>
      <c r="P108" s="246" t="s">
        <v>67</v>
      </c>
      <c r="Q108" s="246" t="s">
        <v>71</v>
      </c>
      <c r="R108" s="248">
        <f>IF((P108="Preventivo"),"25%",IF(P108="Detectivo","15%",IF(P108="Correctivo","10%","0")))+IF((Q108="Automático"),"25%",IF(Q108="Manual","15%","0"))</f>
        <v>0.4</v>
      </c>
      <c r="S108" s="246" t="s">
        <v>74</v>
      </c>
      <c r="T108" s="246" t="s">
        <v>76</v>
      </c>
      <c r="U108" s="246" t="s">
        <v>78</v>
      </c>
      <c r="V108" s="105">
        <f>IF(O108="probabilidad",J108-(J108*R108),IF(O108="Impacto",(J108-0),"0"))</f>
        <v>0.48</v>
      </c>
      <c r="W108" s="69">
        <f>V109</f>
        <v>0.48</v>
      </c>
      <c r="X108" s="246" t="str">
        <f>IF((W108&lt;21%),"Muy Bajo",IF((W108&lt;41%),"Baja",IF((W108&lt;61%),"Media",IF((W108&lt;81%),"Alta",IF((W108&lt;101%),"Muy alta","0")))))</f>
        <v>Media</v>
      </c>
      <c r="Y108" s="248">
        <f>IF(O108="Impacto",L108-(L108*R108),IF(O108="Probabilidad",L108-0,"0"))</f>
        <v>1</v>
      </c>
      <c r="Z108" s="246" t="str">
        <f>IF((Y108&lt;21%),"Leve",IF((Y108&lt;41%),"Menor",IF((Y108&lt;61%),"Moderado",IF((Y108&lt;81%),"Mayor",IF((Y108&lt;101%),"Catastrófico","0")))))</f>
        <v>Catastrófico</v>
      </c>
      <c r="AA108" s="248" t="str">
        <f>IF((X108="Muy alta")*(Z108="Catastrófico"),"Extremo",IF((X108="Muy alta")*(Z108="Mayor"),"Alto",IF((X108="Muy alta")*(Z108="Moderado"),"Alto",IF((X108="Muy alta")*(Z108="Menor"),"Alto",IF((X108="Muy alta")*(Z108="Leve"),"Alto",IF((X108="Alta")*(Z108="Catastrófico"),"Extremo",IF((X108="Alta")*(Z108="Mayor"),"Alto",IF((X108="Alta")*(Z108="Moderado"),"Alto",IF((X108="Alta")*(Z108="Menor"),"Moderado",IF((X108="Alta")*(Z108="Leve"),"Moderado",IF((X108="Media")*(Z108="Catastrófico"),"Extremo",IF((X108="Media")*(Z108="Mayor"),"Alto",IF((X108="Media")*(Z108="Moderado"),"Moderado",IF((X108="Media")*(Z108="Menor"),"Moderado",IF((X108="Media")*(Z108="Leve"),"Moderado",IF((X108="Baja")*(Z108="Catastrófico"),"Extremo",IF((X108="Baja")*(Z108="Mayor"),"Alto",IF((X108="Baja")*(Z108="Moderado"),"Moderado",IF((X108="Baja")*(Z108="Menor"),"Moderado",IF((X108="Baja")*(Z108="Leve"),"Bajo",IF((X108="Muy bajo")*(Z108="Catastrófico"),"Extremo",IF((X108="Muy bajo")*(Z108="Mayor"),"Alto",IF((X108="Muy bajo")*(Z108="Moderado"),"Moderado",IF((X108="Muy bajo")*(Z108="Menor"),"Bajo",IF((X108="Muy bajo")*(Z108="Leve"),"Bajo","0")))))))))))))))))))))))))</f>
        <v>Extremo</v>
      </c>
      <c r="AB108" s="246" t="s">
        <v>82</v>
      </c>
      <c r="AC108" s="240" t="s">
        <v>699</v>
      </c>
      <c r="AD108" s="240" t="s">
        <v>681</v>
      </c>
      <c r="AE108" s="240" t="s">
        <v>371</v>
      </c>
      <c r="AF108" s="240" t="s">
        <v>372</v>
      </c>
      <c r="AG108" s="240" t="s">
        <v>373</v>
      </c>
      <c r="AH108" s="240" t="s">
        <v>374</v>
      </c>
      <c r="AI108" s="240" t="s">
        <v>375</v>
      </c>
      <c r="AJ108" s="240" t="s">
        <v>376</v>
      </c>
      <c r="AK108" s="246" t="s">
        <v>310</v>
      </c>
    </row>
    <row r="109" spans="1:37" s="54" customFormat="1" ht="139.5" customHeight="1" x14ac:dyDescent="0.25">
      <c r="A109" s="397"/>
      <c r="B109" s="249"/>
      <c r="C109" s="249"/>
      <c r="D109" s="249"/>
      <c r="E109" s="249"/>
      <c r="F109" s="249"/>
      <c r="G109" s="249"/>
      <c r="H109" s="249"/>
      <c r="I109" s="249"/>
      <c r="J109" s="249"/>
      <c r="K109" s="249"/>
      <c r="L109" s="249"/>
      <c r="M109" s="249"/>
      <c r="N109" s="240"/>
      <c r="O109" s="246"/>
      <c r="P109" s="246"/>
      <c r="Q109" s="246"/>
      <c r="R109" s="248"/>
      <c r="S109" s="246"/>
      <c r="T109" s="246"/>
      <c r="U109" s="246"/>
      <c r="V109" s="106">
        <f>V108-(V108*R109)</f>
        <v>0.48</v>
      </c>
      <c r="W109" s="78"/>
      <c r="X109" s="249"/>
      <c r="Y109" s="249"/>
      <c r="Z109" s="249"/>
      <c r="AA109" s="249"/>
      <c r="AB109" s="249"/>
      <c r="AC109" s="249"/>
      <c r="AD109" s="249"/>
      <c r="AE109" s="240"/>
      <c r="AF109" s="240"/>
      <c r="AG109" s="240"/>
      <c r="AH109" s="240"/>
      <c r="AI109" s="240"/>
      <c r="AJ109" s="240"/>
      <c r="AK109" s="249"/>
    </row>
    <row r="110" spans="1:37" s="54" customFormat="1" ht="78" customHeight="1" x14ac:dyDescent="0.25">
      <c r="A110" s="245" t="s">
        <v>28</v>
      </c>
      <c r="B110" s="240" t="s">
        <v>100</v>
      </c>
      <c r="C110" s="240" t="s">
        <v>682</v>
      </c>
      <c r="D110" s="240" t="s">
        <v>683</v>
      </c>
      <c r="E110" s="240" t="str">
        <f>CONCATENATE(B110," ",C110," ",D110)</f>
        <v>Afectación económica por daño de los bienes de propiedad de la Universidad, detrimento del patrimonio institucional, investigaciones de tipo fiscal, disciplinarias y penales, accidentes, incidentes, afectación de los procesos académicos administrativos. debido factores ajenos  al desgaste natural de los mismos (accidentes, daños de terceros, vandalismo )</v>
      </c>
      <c r="F110" s="246" t="s">
        <v>44</v>
      </c>
      <c r="G110" s="240" t="s">
        <v>38</v>
      </c>
      <c r="H110" s="246">
        <v>50</v>
      </c>
      <c r="I110" s="246" t="s">
        <v>47</v>
      </c>
      <c r="J110" s="246" t="str">
        <f>IF((I110="Muy Bajo"),"20%",IF(I110="Baja","40%",IF(I110="Media","60%",IF(I110="Alta","80%",IF(I110="Muy Alta","100%","0")))))</f>
        <v>60%</v>
      </c>
      <c r="K110" s="246" t="s">
        <v>56</v>
      </c>
      <c r="L110" s="246" t="str">
        <f>IF((K110="Leve"),"20%",IF(K110="Menor","40%",IF(K110="Moderado","60%",IF(K110="Mayor","80%",IF(K110="Catastrófico","100%","0")))))</f>
        <v>60%</v>
      </c>
      <c r="M110" s="248" t="str">
        <f>IF((J110="100%")*(L110="100%"),"Extremo",IF((J110="100%")*(L110="80%"),"Alto",IF((J110="100%")*(L110="60%"),"Alto",IF((J110="100%")*(L110="40%"),"Alto",IF((J110="100%")*(L110="20%"),"Alto",IF((J110="80%")*(L110="100%"),"Extremo",IF((J110="80%")*(L110="80%"),"Alto",IF((J110="80%")*(L110="60%"),"Alto",IF((J110="80%")*(L110="40%"),"Moderado",IF((J110="80%")*(L110="20%"),"Moderado",IF((J110="60%")*(L110="100%"),"Extremo",IF((J110="60%")*(L110="80%"),"Alto",IF((J110="60%")*(L110="60%"),"Moderado",IF((J110="60%")*(L110="40%"),"Moderado",IF((J110="60%")*(L110="20%"),"Moderado",IF((J110="40%")*(L110="100%"),"Extremo",IF((J110="40%")*(L110="80%"),"Alto",IF((J110="40%")*(L110="60%"),"Moderado",IF((J110="40%")*(L110="40%"),"Moderado",IF((J110="40%")*(L110="20%"),"Bajo",IF((J110="20%")*(L110="100%"),"Extremo",IF((J110="20%")*(L110="80%"),"Alto",IF((J110="20%")*(L110="60%"),"Moderado",IF((J110="20%")*(L110="40%"),"Bajo",IF((J110="20%")*(L110="20%"),"Bajo","0")))))))))))))))))))))))))</f>
        <v>Moderado</v>
      </c>
      <c r="N110" s="240" t="s">
        <v>680</v>
      </c>
      <c r="O110" s="246" t="s">
        <v>65</v>
      </c>
      <c r="P110" s="246" t="s">
        <v>69</v>
      </c>
      <c r="Q110" s="246" t="s">
        <v>71</v>
      </c>
      <c r="R110" s="248">
        <f>IF((P110="Preventivo"),"25%",IF(P110="Detectivo","15%",IF(P110="Correctivo","10%","0")))+IF((Q110="Automático"),"25%",IF(Q110="Manual","15%","0"))</f>
        <v>0.25</v>
      </c>
      <c r="S110" s="246" t="s">
        <v>74</v>
      </c>
      <c r="T110" s="246" t="s">
        <v>77</v>
      </c>
      <c r="U110" s="246" t="s">
        <v>78</v>
      </c>
      <c r="V110" s="146">
        <f>IF(O110="probabilidad",J110-(J110*R110),IF(O110="Impacto",(J110-0),"0"))</f>
        <v>0.44999999999999996</v>
      </c>
      <c r="W110" s="248">
        <f>V111</f>
        <v>0.44999999999999996</v>
      </c>
      <c r="X110" s="246" t="str">
        <f>IF((W110&lt;21%),"Muy Bajo",IF((W110&lt;41%),"Baja",IF((W110&lt;61%),"Media",IF((W110&lt;81%),"Alta",IF((W110&lt;101%),"Muy alta","0")))))</f>
        <v>Media</v>
      </c>
      <c r="Y110" s="248">
        <f>IF(O110="Impacto",L110-(L110*R110),IF(O110="Probabilidad",L110-0,"0"))</f>
        <v>0.6</v>
      </c>
      <c r="Z110" s="246" t="str">
        <f>IF((Y110&lt;21%),"Leve",IF((Y110&lt;41%),"Menor",IF((Y110&lt;61%),"Moderado",IF((Y110&lt;81%),"Mayor",IF((Y110&lt;101%),"Catastrófico","0")))))</f>
        <v>Moderado</v>
      </c>
      <c r="AA110" s="248" t="str">
        <f>IF((X110="Muy alta")*(Z110="Catastrófico"),"Extremo",IF((X110="Muy alta")*(Z110="Mayor"),"Alto",IF((X110="Muy alta")*(Z110="Moderado"),"Alto",IF((X110="Muy alta")*(Z110="Menor"),"Alto",IF((X110="Muy alta")*(Z110="Leve"),"Alto",IF((X110="Alta")*(Z110="Catastrófico"),"Extremo",IF((X110="Alta")*(Z110="Mayor"),"Alto",IF((X110="Alta")*(Z110="Moderado"),"Alto",IF((X110="Alta")*(Z110="Menor"),"Moderado",IF((X110="Alta")*(Z110="Leve"),"Moderado",IF((X110="Media")*(Z110="Catastrófico"),"Extremo",IF((X110="Media")*(Z110="Mayor"),"Alto",IF((X110="Media")*(Z110="Moderado"),"Moderado",IF((X110="Media")*(Z110="Menor"),"Moderado",IF((X110="Media")*(Z110="Leve"),"Moderado",IF((X110="Baja")*(Z110="Catastrófico"),"Extremo",IF((X110="Baja")*(Z110="Mayor"),"Alto",IF((X110="Baja")*(Z110="Moderado"),"Moderado",IF((X110="Baja")*(Z110="Menor"),"Moderado",IF((X110="Baja")*(Z110="Leve"),"Bajo",IF((X110="Muy bajo")*(Z110="Catastrófico"),"Extremo",IF((X110="Muy bajo")*(Z110="Mayor"),"Alto",IF((X110="Muy bajo")*(Z110="Moderado"),"Moderado",IF((X110="Muy bajo")*(Z110="Menor"),"Bajo",IF((X110="Muy bajo")*(Z110="Leve"),"Bajo","0")))))))))))))))))))))))))</f>
        <v>Moderado</v>
      </c>
      <c r="AB110" s="246" t="s">
        <v>84</v>
      </c>
      <c r="AC110" s="240" t="s">
        <v>700</v>
      </c>
      <c r="AD110" s="240" t="s">
        <v>684</v>
      </c>
      <c r="AE110" s="240" t="s">
        <v>371</v>
      </c>
      <c r="AF110" s="240" t="s">
        <v>372</v>
      </c>
      <c r="AG110" s="240" t="s">
        <v>373</v>
      </c>
      <c r="AH110" s="240" t="s">
        <v>374</v>
      </c>
      <c r="AI110" s="240" t="s">
        <v>375</v>
      </c>
      <c r="AJ110" s="240" t="s">
        <v>376</v>
      </c>
      <c r="AK110" s="246" t="s">
        <v>310</v>
      </c>
    </row>
    <row r="111" spans="1:37" s="54" customFormat="1" ht="102" customHeight="1" x14ac:dyDescent="0.25">
      <c r="A111" s="397"/>
      <c r="B111" s="249"/>
      <c r="C111" s="249"/>
      <c r="D111" s="249"/>
      <c r="E111" s="249"/>
      <c r="F111" s="249"/>
      <c r="G111" s="249"/>
      <c r="H111" s="249"/>
      <c r="I111" s="249"/>
      <c r="J111" s="249"/>
      <c r="K111" s="249"/>
      <c r="L111" s="249"/>
      <c r="M111" s="249"/>
      <c r="N111" s="240"/>
      <c r="O111" s="246"/>
      <c r="P111" s="246"/>
      <c r="Q111" s="246"/>
      <c r="R111" s="248"/>
      <c r="S111" s="246"/>
      <c r="T111" s="246"/>
      <c r="U111" s="246"/>
      <c r="V111" s="106">
        <f>V110-(V110*R111)</f>
        <v>0.44999999999999996</v>
      </c>
      <c r="W111" s="249"/>
      <c r="X111" s="249"/>
      <c r="Y111" s="249"/>
      <c r="Z111" s="249"/>
      <c r="AA111" s="249"/>
      <c r="AB111" s="249"/>
      <c r="AC111" s="249"/>
      <c r="AD111" s="249"/>
      <c r="AE111" s="240"/>
      <c r="AF111" s="240"/>
      <c r="AG111" s="240"/>
      <c r="AH111" s="240"/>
      <c r="AI111" s="240"/>
      <c r="AJ111" s="240"/>
      <c r="AK111" s="249"/>
    </row>
    <row r="112" spans="1:37" s="54" customFormat="1" ht="87" customHeight="1" x14ac:dyDescent="0.25">
      <c r="A112" s="245" t="s">
        <v>28</v>
      </c>
      <c r="B112" s="240" t="s">
        <v>100</v>
      </c>
      <c r="C112" s="240" t="s">
        <v>685</v>
      </c>
      <c r="D112" s="240" t="s">
        <v>686</v>
      </c>
      <c r="E112" s="240" t="str">
        <f>CONCATENATE(B112," ",C112," ",D112)</f>
        <v>Afectación económica por detrimento del patrimonio de la Universidad, alteración de los procesos académicos y administrativos y sanciones de tipo fiscal, disciplinarias y penales debido a hurto o pérdida de bienes de propiedad de la Institución.</v>
      </c>
      <c r="F112" s="246" t="s">
        <v>43</v>
      </c>
      <c r="G112" s="240" t="s">
        <v>34</v>
      </c>
      <c r="H112" s="246">
        <v>50</v>
      </c>
      <c r="I112" s="246" t="s">
        <v>47</v>
      </c>
      <c r="J112" s="246" t="str">
        <f>IF((I112="Muy Bajo"),"20%",IF(I112="Baja","40%",IF(I112="Media","60%",IF(I112="Alta","80%",IF(I112="Muy Alta","100%","0")))))</f>
        <v>60%</v>
      </c>
      <c r="K112" s="246" t="s">
        <v>56</v>
      </c>
      <c r="L112" s="246" t="str">
        <f>IF((K112="Leve"),"20%",IF(K112="Menor","40%",IF(K112="Moderado","60%",IF(K112="Mayor","80%",IF(K112="Catastrófico","100%","0")))))</f>
        <v>60%</v>
      </c>
      <c r="M112" s="248" t="str">
        <f>IF((J112="100%")*(L112="100%"),"Extremo",IF((J112="100%")*(L112="80%"),"Alto",IF((J112="100%")*(L112="60%"),"Alto",IF((J112="100%")*(L112="40%"),"Alto",IF((J112="100%")*(L112="20%"),"Alto",IF((J112="80%")*(L112="100%"),"Extremo",IF((J112="80%")*(L112="80%"),"Alto",IF((J112="80%")*(L112="60%"),"Alto",IF((J112="80%")*(L112="40%"),"Moderado",IF((J112="80%")*(L112="20%"),"Moderado",IF((J112="60%")*(L112="100%"),"Extremo",IF((J112="60%")*(L112="80%"),"Alto",IF((J112="60%")*(L112="60%"),"Moderado",IF((J112="60%")*(L112="40%"),"Moderado",IF((J112="60%")*(L112="20%"),"Moderado",IF((J112="40%")*(L112="100%"),"Extremo",IF((J112="40%")*(L112="80%"),"Alto",IF((J112="40%")*(L112="60%"),"Moderado",IF((J112="40%")*(L112="40%"),"Moderado",IF((J112="40%")*(L112="20%"),"Bajo",IF((J112="20%")*(L112="100%"),"Extremo",IF((J112="20%")*(L112="80%"),"Alto",IF((J112="20%")*(L112="60%"),"Moderado",IF((J112="20%")*(L112="40%"),"Bajo",IF((J112="20%")*(L112="20%"),"Bajo","0")))))))))))))))))))))))))</f>
        <v>Moderado</v>
      </c>
      <c r="N112" s="240" t="s">
        <v>687</v>
      </c>
      <c r="O112" s="246" t="s">
        <v>65</v>
      </c>
      <c r="P112" s="246" t="s">
        <v>69</v>
      </c>
      <c r="Q112" s="246" t="s">
        <v>71</v>
      </c>
      <c r="R112" s="248">
        <f>IF((P112="Preventivo"),"25%",IF(P112="Detectivo","15%",IF(P112="Correctivo","10%","0")))+IF((Q112="Automático"),"25%",IF(Q112="Manual","15%","0"))</f>
        <v>0.25</v>
      </c>
      <c r="S112" s="246" t="s">
        <v>74</v>
      </c>
      <c r="T112" s="246" t="s">
        <v>76</v>
      </c>
      <c r="U112" s="246" t="s">
        <v>78</v>
      </c>
      <c r="V112" s="146">
        <f>IF(O112="probabilidad",J112-(J112*R112),IF(O112="Impacto",(J112-0),"0"))</f>
        <v>0.44999999999999996</v>
      </c>
      <c r="W112" s="248">
        <f>V113</f>
        <v>0.44999999999999996</v>
      </c>
      <c r="X112" s="246" t="str">
        <f>IF((W112&lt;21%),"Muy Bajo",IF((W112&lt;41%),"Baja",IF((W112&lt;61%),"Media",IF((W112&lt;81%),"Alta",IF((W112&lt;101%),"Muy alta","0")))))</f>
        <v>Media</v>
      </c>
      <c r="Y112" s="248">
        <f>IF(O112="Impacto",L112-(L112*R112),IF(O112="Probabilidad",L112-0,"0"))</f>
        <v>0.6</v>
      </c>
      <c r="Z112" s="246" t="str">
        <f>IF((Y112&lt;21%),"Leve",IF((Y112&lt;41%),"Menor",IF((Y112&lt;61%),"Moderado",IF((Y112&lt;81%),"Mayor",IF((Y112&lt;101%),"Catastrófico","0")))))</f>
        <v>Moderado</v>
      </c>
      <c r="AA112" s="248" t="str">
        <f>IF((X112="Muy alta")*(Z112="Catastrófico"),"Extremo",IF((X112="Muy alta")*(Z112="Mayor"),"Alto",IF((X112="Muy alta")*(Z112="Moderado"),"Alto",IF((X112="Muy alta")*(Z112="Menor"),"Alto",IF((X112="Muy alta")*(Z112="Leve"),"Alto",IF((X112="Alta")*(Z112="Catastrófico"),"Extremo",IF((X112="Alta")*(Z112="Mayor"),"Alto",IF((X112="Alta")*(Z112="Moderado"),"Alto",IF((X112="Alta")*(Z112="Menor"),"Moderado",IF((X112="Alta")*(Z112="Leve"),"Moderado",IF((X112="Media")*(Z112="Catastrófico"),"Extremo",IF((X112="Media")*(Z112="Mayor"),"Alto",IF((X112="Media")*(Z112="Moderado"),"Moderado",IF((X112="Media")*(Z112="Menor"),"Moderado",IF((X112="Media")*(Z112="Leve"),"Moderado",IF((X112="Baja")*(Z112="Catastrófico"),"Extremo",IF((X112="Baja")*(Z112="Mayor"),"Alto",IF((X112="Baja")*(Z112="Moderado"),"Moderado",IF((X112="Baja")*(Z112="Menor"),"Moderado",IF((X112="Baja")*(Z112="Leve"),"Bajo",IF((X112="Muy bajo")*(Z112="Catastrófico"),"Extremo",IF((X112="Muy bajo")*(Z112="Mayor"),"Alto",IF((X112="Muy bajo")*(Z112="Moderado"),"Moderado",IF((X112="Muy bajo")*(Z112="Menor"),"Bajo",IF((X112="Muy bajo")*(Z112="Leve"),"Bajo","0")))))))))))))))))))))))))</f>
        <v>Moderado</v>
      </c>
      <c r="AB112" s="246" t="s">
        <v>81</v>
      </c>
      <c r="AC112" s="240" t="s">
        <v>701</v>
      </c>
      <c r="AD112" s="240" t="s">
        <v>688</v>
      </c>
      <c r="AE112" s="240" t="s">
        <v>371</v>
      </c>
      <c r="AF112" s="240" t="s">
        <v>372</v>
      </c>
      <c r="AG112" s="240" t="s">
        <v>373</v>
      </c>
      <c r="AH112" s="240" t="s">
        <v>374</v>
      </c>
      <c r="AI112" s="240" t="s">
        <v>375</v>
      </c>
      <c r="AJ112" s="240" t="s">
        <v>376</v>
      </c>
      <c r="AK112" s="246" t="s">
        <v>310</v>
      </c>
    </row>
    <row r="113" spans="1:38" s="54" customFormat="1" ht="126.75" customHeight="1" x14ac:dyDescent="0.25">
      <c r="A113" s="397"/>
      <c r="B113" s="249"/>
      <c r="C113" s="249"/>
      <c r="D113" s="249"/>
      <c r="E113" s="249"/>
      <c r="F113" s="249"/>
      <c r="G113" s="249"/>
      <c r="H113" s="249"/>
      <c r="I113" s="249"/>
      <c r="J113" s="249"/>
      <c r="K113" s="249"/>
      <c r="L113" s="249"/>
      <c r="M113" s="249"/>
      <c r="N113" s="240"/>
      <c r="O113" s="246"/>
      <c r="P113" s="246"/>
      <c r="Q113" s="246"/>
      <c r="R113" s="248"/>
      <c r="S113" s="246"/>
      <c r="T113" s="246"/>
      <c r="U113" s="246"/>
      <c r="V113" s="106">
        <f>V112-(V112*R113)</f>
        <v>0.44999999999999996</v>
      </c>
      <c r="W113" s="249"/>
      <c r="X113" s="249"/>
      <c r="Y113" s="249"/>
      <c r="Z113" s="249"/>
      <c r="AA113" s="249"/>
      <c r="AB113" s="249"/>
      <c r="AC113" s="249"/>
      <c r="AD113" s="249"/>
      <c r="AE113" s="240"/>
      <c r="AF113" s="240"/>
      <c r="AG113" s="240"/>
      <c r="AH113" s="240"/>
      <c r="AI113" s="240"/>
      <c r="AJ113" s="240"/>
      <c r="AK113" s="249"/>
    </row>
    <row r="114" spans="1:38" s="54" customFormat="1" ht="96.75" customHeight="1" x14ac:dyDescent="0.25">
      <c r="A114" s="245" t="s">
        <v>28</v>
      </c>
      <c r="B114" s="240" t="s">
        <v>174</v>
      </c>
      <c r="C114" s="240" t="s">
        <v>689</v>
      </c>
      <c r="D114" s="240" t="s">
        <v>690</v>
      </c>
      <c r="E114" s="240" t="str">
        <f>CONCATENATE(B114," ",C114," ",D114)</f>
        <v>Afectación económica y reputacional por deterioro del patrimonio institucional,  accidentes, incidentes e  inconformidad de los grupos de valor por afectación de los procesos académicos administrativos debido a la falta de recursos para ejecutar mantenimiento oportuno institución</v>
      </c>
      <c r="F114" s="246" t="s">
        <v>44</v>
      </c>
      <c r="G114" s="240" t="s">
        <v>38</v>
      </c>
      <c r="H114" s="246">
        <v>50</v>
      </c>
      <c r="I114" s="246" t="s">
        <v>47</v>
      </c>
      <c r="J114" s="246" t="str">
        <f>IF((I114="Muy Bajo"),"20%",IF(I114="Baja","40%",IF(I114="Media","60%",IF(I114="Alta","80%",IF(I114="Muy Alta","100%","0")))))</f>
        <v>60%</v>
      </c>
      <c r="K114" s="246" t="s">
        <v>58</v>
      </c>
      <c r="L114" s="246" t="str">
        <f>IF((K114="Leve"),"20%",IF(K114="Menor","40%",IF(K114="Moderado","60%",IF(K114="Mayor","80%",IF(K114="Catastrófico","100%","0")))))</f>
        <v>100%</v>
      </c>
      <c r="M114" s="248" t="str">
        <f>IF((J114="100%")*(L114="100%"),"Extremo",IF((J114="100%")*(L114="80%"),"Alto",IF((J114="100%")*(L114="60%"),"Alto",IF((J114="100%")*(L114="40%"),"Alto",IF((J114="100%")*(L114="20%"),"Alto",IF((J114="80%")*(L114="100%"),"Extremo",IF((J114="80%")*(L114="80%"),"Alto",IF((J114="80%")*(L114="60%"),"Alto",IF((J114="80%")*(L114="40%"),"Moderado",IF((J114="80%")*(L114="20%"),"Moderado",IF((J114="60%")*(L114="100%"),"Extremo",IF((J114="60%")*(L114="80%"),"Alto",IF((J114="60%")*(L114="60%"),"Moderado",IF((J114="60%")*(L114="40%"),"Moderado",IF((J114="60%")*(L114="20%"),"Moderado",IF((J114="40%")*(L114="100%"),"Extremo",IF((J114="40%")*(L114="80%"),"Alto",IF((J114="40%")*(L114="60%"),"Moderado",IF((J114="40%")*(L114="40%"),"Moderado",IF((J114="40%")*(L114="20%"),"Bajo",IF((J114="20%")*(L114="100%"),"Extremo",IF((J114="20%")*(L114="80%"),"Alto",IF((J114="20%")*(L114="60%"),"Moderado",IF((J114="20%")*(L114="40%"),"Bajo",IF((J114="20%")*(L114="20%"),"Bajo","0")))))))))))))))))))))))))</f>
        <v>Extremo</v>
      </c>
      <c r="N114" s="221" t="s">
        <v>680</v>
      </c>
      <c r="O114" s="255" t="s">
        <v>1</v>
      </c>
      <c r="P114" s="255" t="s">
        <v>67</v>
      </c>
      <c r="Q114" s="255" t="s">
        <v>71</v>
      </c>
      <c r="R114" s="407">
        <f>IF((P114="Preventivo"),"25%",IF(P114="Detectivo","15%",IF(P114="Correctivo","10%","0")))+IF((Q114="Automático"),"25%",IF(Q114="Manual","15%","0"))</f>
        <v>0.4</v>
      </c>
      <c r="S114" s="255" t="s">
        <v>74</v>
      </c>
      <c r="T114" s="255" t="s">
        <v>76</v>
      </c>
      <c r="U114" s="255" t="s">
        <v>78</v>
      </c>
      <c r="V114" s="146">
        <f>IF(O114="probabilidad",J114-(J114*R114),IF(O114="Impacto",(J114-0),"0"))</f>
        <v>0.6</v>
      </c>
      <c r="W114" s="248">
        <f>V115</f>
        <v>0.6</v>
      </c>
      <c r="X114" s="246" t="str">
        <f>IF((W114&lt;21%),"Muy Bajo",IF((W114&lt;41%),"Baja",IF((W114&lt;61%),"Media",IF((W114&lt;81%),"Alta",IF((W114&lt;101%),"Muy alta","0")))))</f>
        <v>Media</v>
      </c>
      <c r="Y114" s="248">
        <f>IF(O114="Impacto",L114-(L114*R114),IF(O114="Probabilidad",L114-0,"0"))</f>
        <v>0.6</v>
      </c>
      <c r="Z114" s="246" t="str">
        <f>IF((Y114&lt;21%),"Leve",IF((Y114&lt;41%),"Menor",IF((Y114&lt;61%),"Moderado",IF((Y114&lt;81%),"Mayor",IF((Y114&lt;101%),"Catastrófico","0")))))</f>
        <v>Moderado</v>
      </c>
      <c r="AA114" s="248" t="str">
        <f>IF((X114="Muy alta")*(Z114="Catastrófico"),"Extremo",IF((X114="Muy alta")*(Z114="Mayor"),"Alto",IF((X114="Muy alta")*(Z114="Moderado"),"Alto",IF((X114="Muy alta")*(Z114="Menor"),"Alto",IF((X114="Muy alta")*(Z114="Leve"),"Alto",IF((X114="Alta")*(Z114="Catastrófico"),"Extremo",IF((X114="Alta")*(Z114="Mayor"),"Alto",IF((X114="Alta")*(Z114="Moderado"),"Alto",IF((X114="Alta")*(Z114="Menor"),"Moderado",IF((X114="Alta")*(Z114="Leve"),"Moderado",IF((X114="Media")*(Z114="Catastrófico"),"Extremo",IF((X114="Media")*(Z114="Mayor"),"Alto",IF((X114="Media")*(Z114="Moderado"),"Moderado",IF((X114="Media")*(Z114="Menor"),"Moderado",IF((X114="Media")*(Z114="Leve"),"Moderado",IF((X114="Baja")*(Z114="Catastrófico"),"Extremo",IF((X114="Baja")*(Z114="Mayor"),"Alto",IF((X114="Baja")*(Z114="Moderado"),"Moderado",IF((X114="Baja")*(Z114="Menor"),"Moderado",IF((X114="Baja")*(Z114="Leve"),"Bajo",IF((X114="Muy bajo")*(Z114="Catastrófico"),"Extremo",IF((X114="Muy bajo")*(Z114="Mayor"),"Alto",IF((X114="Muy bajo")*(Z114="Moderado"),"Moderado",IF((X114="Muy bajo")*(Z114="Menor"),"Bajo",IF((X114="Muy bajo")*(Z114="Leve"),"Bajo","0")))))))))))))))))))))))))</f>
        <v>Moderado</v>
      </c>
      <c r="AB114" s="246" t="s">
        <v>84</v>
      </c>
      <c r="AC114" s="240" t="s">
        <v>702</v>
      </c>
      <c r="AD114" s="240" t="s">
        <v>691</v>
      </c>
      <c r="AE114" s="250">
        <v>45658</v>
      </c>
      <c r="AF114" s="250">
        <v>45689</v>
      </c>
      <c r="AG114" s="240" t="s">
        <v>373</v>
      </c>
      <c r="AH114" s="240" t="s">
        <v>374</v>
      </c>
      <c r="AI114" s="240" t="s">
        <v>375</v>
      </c>
      <c r="AJ114" s="240" t="s">
        <v>376</v>
      </c>
      <c r="AK114" s="246" t="s">
        <v>310</v>
      </c>
    </row>
    <row r="115" spans="1:38" s="54" customFormat="1" ht="33" hidden="1" customHeight="1" x14ac:dyDescent="0.25">
      <c r="A115" s="397"/>
      <c r="B115" s="249"/>
      <c r="C115" s="249"/>
      <c r="D115" s="249"/>
      <c r="E115" s="249"/>
      <c r="F115" s="249"/>
      <c r="G115" s="249"/>
      <c r="H115" s="249"/>
      <c r="I115" s="249"/>
      <c r="J115" s="249"/>
      <c r="K115" s="249"/>
      <c r="L115" s="249"/>
      <c r="M115" s="249"/>
      <c r="N115" s="222"/>
      <c r="O115" s="256"/>
      <c r="P115" s="256"/>
      <c r="Q115" s="256"/>
      <c r="R115" s="408"/>
      <c r="S115" s="256"/>
      <c r="T115" s="256"/>
      <c r="U115" s="256"/>
      <c r="V115" s="146">
        <f>V114-(V114*R115)</f>
        <v>0.6</v>
      </c>
      <c r="W115" s="249"/>
      <c r="X115" s="249"/>
      <c r="Y115" s="249"/>
      <c r="Z115" s="249"/>
      <c r="AA115" s="249"/>
      <c r="AB115" s="249"/>
      <c r="AC115" s="249"/>
      <c r="AD115" s="240"/>
      <c r="AE115" s="249"/>
      <c r="AF115" s="249"/>
      <c r="AG115" s="240"/>
      <c r="AH115" s="240"/>
      <c r="AI115" s="240"/>
      <c r="AJ115" s="240"/>
      <c r="AK115" s="249"/>
    </row>
    <row r="116" spans="1:38" s="54" customFormat="1" ht="132.75" customHeight="1" x14ac:dyDescent="0.25">
      <c r="A116" s="245" t="s">
        <v>28</v>
      </c>
      <c r="B116" s="240" t="s">
        <v>174</v>
      </c>
      <c r="C116" s="240" t="s">
        <v>692</v>
      </c>
      <c r="D116" s="240" t="s">
        <v>693</v>
      </c>
      <c r="E116" s="240" t="s">
        <v>694</v>
      </c>
      <c r="F116" s="246" t="s">
        <v>45</v>
      </c>
      <c r="G116" s="240" t="s">
        <v>37</v>
      </c>
      <c r="H116" s="246">
        <v>1</v>
      </c>
      <c r="I116" s="246" t="s">
        <v>59</v>
      </c>
      <c r="J116" s="246" t="str">
        <f>IF((I116="Muy Bajo"),"20%",IF(I116="Baja","40%",IF(I116="Media","60%",IF(I116="Alta","80%",IF(I116="Muy Alta","100%","0")))))</f>
        <v>20%</v>
      </c>
      <c r="K116" s="246" t="s">
        <v>58</v>
      </c>
      <c r="L116" s="246" t="str">
        <f>IF((K116="Leve"),"20%",IF(K116="Menor","40%",IF(K116="Moderado","60%",IF(K116="Mayor","80%",IF(K116="Catastrófico","100%","0")))))</f>
        <v>100%</v>
      </c>
      <c r="M116" s="248" t="str">
        <f>IF((J116="100%")*(L116="100%"),"Extremo",IF((J116="100%")*(L116="80%"),"Alto",IF((J116="100%")*(L116="60%"),"Alto",IF((J116="100%")*(L116="40%"),"Alto",IF((J116="100%")*(L116="20%"),"Alto",IF((J116="80%")*(L116="100%"),"Extremo",IF((J116="80%")*(L116="80%"),"Alto",IF((J116="80%")*(L116="60%"),"Alto",IF((J116="80%")*(L116="40%"),"Moderado",IF((J116="80%")*(L116="20%"),"Moderado",IF((J116="60%")*(L116="100%"),"Extremo",IF((J116="60%")*(L116="80%"),"Alto",IF((J116="60%")*(L116="60%"),"Moderado",IF((J116="60%")*(L116="40%"),"Moderado",IF((J116="60%")*(L116="20%"),"Moderado",IF((J116="40%")*(L116="100%"),"Extremo",IF((J116="40%")*(L116="80%"),"Alto",IF((J116="40%")*(L116="60%"),"Moderado",IF((J116="40%")*(L116="40%"),"Moderado",IF((J116="40%")*(L116="20%"),"Bajo",IF((J116="20%")*(L116="100%"),"Extremo",IF((J116="20%")*(L116="80%"),"Alto",IF((J116="20%")*(L116="60%"),"Moderado",IF((J116="20%")*(L116="40%"),"Bajo",IF((J116="20%")*(L116="20%"),"Bajo","0")))))))))))))))))))))))))</f>
        <v>Extremo</v>
      </c>
      <c r="N116" s="240" t="s">
        <v>695</v>
      </c>
      <c r="O116" s="246" t="s">
        <v>65</v>
      </c>
      <c r="P116" s="246" t="s">
        <v>67</v>
      </c>
      <c r="Q116" s="246" t="s">
        <v>71</v>
      </c>
      <c r="R116" s="248">
        <f>IF((P116="Preventivo"),"25%",IF(P116="Detectivo","15%",IF(P116="Correctivo","10%","0")))+IF((Q116="Automático"),"25%",IF(Q116="Manual","15%","0"))</f>
        <v>0.4</v>
      </c>
      <c r="S116" s="246" t="s">
        <v>74</v>
      </c>
      <c r="T116" s="246" t="s">
        <v>76</v>
      </c>
      <c r="U116" s="246" t="s">
        <v>78</v>
      </c>
      <c r="V116" s="105">
        <f>IF(O116="probabilidad",J116-(J116*R116),IF(O116="Impacto",(J116-0),"0"))</f>
        <v>0.12</v>
      </c>
      <c r="W116" s="248">
        <f>V117</f>
        <v>0.12</v>
      </c>
      <c r="X116" s="246" t="str">
        <f>IF((W116&lt;21%),"Muy Bajo",IF((W116&lt;41%),"Baja",IF((W116&lt;61%),"Media",IF((W116&lt;81%),"Alta",IF((W116&lt;101%),"Muy alta","0")))))</f>
        <v>Muy Bajo</v>
      </c>
      <c r="Y116" s="248">
        <f>IF(O116="Impacto",L116-(L116*R116),IF(O116="Probabilidad",L116-0,"0"))</f>
        <v>1</v>
      </c>
      <c r="Z116" s="246" t="str">
        <f>IF((Y116&lt;21%),"Leve",IF((Y116&lt;41%),"Menor",IF((Y116&lt;61%),"Moderado",IF((Y116&lt;81%),"Mayor",IF((Y116&lt;101%),"Catastrófico","0")))))</f>
        <v>Catastrófico</v>
      </c>
      <c r="AA116" s="248" t="str">
        <f>IF((X116="Muy alta")*(Z116="Catastrófico"),"Extremo",IF((X116="Muy alta")*(Z116="Mayor"),"Alto",IF((X116="Muy alta")*(Z116="Moderado"),"Alto",IF((X116="Muy alta")*(Z116="Menor"),"Alto",IF((X116="Muy alta")*(Z116="Leve"),"Alto",IF((X116="Alta")*(Z116="Catastrófico"),"Extremo",IF((X116="Alta")*(Z116="Mayor"),"Alto",IF((X116="Alta")*(Z116="Moderado"),"Alto",IF((X116="Alta")*(Z116="Menor"),"Moderado",IF((X116="Alta")*(Z116="Leve"),"Moderado",IF((X116="Media")*(Z116="Catastrófico"),"Extremo",IF((X116="Media")*(Z116="Mayor"),"Alto",IF((X116="Media")*(Z116="Moderado"),"Moderado",IF((X116="Media")*(Z116="Menor"),"Moderado",IF((X116="Media")*(Z116="Leve"),"Moderado",IF((X116="Baja")*(Z116="Catastrófico"),"Extremo",IF((X116="Baja")*(Z116="Mayor"),"Alto",IF((X116="Baja")*(Z116="Moderado"),"Moderado",IF((X116="Baja")*(Z116="Menor"),"Moderado",IF((X116="Baja")*(Z116="Leve"),"Bajo",IF((X116="Muy bajo")*(Z116="Catastrófico"),"Extremo",IF((X116="Muy bajo")*(Z116="Mayor"),"Alto",IF((X116="Muy bajo")*(Z116="Moderado"),"Moderado",IF((X116="Muy bajo")*(Z116="Menor"),"Bajo",IF((X116="Muy bajo")*(Z116="Leve"),"Bajo","0")))))))))))))))))))))))))</f>
        <v>Extremo</v>
      </c>
      <c r="AB116" s="246" t="s">
        <v>85</v>
      </c>
      <c r="AC116" s="240" t="s">
        <v>703</v>
      </c>
      <c r="AD116" s="240" t="s">
        <v>696</v>
      </c>
      <c r="AE116" s="250">
        <v>45658</v>
      </c>
      <c r="AF116" s="250">
        <v>45689</v>
      </c>
      <c r="AG116" s="240" t="s">
        <v>373</v>
      </c>
      <c r="AH116" s="240" t="s">
        <v>374</v>
      </c>
      <c r="AI116" s="240" t="s">
        <v>375</v>
      </c>
      <c r="AJ116" s="240" t="s">
        <v>376</v>
      </c>
      <c r="AK116" s="246" t="s">
        <v>310</v>
      </c>
    </row>
    <row r="117" spans="1:38" s="54" customFormat="1" ht="66.75" customHeight="1" x14ac:dyDescent="0.25">
      <c r="A117" s="397"/>
      <c r="B117" s="249"/>
      <c r="C117" s="249"/>
      <c r="D117" s="249"/>
      <c r="E117" s="240"/>
      <c r="F117" s="249"/>
      <c r="G117" s="249"/>
      <c r="H117" s="249"/>
      <c r="I117" s="249"/>
      <c r="J117" s="249"/>
      <c r="K117" s="249"/>
      <c r="L117" s="249"/>
      <c r="M117" s="249"/>
      <c r="N117" s="240"/>
      <c r="O117" s="246"/>
      <c r="P117" s="246"/>
      <c r="Q117" s="246"/>
      <c r="R117" s="248"/>
      <c r="S117" s="246"/>
      <c r="T117" s="246" t="s">
        <v>76</v>
      </c>
      <c r="U117" s="246" t="s">
        <v>78</v>
      </c>
      <c r="V117" s="105">
        <f>V116-(V116*R117)</f>
        <v>0.12</v>
      </c>
      <c r="W117" s="249"/>
      <c r="X117" s="249"/>
      <c r="Y117" s="249"/>
      <c r="Z117" s="249"/>
      <c r="AA117" s="249"/>
      <c r="AB117" s="249"/>
      <c r="AC117" s="249"/>
      <c r="AD117" s="249"/>
      <c r="AE117" s="249"/>
      <c r="AF117" s="249"/>
      <c r="AG117" s="240"/>
      <c r="AH117" s="240"/>
      <c r="AI117" s="240"/>
      <c r="AJ117" s="240"/>
      <c r="AK117" s="249"/>
    </row>
    <row r="118" spans="1:38" s="54" customFormat="1" ht="129" customHeight="1" x14ac:dyDescent="0.25">
      <c r="A118" s="397"/>
      <c r="B118" s="249"/>
      <c r="C118" s="249"/>
      <c r="D118" s="249"/>
      <c r="E118" s="240"/>
      <c r="F118" s="249"/>
      <c r="G118" s="249"/>
      <c r="H118" s="249"/>
      <c r="I118" s="249"/>
      <c r="J118" s="249"/>
      <c r="K118" s="249"/>
      <c r="L118" s="249"/>
      <c r="M118" s="249"/>
      <c r="N118" s="240"/>
      <c r="O118" s="246"/>
      <c r="P118" s="246"/>
      <c r="Q118" s="246"/>
      <c r="R118" s="248"/>
      <c r="S118" s="246"/>
      <c r="T118" s="246" t="s">
        <v>76</v>
      </c>
      <c r="U118" s="246" t="s">
        <v>78</v>
      </c>
      <c r="V118" s="105">
        <f>V117-(V117*R118)</f>
        <v>0.12</v>
      </c>
      <c r="W118" s="249"/>
      <c r="X118" s="249"/>
      <c r="Y118" s="249"/>
      <c r="Z118" s="249"/>
      <c r="AA118" s="249"/>
      <c r="AB118" s="249"/>
      <c r="AC118" s="249"/>
      <c r="AD118" s="249"/>
      <c r="AE118" s="249"/>
      <c r="AF118" s="249"/>
      <c r="AG118" s="240"/>
      <c r="AH118" s="240"/>
      <c r="AI118" s="240"/>
      <c r="AJ118" s="240"/>
      <c r="AK118" s="249"/>
    </row>
    <row r="119" spans="1:38" s="54" customFormat="1" ht="77.25" customHeight="1" x14ac:dyDescent="0.25">
      <c r="A119" s="245" t="s">
        <v>28</v>
      </c>
      <c r="B119" s="240" t="s">
        <v>174</v>
      </c>
      <c r="C119" s="240" t="s">
        <v>697</v>
      </c>
      <c r="D119" s="240" t="s">
        <v>704</v>
      </c>
      <c r="E119" s="240" t="str">
        <f>CONCATENATE(B119," ",C119," ",D119)</f>
        <v xml:space="preserve">Afectación económica y reputacional por lesiones, agresiones físicas o verbales, que perjudican, la integridad o vida del vigilante debido a las acciones  que adelanta el personal de vigilancia en el ejercicio de sus funciones </v>
      </c>
      <c r="F119" s="246" t="s">
        <v>45</v>
      </c>
      <c r="G119" s="240" t="s">
        <v>36</v>
      </c>
      <c r="H119" s="246">
        <v>40</v>
      </c>
      <c r="I119" s="246" t="s">
        <v>46</v>
      </c>
      <c r="J119" s="246" t="str">
        <f>IF((I119="Muy Bajo"),"20%",IF(I119="Baja","40%",IF(I119="Media","60%",IF(I119="Alta","80%",IF(I119="Muy Alta","100%","0")))))</f>
        <v>40%</v>
      </c>
      <c r="K119" s="246" t="s">
        <v>55</v>
      </c>
      <c r="L119" s="246" t="str">
        <f>IF((K119="Leve"),"20%",IF(K119="Menor","40%",IF(K119="Moderado","60%",IF(K119="Mayor","80%",IF(K119="Catastrófico","100%","0")))))</f>
        <v>40%</v>
      </c>
      <c r="M119" s="248" t="str">
        <f>IF((J119="100%")*(L119="100%"),"Extremo",IF((J119="100%")*(L119="80%"),"Alto",IF((J119="100%")*(L119="60%"),"Alto",IF((J119="100%")*(L119="40%"),"Alto",IF((J119="100%")*(L119="20%"),"Alto",IF((J119="80%")*(L119="100%"),"Extremo",IF((J119="80%")*(L119="80%"),"Alto",IF((J119="80%")*(L119="60%"),"Alto",IF((J119="80%")*(L119="40%"),"Moderado",IF((J119="80%")*(L119="20%"),"Moderado",IF((J119="60%")*(L119="100%"),"Extremo",IF((J119="60%")*(L119="80%"),"Alto",IF((J119="60%")*(L119="60%"),"Moderado",IF((J119="60%")*(L119="40%"),"Moderado",IF((J119="60%")*(L119="20%"),"Moderado",IF((J119="40%")*(L119="100%"),"Extremo",IF((J119="40%")*(L119="80%"),"Alto",IF((J119="40%")*(L119="60%"),"Moderado",IF((J119="40%")*(L119="40%"),"Moderado",IF((J119="40%")*(L119="20%"),"Bajo",IF((J119="20%")*(L119="100%"),"Extremo",IF((J119="20%")*(L119="80%"),"Alto",IF((J119="20%")*(L119="60%"),"Moderado",IF((J119="20%")*(L119="40%"),"Bajo",IF((J119="20%")*(L119="20%"),"Bajo","0")))))))))))))))))))))))))</f>
        <v>Moderado</v>
      </c>
      <c r="N119" s="240" t="s">
        <v>687</v>
      </c>
      <c r="O119" s="246" t="s">
        <v>1</v>
      </c>
      <c r="P119" s="246" t="s">
        <v>69</v>
      </c>
      <c r="Q119" s="246" t="s">
        <v>71</v>
      </c>
      <c r="R119" s="248">
        <f>IF((P119="Preventivo"),"25%",IF(P119="Detectivo","15%",IF(P119="Correctivo","10%","0")))+IF((Q119="Automático"),"25%",IF(Q119="Manual","15%","0"))</f>
        <v>0.25</v>
      </c>
      <c r="S119" s="246" t="s">
        <v>74</v>
      </c>
      <c r="T119" s="246" t="s">
        <v>77</v>
      </c>
      <c r="U119" s="246" t="s">
        <v>78</v>
      </c>
      <c r="V119" s="105">
        <v>0.5</v>
      </c>
      <c r="W119" s="398">
        <f>V120</f>
        <v>0</v>
      </c>
      <c r="X119" s="246" t="str">
        <f>IF((W119&lt;21%),"Muy Bajo",IF((W119&lt;41%),"Baja",IF((W119&lt;61%),"Media",IF((W119&lt;81%),"Alta",IF((W119&lt;101%),"Muy alta","0")))))</f>
        <v>Muy Bajo</v>
      </c>
      <c r="Y119" s="248">
        <f>IF(O119="Impacto",L119-(L119*R119),IF(O119="Probabilidad",L119-0,"0"))</f>
        <v>0.30000000000000004</v>
      </c>
      <c r="Z119" s="246" t="str">
        <f>IF((Y119&lt;21%),"Leve",IF((Y119&lt;41%),"Menor",IF((Y119&lt;61%),"Moderado",IF((Y119&lt;81%),"Mayor",IF((Y119&lt;101%),"Catastrófico","0")))))</f>
        <v>Menor</v>
      </c>
      <c r="AA119" s="248" t="str">
        <f>IF((X119="Muy alta")*(Z119="Catastrófico"),"Extremo",IF((X119="Muy alta")*(Z119="Mayor"),"Alto",IF((X119="Muy alta")*(Z119="Moderado"),"Alto",IF((X119="Muy alta")*(Z119="Menor"),"Alto",IF((X119="Muy alta")*(Z119="Leve"),"Alto",IF((X119="Alta")*(Z119="Catastrófico"),"Extremo",IF((X119="Alta")*(Z119="Mayor"),"Alto",IF((X119="Alta")*(Z119="Moderado"),"Alto",IF((X119="Alta")*(Z119="Menor"),"Moderado",IF((X119="Alta")*(Z119="Leve"),"Moderado",IF((X119="Media")*(Z119="Catastrófico"),"Extremo",IF((X119="Media")*(Z119="Mayor"),"Alto",IF((X119="Media")*(Z119="Moderado"),"Moderado",IF((X119="Media")*(Z119="Menor"),"Moderado",IF((X119="Media")*(Z119="Leve"),"Moderado",IF((X119="Baja")*(Z119="Catastrófico"),"Extremo",IF((X119="Baja")*(Z119="Mayor"),"Alto",IF((X119="Baja")*(Z119="Moderado"),"Moderado",IF((X119="Baja")*(Z119="Menor"),"Moderado",IF((X119="Baja")*(Z119="Leve"),"Bajo",IF((X119="Muy bajo")*(Z119="Catastrófico"),"Extremo",IF((X119="Muy bajo")*(Z119="Mayor"),"Alto",IF((X119="Muy bajo")*(Z119="Moderado"),"Moderado",IF((X119="Muy bajo")*(Z119="Menor"),"Bajo",IF((X119="Muy bajo")*(Z119="Leve"),"Bajo","0")))))))))))))))))))))))))</f>
        <v>Bajo</v>
      </c>
      <c r="AB119" s="246" t="s">
        <v>85</v>
      </c>
      <c r="AC119" s="240" t="s">
        <v>705</v>
      </c>
      <c r="AD119" s="240" t="s">
        <v>698</v>
      </c>
      <c r="AE119" s="250">
        <v>45658</v>
      </c>
      <c r="AF119" s="250">
        <v>45689</v>
      </c>
      <c r="AG119" s="240" t="s">
        <v>373</v>
      </c>
      <c r="AH119" s="240" t="s">
        <v>374</v>
      </c>
      <c r="AI119" s="240" t="s">
        <v>375</v>
      </c>
      <c r="AJ119" s="240" t="s">
        <v>376</v>
      </c>
      <c r="AK119" s="246" t="s">
        <v>310</v>
      </c>
    </row>
    <row r="120" spans="1:38" s="54" customFormat="1" ht="68.25" customHeight="1" x14ac:dyDescent="0.25">
      <c r="A120" s="397"/>
      <c r="B120" s="249"/>
      <c r="C120" s="249"/>
      <c r="D120" s="249"/>
      <c r="E120" s="249"/>
      <c r="F120" s="249"/>
      <c r="G120" s="249"/>
      <c r="H120" s="249"/>
      <c r="I120" s="249"/>
      <c r="J120" s="249"/>
      <c r="K120" s="249"/>
      <c r="L120" s="249"/>
      <c r="M120" s="249"/>
      <c r="N120" s="240"/>
      <c r="O120" s="246"/>
      <c r="P120" s="246"/>
      <c r="Q120" s="246"/>
      <c r="R120" s="248"/>
      <c r="S120" s="246"/>
      <c r="T120" s="246"/>
      <c r="U120" s="246"/>
      <c r="V120" s="105"/>
      <c r="W120" s="398"/>
      <c r="X120" s="249"/>
      <c r="Y120" s="249"/>
      <c r="Z120" s="249"/>
      <c r="AA120" s="249"/>
      <c r="AB120" s="249"/>
      <c r="AC120" s="240"/>
      <c r="AD120" s="249"/>
      <c r="AE120" s="249"/>
      <c r="AF120" s="249"/>
      <c r="AG120" s="240"/>
      <c r="AH120" s="240"/>
      <c r="AI120" s="240"/>
      <c r="AJ120" s="240"/>
      <c r="AK120" s="249"/>
    </row>
    <row r="121" spans="1:38" s="58" customFormat="1" ht="140.25" customHeight="1" x14ac:dyDescent="0.25">
      <c r="A121" s="259" t="s">
        <v>29</v>
      </c>
      <c r="B121" s="221" t="s">
        <v>174</v>
      </c>
      <c r="C121" s="221" t="s">
        <v>706</v>
      </c>
      <c r="D121" s="221" t="s">
        <v>707</v>
      </c>
      <c r="E121" s="221" t="str">
        <f>CONCATENATE(B121," ",C121," ",D121)</f>
        <v xml:space="preserve">Afectación económica y reputacional por que los aspirantes no tienen en cuenta las orientaciones del instructivo de inscripciones,  debido a las Inconsistencias en el diligenciamiento del formulario de inscripción en linea y el desconocimiento por parte de los aspirantes de los requisitos mínimos requeridos para inscribirse en ambas modalidades.
</v>
      </c>
      <c r="F121" s="255" t="s">
        <v>41</v>
      </c>
      <c r="G121" s="221" t="s">
        <v>32</v>
      </c>
      <c r="H121" s="255">
        <v>2</v>
      </c>
      <c r="I121" s="255" t="s">
        <v>46</v>
      </c>
      <c r="J121" s="255" t="str">
        <f>IF((I121="Muy Bajo"),"20%",IF(I121="Baja","40%",IF(I121="Media","60%",IF(I121="Alta","80%",IF(I121="Muy Alta","100%","0")))))</f>
        <v>40%</v>
      </c>
      <c r="K121" s="255" t="s">
        <v>55</v>
      </c>
      <c r="L121" s="255" t="str">
        <f>IF((K121="Leve"),"20%",IF(K121="Menor","40%",IF(K121="Moderado","60%",IF(K121="Mayor","80%",IF(K121="Catastrófico","100%","0")))))</f>
        <v>40%</v>
      </c>
      <c r="M121" s="253" t="str">
        <f>IF((J121="100%")*(L121="100%"),"Extremo",IF((J121="100%")*(L121="80%"),"Alto",IF((J121="100%")*(L121="60%"),"Alto",IF((J121="100%")*(L121="40%"),"Alto",IF((J121="100%")*(L121="20%"),"Alto",IF((J121="80%")*(L121="100%"),"Extremo",IF((J121="80%")*(L121="80%"),"Alto",IF((J121="80%")*(L121="60%"),"Alto",IF((J121="80%")*(L121="40%"),"Moderado",IF((J121="80%")*(L121="20%"),"Moderado",IF((J121="60%")*(L121="100%"),"Extremo",IF((J121="60%")*(L121="80%"),"Alto",IF((J121="60%")*(L121="60%"),"Moderado",IF((J121="60%")*(L121="40%"),"Moderado",IF((J121="60%")*(L121="20%"),"Moderado",IF((J121="40%")*(L121="100%"),"Extremo",IF((J121="40%")*(L121="80%"),"Alto",IF((J121="40%")*(L121="60%"),"Moderado",IF((J121="40%")*(L121="40%"),"Moderado",IF((J121="40%")*(L121="20%"),"Bajo",IF((J121="20%")*(L121="100%"),"Extremo",IF((J121="20%")*(L121="80%"),"Alto",IF((J121="20%")*(L121="60%"),"Moderado",IF((J121="20%")*(L121="40%"),"Bajo",IF((J121="20%")*(L121="20%"),"Bajo","0")))))))))))))))))))))))))</f>
        <v>Moderado</v>
      </c>
      <c r="N121" s="60" t="s">
        <v>708</v>
      </c>
      <c r="O121" s="85" t="s">
        <v>1</v>
      </c>
      <c r="P121" s="85" t="s">
        <v>67</v>
      </c>
      <c r="Q121" s="85" t="s">
        <v>70</v>
      </c>
      <c r="R121" s="84">
        <f t="shared" ref="R121:R126" si="105">IF((P121="Preventivo"),"25%",IF(P121="Detectivo","15%",IF(P121="Correctivo","10%","0")))+IF((Q121="Automático"),"25%",IF(Q121="Manual","15%","0"))</f>
        <v>0.5</v>
      </c>
      <c r="S121" s="85" t="s">
        <v>74</v>
      </c>
      <c r="T121" s="85" t="s">
        <v>76</v>
      </c>
      <c r="U121" s="85" t="s">
        <v>78</v>
      </c>
      <c r="V121" s="84">
        <f>IF(O121="probabilidad",J121-(J121*R121),IF(O121="Impacto",(J121-0),"0"))</f>
        <v>0.4</v>
      </c>
      <c r="W121" s="253">
        <f>V122</f>
        <v>0.2</v>
      </c>
      <c r="X121" s="255" t="str">
        <f>IF((W121&lt;21%),"Muy Bajo",IF((W121&lt;41%),"Baja",IF((W121&lt;61%),"Media",IF((W121&lt;81%),"Alta",IF((W121&lt;101%),"Muy alta","0")))))</f>
        <v>Muy Bajo</v>
      </c>
      <c r="Y121" s="253">
        <f t="shared" ref="Y121:Y123" si="106">IF(O121="Impacto",L121-(L121*R121),IF(O121="Probabilidad",L121-0,"0"))</f>
        <v>0.2</v>
      </c>
      <c r="Z121" s="255" t="str">
        <f>IF((Y121&lt;21%),"Leve",IF((Y121&lt;41%),"Menor",IF((Y121&lt;61%),"Moderado",IF((Y121&lt;81%),"Mayor",IF((Y121&lt;101%),"Catastrófico","0")))))</f>
        <v>Leve</v>
      </c>
      <c r="AA121" s="253" t="str">
        <f>IF((X121="Muy alta")*(Z121="Catastrófico"),"Extremo",IF((X121="Muy alta")*(Z121="Mayor"),"Alto",IF((X121="Muy alta")*(Z121="Moderado"),"Alto",IF((X121="Muy alta")*(Z121="Menor"),"Alto",IF((X121="Muy alta")*(Z121="Leve"),"Alto",IF((X121="Alta")*(Z121="Catastrófico"),"Extremo",IF((X121="Alta")*(Z121="Mayor"),"Alto",IF((X121="Alta")*(Z121="Moderado"),"Alto",IF((X121="Alta")*(Z121="Menor"),"Moderado",IF((X121="Alta")*(Z121="Leve"),"Moderado",IF((X121="Media")*(Z121="Catastrófico"),"Extremo",IF((X121="Media")*(Z121="Mayor"),"Alto",IF((X121="Media")*(Z121="Moderado"),"Moderado",IF((X121="Media")*(Z121="Menor"),"Moderado",IF((X121="Media")*(Z121="Leve"),"Moderado",IF((X121="Baja")*(Z121="Catastrófico"),"Extremo",IF((X121="Baja")*(Z121="Mayor"),"Alto",IF((X121="Baja")*(Z121="Moderado"),"Moderado",IF((X121="Baja")*(Z121="Menor"),"Moderado",IF((X121="Baja")*(Z121="Leve"),"Bajo",IF((X121="Muy bajo")*(Z121="Catastrófico"),"Extremo",IF((X121="Muy bajo")*(Z121="Mayor"),"Alto",IF((X121="Muy bajo")*(Z121="Moderado"),"Moderado",IF((X121="Muy bajo")*(Z121="Menor"),"Bajo",IF((X121="Muy bajo")*(Z121="Leve"),"Bajo","0")))))))))))))))))))))))))</f>
        <v>Bajo</v>
      </c>
      <c r="AB121" s="255" t="s">
        <v>81</v>
      </c>
      <c r="AC121" s="221" t="s">
        <v>720</v>
      </c>
      <c r="AD121" s="221" t="s">
        <v>709</v>
      </c>
      <c r="AE121" s="221" t="s">
        <v>371</v>
      </c>
      <c r="AF121" s="221" t="s">
        <v>372</v>
      </c>
      <c r="AG121" s="107" t="s">
        <v>710</v>
      </c>
      <c r="AH121" s="107" t="s">
        <v>710</v>
      </c>
      <c r="AI121" s="107" t="s">
        <v>710</v>
      </c>
      <c r="AJ121" s="107" t="s">
        <v>710</v>
      </c>
      <c r="AK121" s="221" t="s">
        <v>711</v>
      </c>
      <c r="AL121" s="255" t="s">
        <v>712</v>
      </c>
    </row>
    <row r="122" spans="1:38" s="58" customFormat="1" ht="117" customHeight="1" x14ac:dyDescent="0.25">
      <c r="A122" s="260"/>
      <c r="B122" s="222"/>
      <c r="C122" s="222"/>
      <c r="D122" s="222"/>
      <c r="E122" s="222"/>
      <c r="F122" s="256"/>
      <c r="G122" s="222"/>
      <c r="H122" s="256"/>
      <c r="I122" s="256"/>
      <c r="J122" s="256"/>
      <c r="K122" s="256"/>
      <c r="L122" s="256"/>
      <c r="M122" s="254"/>
      <c r="N122" s="53" t="s">
        <v>713</v>
      </c>
      <c r="O122" s="54" t="s">
        <v>1</v>
      </c>
      <c r="P122" s="54" t="s">
        <v>67</v>
      </c>
      <c r="Q122" s="54" t="s">
        <v>70</v>
      </c>
      <c r="R122" s="55">
        <f t="shared" si="105"/>
        <v>0.5</v>
      </c>
      <c r="S122" s="54" t="s">
        <v>74</v>
      </c>
      <c r="T122" s="54" t="s">
        <v>76</v>
      </c>
      <c r="U122" s="54" t="s">
        <v>78</v>
      </c>
      <c r="V122" s="55">
        <f>V121-(V121*R122)</f>
        <v>0.2</v>
      </c>
      <c r="W122" s="254"/>
      <c r="X122" s="256"/>
      <c r="Y122" s="254"/>
      <c r="Z122" s="256"/>
      <c r="AA122" s="254"/>
      <c r="AB122" s="256"/>
      <c r="AC122" s="256"/>
      <c r="AD122" s="222"/>
      <c r="AE122" s="222"/>
      <c r="AF122" s="222" t="s">
        <v>457</v>
      </c>
      <c r="AG122" s="60" t="s">
        <v>714</v>
      </c>
      <c r="AH122" s="60" t="s">
        <v>714</v>
      </c>
      <c r="AI122" s="60" t="s">
        <v>714</v>
      </c>
      <c r="AJ122" s="60" t="s">
        <v>714</v>
      </c>
      <c r="AK122" s="222"/>
      <c r="AL122" s="256"/>
    </row>
    <row r="123" spans="1:38" s="58" customFormat="1" ht="111.75" customHeight="1" x14ac:dyDescent="0.25">
      <c r="A123" s="259" t="s">
        <v>29</v>
      </c>
      <c r="B123" s="221" t="s">
        <v>101</v>
      </c>
      <c r="C123" s="221" t="s">
        <v>715</v>
      </c>
      <c r="D123" s="221" t="s">
        <v>716</v>
      </c>
      <c r="E123" s="221" t="str">
        <f>CONCATENATE(B123," ",C123," ",D123)</f>
        <v>Afectación reputacional  por error involuntario en el registro de las calificaciones debido a la digitalización en el aplicativo por estar atendiendo diferentes actividades simultaneas.</v>
      </c>
      <c r="F123" s="255" t="s">
        <v>41</v>
      </c>
      <c r="G123" s="221" t="s">
        <v>32</v>
      </c>
      <c r="H123" s="255">
        <v>5000</v>
      </c>
      <c r="I123" s="255" t="s">
        <v>48</v>
      </c>
      <c r="J123" s="255" t="str">
        <f t="shared" ref="J123" si="107">IF((I123="Muy Bajo"),"20%",IF(I123="Baja","40%",IF(I123="Media","60%",IF(I123="Alta","80%",IF(I123="Muy Alta","100%","0")))))</f>
        <v>80%</v>
      </c>
      <c r="K123" s="255" t="s">
        <v>56</v>
      </c>
      <c r="L123" s="255" t="str">
        <f t="shared" ref="L123" si="108">IF((K123="Leve"),"20%",IF(K123="Menor","40%",IF(K123="Moderado","60%",IF(K123="Mayor","80%",IF(K123="Catastrófico","100%","0")))))</f>
        <v>60%</v>
      </c>
      <c r="M123" s="253" t="str">
        <f t="shared" ref="M123" si="109">IF((J123="100%")*(L123="100%"),"Extremo",IF((J123="100%")*(L123="80%"),"Alto",IF((J123="100%")*(L123="60%"),"Alto",IF((J123="100%")*(L123="40%"),"Alto",IF((J123="100%")*(L123="20%"),"Alto",IF((J123="80%")*(L123="100%"),"Extremo",IF((J123="80%")*(L123="80%"),"Alto",IF((J123="80%")*(L123="60%"),"Alto",IF((J123="80%")*(L123="40%"),"Moderado",IF((J123="80%")*(L123="20%"),"Moderado",IF((J123="60%")*(L123="100%"),"Extremo",IF((J123="60%")*(L123="80%"),"Alto",IF((J123="60%")*(L123="60%"),"Moderado",IF((J123="60%")*(L123="40%"),"Moderado",IF((J123="60%")*(L123="20%"),"Moderado",IF((J123="40%")*(L123="100%"),"Extremo",IF((J123="40%")*(L123="80%"),"Alto",IF((J123="40%")*(L123="60%"),"Moderado",IF((J123="40%")*(L123="40%"),"Moderado",IF((J123="40%")*(L123="20%"),"Bajo",IF((J123="20%")*(L123="100%"),"Extremo",IF((J123="20%")*(L123="80%"),"Alto",IF((J123="20%")*(L123="60%"),"Moderado",IF((J123="20%")*(L123="40%"),"Bajo",IF((J123="20%")*(L123="20%"),"Bajo","0")))))))))))))))))))))))))</f>
        <v>Alto</v>
      </c>
      <c r="N123" s="53" t="s">
        <v>717</v>
      </c>
      <c r="O123" s="54" t="s">
        <v>1</v>
      </c>
      <c r="P123" s="54" t="s">
        <v>67</v>
      </c>
      <c r="Q123" s="54" t="s">
        <v>70</v>
      </c>
      <c r="R123" s="55">
        <f t="shared" si="105"/>
        <v>0.5</v>
      </c>
      <c r="S123" s="54" t="s">
        <v>74</v>
      </c>
      <c r="T123" s="54" t="s">
        <v>76</v>
      </c>
      <c r="U123" s="54" t="s">
        <v>78</v>
      </c>
      <c r="V123" s="55">
        <f t="shared" ref="V123" si="110">IF(O123="probabilidad",J123-(J123*R123),IF(O123="Impacto",(J123-0),"0"))</f>
        <v>0.8</v>
      </c>
      <c r="W123" s="253">
        <f t="shared" ref="W123" si="111">V124</f>
        <v>0.4</v>
      </c>
      <c r="X123" s="255" t="str">
        <f t="shared" ref="X123" si="112">IF((W123&lt;21%),"Muy Bajo",IF((W123&lt;41%),"Baja",IF((W123&lt;61%),"Media",IF((W123&lt;81%),"Alta",IF((W123&lt;101%),"Muy alta","0")))))</f>
        <v>Baja</v>
      </c>
      <c r="Y123" s="253">
        <f t="shared" si="106"/>
        <v>0.3</v>
      </c>
      <c r="Z123" s="255" t="str">
        <f t="shared" ref="Z123" si="113">IF((Y123&lt;21%),"Leve",IF((Y123&lt;41%),"Menor",IF((Y123&lt;61%),"Moderado",IF((Y123&lt;81%),"Mayor",IF((Y123&lt;101%),"Catastrófico","0")))))</f>
        <v>Menor</v>
      </c>
      <c r="AA123" s="253" t="str">
        <f t="shared" ref="AA123" si="114">IF((X123="Muy alta")*(Z123="Catastrófico"),"Extremo",IF((X123="Muy alta")*(Z123="Mayor"),"Alto",IF((X123="Muy alta")*(Z123="Moderado"),"Alto",IF((X123="Muy alta")*(Z123="Menor"),"Alto",IF((X123="Muy alta")*(Z123="Leve"),"Alto",IF((X123="Alta")*(Z123="Catastrófico"),"Extremo",IF((X123="Alta")*(Z123="Mayor"),"Alto",IF((X123="Alta")*(Z123="Moderado"),"Alto",IF((X123="Alta")*(Z123="Menor"),"Moderado",IF((X123="Alta")*(Z123="Leve"),"Moderado",IF((X123="Media")*(Z123="Catastrófico"),"Extremo",IF((X123="Media")*(Z123="Mayor"),"Alto",IF((X123="Media")*(Z123="Moderado"),"Moderado",IF((X123="Media")*(Z123="Menor"),"Moderado",IF((X123="Media")*(Z123="Leve"),"Moderado",IF((X123="Baja")*(Z123="Catastrófico"),"Extremo",IF((X123="Baja")*(Z123="Mayor"),"Alto",IF((X123="Baja")*(Z123="Moderado"),"Moderado",IF((X123="Baja")*(Z123="Menor"),"Moderado",IF((X123="Baja")*(Z123="Leve"),"Bajo",IF((X123="Muy bajo")*(Z123="Catastrófico"),"Extremo",IF((X123="Muy bajo")*(Z123="Mayor"),"Alto",IF((X123="Muy bajo")*(Z123="Moderado"),"Moderado",IF((X123="Muy bajo")*(Z123="Menor"),"Bajo",IF((X123="Muy bajo")*(Z123="Leve"),"Bajo","0")))))))))))))))))))))))))</f>
        <v>Moderado</v>
      </c>
      <c r="AB123" s="255" t="s">
        <v>82</v>
      </c>
      <c r="AC123" s="221" t="s">
        <v>720</v>
      </c>
      <c r="AD123" s="221" t="s">
        <v>709</v>
      </c>
      <c r="AE123" s="221" t="s">
        <v>371</v>
      </c>
      <c r="AF123" s="221" t="s">
        <v>372</v>
      </c>
      <c r="AG123" s="375" t="s">
        <v>718</v>
      </c>
      <c r="AH123" s="375" t="s">
        <v>718</v>
      </c>
      <c r="AI123" s="375" t="s">
        <v>718</v>
      </c>
      <c r="AJ123" s="375" t="s">
        <v>718</v>
      </c>
      <c r="AK123" s="221" t="s">
        <v>711</v>
      </c>
      <c r="AL123" s="255" t="s">
        <v>712</v>
      </c>
    </row>
    <row r="124" spans="1:38" s="58" customFormat="1" ht="76.5" customHeight="1" x14ac:dyDescent="0.25">
      <c r="A124" s="260"/>
      <c r="B124" s="222"/>
      <c r="C124" s="222"/>
      <c r="D124" s="256"/>
      <c r="E124" s="222"/>
      <c r="F124" s="256"/>
      <c r="G124" s="222"/>
      <c r="H124" s="256"/>
      <c r="I124" s="256"/>
      <c r="J124" s="256"/>
      <c r="K124" s="256"/>
      <c r="L124" s="256"/>
      <c r="M124" s="254"/>
      <c r="N124" s="89" t="s">
        <v>719</v>
      </c>
      <c r="O124" s="108" t="s">
        <v>1</v>
      </c>
      <c r="P124" s="108" t="s">
        <v>67</v>
      </c>
      <c r="Q124" s="108" t="s">
        <v>70</v>
      </c>
      <c r="R124" s="109">
        <f t="shared" si="105"/>
        <v>0.5</v>
      </c>
      <c r="S124" s="108" t="s">
        <v>74</v>
      </c>
      <c r="T124" s="108" t="s">
        <v>76</v>
      </c>
      <c r="U124" s="108" t="s">
        <v>78</v>
      </c>
      <c r="V124" s="109">
        <f t="shared" ref="V124" si="115">V123-(V123*R124)</f>
        <v>0.4</v>
      </c>
      <c r="W124" s="254"/>
      <c r="X124" s="256"/>
      <c r="Y124" s="254"/>
      <c r="Z124" s="256"/>
      <c r="AA124" s="254"/>
      <c r="AB124" s="256"/>
      <c r="AC124" s="256"/>
      <c r="AD124" s="222"/>
      <c r="AE124" s="222"/>
      <c r="AF124" s="222" t="s">
        <v>457</v>
      </c>
      <c r="AG124" s="376"/>
      <c r="AH124" s="376"/>
      <c r="AI124" s="376"/>
      <c r="AJ124" s="376"/>
      <c r="AK124" s="222"/>
      <c r="AL124" s="256"/>
    </row>
    <row r="125" spans="1:38" s="54" customFormat="1" ht="105.75" customHeight="1" x14ac:dyDescent="0.25">
      <c r="A125" s="245" t="s">
        <v>30</v>
      </c>
      <c r="B125" s="240" t="s">
        <v>174</v>
      </c>
      <c r="C125" s="240" t="s">
        <v>671</v>
      </c>
      <c r="D125" s="240" t="s">
        <v>672</v>
      </c>
      <c r="E125" s="240" t="str">
        <f>CONCATENATE(B125," ",C125," ",D125)</f>
        <v>Afectación económica y reputacional por  incumplir los objetivos y las metas propuestas  de los programas de la Vicerrectoría de Desarrollo Humano  debido a la reducción de los aportes del orden Nacional y Departamental.</v>
      </c>
      <c r="F125" s="246" t="s">
        <v>41</v>
      </c>
      <c r="G125" s="240" t="s">
        <v>32</v>
      </c>
      <c r="H125" s="246" t="s">
        <v>673</v>
      </c>
      <c r="I125" s="246" t="s">
        <v>47</v>
      </c>
      <c r="J125" s="246" t="str">
        <f t="shared" ref="J125" si="116">IF((I125="Muy Bajo"),"20%",IF(I125="Baja","40%",IF(I125="Media","60%",IF(I125="Alta","80%",IF(I125="Muy Alta","100%","0")))))</f>
        <v>60%</v>
      </c>
      <c r="K125" s="246" t="s">
        <v>57</v>
      </c>
      <c r="L125" s="246" t="str">
        <f t="shared" ref="L125" si="117">IF((K125="Leve"),"20%",IF(K125="Menor","40%",IF(K125="Moderado","60%",IF(K125="Mayor","80%",IF(K125="Catastrófico","100%","0")))))</f>
        <v>80%</v>
      </c>
      <c r="M125" s="247" t="str">
        <f t="shared" ref="M125" si="118">IF((J125="100%")*(L125="100%"),"Extremo",IF((J125="100%")*(L125="80%"),"Alto",IF((J125="100%")*(L125="60%"),"Alto",IF((J125="100%")*(L125="40%"),"Alto",IF((J125="100%")*(L125="20%"),"Alto",IF((J125="80%")*(L125="100%"),"Extremo",IF((J125="80%")*(L125="80%"),"Alto",IF((J125="80%")*(L125="60%"),"Alto",IF((J125="80%")*(L125="40%"),"Moderado",IF((J125="80%")*(L125="20%"),"Moderado",IF((J125="60%")*(L125="100%"),"Extremo",IF((J125="60%")*(L125="80%"),"Alto",IF((J125="60%")*(L125="60%"),"Moderado",IF((J125="60%")*(L125="40%"),"Moderado",IF((J125="60%")*(L125="20%"),"Moderado",IF((J125="40%")*(L125="100%"),"Extremo",IF((J125="40%")*(L125="80%"),"Alto",IF((J125="40%")*(L125="60%"),"Moderado",IF((J125="40%")*(L125="40%"),"Moderado",IF((J125="40%")*(L125="20%"),"Bajo",IF((J125="20%")*(L125="100%"),"Extremo",IF((J125="20%")*(L125="80%"),"Alto",IF((J125="20%")*(L125="60%"),"Moderado",IF((J125="20%")*(L125="40%"),"Bajo",IF((J125="20%")*(L125="20%"),"Bajo","0")))))))))))))))))))))))))</f>
        <v>Alto</v>
      </c>
      <c r="N125" s="53" t="s">
        <v>674</v>
      </c>
      <c r="O125" s="54" t="s">
        <v>65</v>
      </c>
      <c r="P125" s="54" t="s">
        <v>67</v>
      </c>
      <c r="Q125" s="72" t="s">
        <v>71</v>
      </c>
      <c r="R125" s="55">
        <f t="shared" si="105"/>
        <v>0.4</v>
      </c>
      <c r="S125" s="54" t="s">
        <v>74</v>
      </c>
      <c r="T125" s="54" t="s">
        <v>76</v>
      </c>
      <c r="U125" s="54" t="s">
        <v>78</v>
      </c>
      <c r="V125" s="55">
        <f>IF(O125="probabilidad",J125-(J125*R125),IF(O125="Impacto",(J125-0),"0"))</f>
        <v>0.36</v>
      </c>
      <c r="W125" s="247">
        <f>V126</f>
        <v>0.216</v>
      </c>
      <c r="X125" s="246" t="str">
        <f>IF((W125&lt;21%),"Muy Bajo",IF((W125&lt;41%),"Baja",IF((W125&lt;61%),"Media",IF((W125&lt;81%),"Alta",IF((W125&lt;101%),"Muy alta","0")))))</f>
        <v>Baja</v>
      </c>
      <c r="Y125" s="247">
        <f t="shared" ref="Y125" si="119">IF(O125="Impacto",L125-(L125*R125),IF(O125="Probabilidad",L125-0,"0"))</f>
        <v>0.8</v>
      </c>
      <c r="Z125" s="246" t="str">
        <f>IF((Y125&lt;21%),"Leve",IF((Y125&lt;41%),"Menor",IF((Y125&lt;61%),"Moderado",IF((Y125&lt;81%),"Mayor",IF((Y125&lt;101%),"Catastrófico","0")))))</f>
        <v>Mayor</v>
      </c>
      <c r="AA125" s="247" t="str">
        <f>IF((X125="Muy alta")*(Z125="Catastrófico"),"Extremo",IF((X125="Muy alta")*(Z125="Mayor"),"Alto",IF((X125="Muy alta")*(Z125="Moderado"),"Alto",IF((X125="Muy alta")*(Z125="Menor"),"Alto",IF((X125="Muy alta")*(Z125="Leve"),"Alto",IF((X125="Alta")*(Z125="Catastrófico"),"Extremo",IF((X125="Alta")*(Z125="Mayor"),"Alto",IF((X125="Alta")*(Z125="Moderado"),"Alto",IF((X125="Alta")*(Z125="Menor"),"Moderado",IF((X125="Alta")*(Z125="Leve"),"Moderado",IF((X125="Media")*(Z125="Catastrófico"),"Extremo",IF((X125="Media")*(Z125="Mayor"),"Alto",IF((X125="Media")*(Z125="Moderado"),"Moderado",IF((X125="Media")*(Z125="Menor"),"Moderado",IF((X125="Media")*(Z125="Leve"),"Moderado",IF((X125="Baja")*(Z125="Catastrófico"),"Extremo",IF((X125="Baja")*(Z125="Mayor"),"Alto",IF((X125="Baja")*(Z125="Moderado"),"Moderado",IF((X125="Baja")*(Z125="Menor"),"Moderado",IF((X125="Baja")*(Z125="Leve"),"Bajo",IF((X125="Muy bajo")*(Z125="Catastrófico"),"Extremo",IF((X125="Muy bajo")*(Z125="Mayor"),"Alto",IF((X125="Muy bajo")*(Z125="Moderado"),"Moderado",IF((X125="Muy bajo")*(Z125="Menor"),"Bajo",IF((X125="Muy bajo")*(Z125="Leve"),"Bajo","0")))))))))))))))))))))))))</f>
        <v>Alto</v>
      </c>
      <c r="AB125" s="246" t="s">
        <v>83</v>
      </c>
      <c r="AC125" s="240" t="s">
        <v>677</v>
      </c>
      <c r="AD125" s="240" t="s">
        <v>675</v>
      </c>
      <c r="AE125" s="240" t="s">
        <v>371</v>
      </c>
      <c r="AF125" s="240" t="s">
        <v>372</v>
      </c>
      <c r="AG125" s="240" t="s">
        <v>373</v>
      </c>
      <c r="AH125" s="240" t="s">
        <v>374</v>
      </c>
      <c r="AI125" s="240" t="s">
        <v>375</v>
      </c>
      <c r="AJ125" s="240" t="s">
        <v>376</v>
      </c>
      <c r="AK125" s="246" t="s">
        <v>310</v>
      </c>
    </row>
    <row r="126" spans="1:38" s="54" customFormat="1" ht="105.75" customHeight="1" x14ac:dyDescent="0.25">
      <c r="A126" s="245"/>
      <c r="B126" s="240"/>
      <c r="C126" s="240"/>
      <c r="D126" s="240"/>
      <c r="E126" s="240"/>
      <c r="F126" s="246"/>
      <c r="G126" s="240"/>
      <c r="H126" s="246"/>
      <c r="I126" s="246"/>
      <c r="J126" s="246"/>
      <c r="K126" s="246"/>
      <c r="L126" s="246"/>
      <c r="M126" s="247"/>
      <c r="N126" s="53" t="s">
        <v>676</v>
      </c>
      <c r="O126" s="54" t="s">
        <v>65</v>
      </c>
      <c r="P126" s="54" t="s">
        <v>67</v>
      </c>
      <c r="Q126" s="54" t="s">
        <v>71</v>
      </c>
      <c r="R126" s="55">
        <f t="shared" si="105"/>
        <v>0.4</v>
      </c>
      <c r="S126" s="54" t="s">
        <v>74</v>
      </c>
      <c r="T126" s="54" t="s">
        <v>76</v>
      </c>
      <c r="U126" s="54" t="s">
        <v>78</v>
      </c>
      <c r="V126" s="55">
        <f>V125-(V125*R126)</f>
        <v>0.216</v>
      </c>
      <c r="W126" s="247"/>
      <c r="X126" s="246"/>
      <c r="Y126" s="247"/>
      <c r="Z126" s="246"/>
      <c r="AA126" s="247"/>
      <c r="AB126" s="246"/>
      <c r="AC126" s="240"/>
      <c r="AD126" s="240"/>
      <c r="AE126" s="240"/>
      <c r="AF126" s="240"/>
      <c r="AG126" s="240"/>
      <c r="AH126" s="240"/>
      <c r="AI126" s="240"/>
      <c r="AJ126" s="240"/>
      <c r="AK126" s="246"/>
    </row>
    <row r="127" spans="1:38" s="54" customFormat="1" ht="95.25" customHeight="1" x14ac:dyDescent="0.25">
      <c r="A127" s="399" t="s">
        <v>197</v>
      </c>
      <c r="B127" s="240" t="s">
        <v>174</v>
      </c>
      <c r="C127" s="240" t="s">
        <v>721</v>
      </c>
      <c r="D127" s="240" t="s">
        <v>722</v>
      </c>
      <c r="E127" s="240" t="str">
        <f>CONCATENATE(B127," ",C127," ",D127)</f>
        <v xml:space="preserve">Afectación económica y reputacional Daño a la infraestructura Tecnológica por causas ambientales,  siniestros ambientales (sismos, inundaciones,..) </v>
      </c>
      <c r="F127" s="246" t="s">
        <v>43</v>
      </c>
      <c r="G127" s="240" t="s">
        <v>38</v>
      </c>
      <c r="H127" s="246" t="s">
        <v>723</v>
      </c>
      <c r="I127" s="246" t="s">
        <v>59</v>
      </c>
      <c r="J127" s="246" t="str">
        <f>IF((I127="Muy Bajo"),"20%",IF(I127="Baja","40%",IF(I127="Media","60%",IF(I127="Alta","80%",IF(I127="Muy Alta","100%","0")))))</f>
        <v>20%</v>
      </c>
      <c r="K127" s="246" t="s">
        <v>58</v>
      </c>
      <c r="L127" s="246" t="str">
        <f>IF((K127="Leve"),"20%",IF(K127="Menor","40%",IF(K127="Moderado","60%",IF(K127="Mayor","80%",IF(K127="Catastrófico","100%","0")))))</f>
        <v>100%</v>
      </c>
      <c r="M127" s="248" t="str">
        <f>IF((J127="100%")*(L127="100%"),"Extremo",IF((J127="100%")*(L127="80%"),"Alto",IF((J127="100%")*(L127="60%"),"Alto",IF((J127="100%")*(L127="40%"),"Alto",IF((J127="100%")*(L127="20%"),"Alto",IF((J127="80%")*(L127="100%"),"Extremo",IF((J127="80%")*(L127="80%"),"Alto",IF((J127="80%")*(L127="60%"),"Alto",IF((J127="80%")*(L127="40%"),"Moderado",IF((J127="80%")*(L127="20%"),"Moderado",IF((J127="60%")*(L127="100%"),"Extremo",IF((J127="60%")*(L127="80%"),"Alto",IF((J127="60%")*(L127="60%"),"Moderado",IF((J127="60%")*(L127="40%"),"Moderado",IF((J127="60%")*(L127="20%"),"Moderado",IF((J127="40%")*(L127="100%"),"Extremo",IF((J127="40%")*(L127="80%"),"Alto",IF((J127="40%")*(L127="60%"),"Moderado",IF((J127="40%")*(L127="40%"),"Moderado",IF((J127="40%")*(L127="20%"),"Bajo",IF((J127="20%")*(L127="100%"),"Extremo",IF((J127="20%")*(L127="80%"),"Alto",IF((J127="20%")*(L127="60%"),"Moderado",IF((J127="20%")*(L127="40%"),"Bajo",IF((J127="20%")*(L127="20%"),"Bajo","0")))))))))))))))))))))))))</f>
        <v>Extremo</v>
      </c>
      <c r="N127" s="53" t="s">
        <v>724</v>
      </c>
      <c r="O127" s="54" t="s">
        <v>65</v>
      </c>
      <c r="P127" s="54" t="s">
        <v>67</v>
      </c>
      <c r="Q127" s="54" t="s">
        <v>71</v>
      </c>
      <c r="R127" s="105">
        <f t="shared" ref="R127:R136" si="120">IF((P127="Preventivo"),"25%",IF(P127="Detectivo","15%",IF(P127="Correctivo","10%","0")))+IF((Q127="Automático"),"25%",IF(Q127="Manual","15%","0"))</f>
        <v>0.4</v>
      </c>
      <c r="S127" s="54" t="s">
        <v>74</v>
      </c>
      <c r="T127" s="54" t="s">
        <v>76</v>
      </c>
      <c r="U127" s="54" t="s">
        <v>78</v>
      </c>
      <c r="V127" s="105">
        <f>IF(O127="probabilidad",J127-(J127*R127),IF(O127="Impacto",(J127-0),"0"))</f>
        <v>0.12</v>
      </c>
      <c r="W127" s="248">
        <f>V128</f>
        <v>7.1999999999999995E-2</v>
      </c>
      <c r="X127" s="246" t="str">
        <f>IF((W127&lt;21%),"Muy Bajo",IF((W127&lt;41%),"Baja",IF((W127&lt;61%),"Media",IF((W127&lt;81%),"Alta",IF((W127&lt;101%),"Muy alta","0")))))</f>
        <v>Muy Bajo</v>
      </c>
      <c r="Y127" s="248">
        <f>IF(O127="Impacto",L127-(L127*R127),IF(O127="Probabilidad",L127-0,"0"))</f>
        <v>1</v>
      </c>
      <c r="Z127" s="246" t="str">
        <f>IF((Y127&lt;21%),"Leve",IF((Y127&lt;41%),"Menor",IF((Y127&lt;61%),"Moderado",IF((Y127&lt;81%),"Mayor",IF((Y127&lt;101%),"Catastrófico","0")))))</f>
        <v>Catastrófico</v>
      </c>
      <c r="AA127" s="248" t="str">
        <f>IF((X127="Muy alta")*(Z127="Catastrófico"),"Extremo",IF((X127="Muy alta")*(Z127="Mayor"),"Alto",IF((X127="Muy alta")*(Z127="Moderado"),"Alto",IF((X127="Muy alta")*(Z127="Menor"),"Alto",IF((X127="Muy alta")*(Z127="Leve"),"Alto",IF((X127="Alta")*(Z127="Catastrófico"),"Extremo",IF((X127="Alta")*(Z127="Mayor"),"Alto",IF((X127="Alta")*(Z127="Moderado"),"Alto",IF((X127="Alta")*(Z127="Menor"),"Moderado",IF((X127="Alta")*(Z127="Leve"),"Moderado",IF((X127="Media")*(Z127="Catastrófico"),"Extremo",IF((X127="Media")*(Z127="Mayor"),"Alto",IF((X127="Media")*(Z127="Moderado"),"Moderado",IF((X127="Media")*(Z127="Menor"),"Moderado",IF((X127="Media")*(Z127="Leve"),"Moderado",IF((X127="Baja")*(Z127="Catastrófico"),"Extremo",IF((X127="Baja")*(Z127="Mayor"),"Alto",IF((X127="Baja")*(Z127="Moderado"),"Moderado",IF((X127="Baja")*(Z127="Menor"),"Moderado",IF((X127="Baja")*(Z127="Leve"),"Bajo",IF((X127="Muy bajo")*(Z127="Catastrófico"),"Extremo",IF((X127="Muy bajo")*(Z127="Mayor"),"Alto",IF((X127="Muy bajo")*(Z127="Moderado"),"Moderado",IF((X127="Muy bajo")*(Z127="Menor"),"Bajo",IF((X127="Muy bajo")*(Z127="Leve"),"Bajo","0")))))))))))))))))))))))))</f>
        <v>Extremo</v>
      </c>
      <c r="AB127" s="246" t="s">
        <v>85</v>
      </c>
      <c r="AC127" s="400" t="s">
        <v>748</v>
      </c>
      <c r="AD127" s="240" t="s">
        <v>725</v>
      </c>
      <c r="AE127" s="250">
        <v>45688</v>
      </c>
      <c r="AF127" s="250">
        <v>45689</v>
      </c>
      <c r="AG127" s="240" t="s">
        <v>373</v>
      </c>
      <c r="AH127" s="240" t="s">
        <v>374</v>
      </c>
      <c r="AI127" s="240" t="s">
        <v>375</v>
      </c>
      <c r="AJ127" s="240" t="s">
        <v>376</v>
      </c>
      <c r="AK127" s="246" t="s">
        <v>310</v>
      </c>
    </row>
    <row r="128" spans="1:38" s="54" customFormat="1" ht="95.25" customHeight="1" x14ac:dyDescent="0.25">
      <c r="A128" s="397"/>
      <c r="B128" s="249"/>
      <c r="C128" s="249"/>
      <c r="D128" s="249"/>
      <c r="E128" s="249"/>
      <c r="F128" s="249"/>
      <c r="G128" s="249"/>
      <c r="H128" s="249"/>
      <c r="I128" s="249"/>
      <c r="J128" s="249"/>
      <c r="K128" s="249"/>
      <c r="L128" s="249"/>
      <c r="M128" s="249"/>
      <c r="N128" s="53" t="s">
        <v>726</v>
      </c>
      <c r="O128" s="54" t="s">
        <v>65</v>
      </c>
      <c r="P128" s="54" t="s">
        <v>67</v>
      </c>
      <c r="Q128" s="54" t="s">
        <v>71</v>
      </c>
      <c r="R128" s="105">
        <f t="shared" si="120"/>
        <v>0.4</v>
      </c>
      <c r="S128" s="54" t="s">
        <v>74</v>
      </c>
      <c r="T128" s="54" t="s">
        <v>76</v>
      </c>
      <c r="U128" s="54" t="s">
        <v>78</v>
      </c>
      <c r="V128" s="105">
        <f t="shared" ref="V128:V129" si="121">V127-(V127*R128)</f>
        <v>7.1999999999999995E-2</v>
      </c>
      <c r="W128" s="249"/>
      <c r="X128" s="249"/>
      <c r="Y128" s="249"/>
      <c r="Z128" s="249"/>
      <c r="AA128" s="249"/>
      <c r="AB128" s="249"/>
      <c r="AC128" s="249"/>
      <c r="AD128" s="249"/>
      <c r="AE128" s="249"/>
      <c r="AF128" s="249"/>
      <c r="AG128" s="240"/>
      <c r="AH128" s="240"/>
      <c r="AI128" s="240"/>
      <c r="AJ128" s="240"/>
      <c r="AK128" s="246"/>
    </row>
    <row r="129" spans="1:37" s="54" customFormat="1" ht="33.75" customHeight="1" x14ac:dyDescent="0.25">
      <c r="A129" s="397"/>
      <c r="B129" s="249"/>
      <c r="C129" s="249"/>
      <c r="D129" s="249"/>
      <c r="E129" s="249"/>
      <c r="F129" s="249"/>
      <c r="G129" s="249"/>
      <c r="H129" s="249"/>
      <c r="I129" s="249"/>
      <c r="J129" s="249"/>
      <c r="K129" s="249"/>
      <c r="L129" s="249"/>
      <c r="M129" s="249"/>
      <c r="N129" s="53" t="s">
        <v>727</v>
      </c>
      <c r="O129" s="54" t="s">
        <v>65</v>
      </c>
      <c r="P129" s="54" t="s">
        <v>728</v>
      </c>
      <c r="Q129" s="54" t="s">
        <v>71</v>
      </c>
      <c r="R129" s="110">
        <f t="shared" si="120"/>
        <v>0.15</v>
      </c>
      <c r="S129" s="54" t="s">
        <v>74</v>
      </c>
      <c r="T129" s="54" t="s">
        <v>76</v>
      </c>
      <c r="U129" s="54" t="s">
        <v>78</v>
      </c>
      <c r="V129" s="105">
        <f t="shared" si="121"/>
        <v>6.1199999999999997E-2</v>
      </c>
      <c r="W129" s="249"/>
      <c r="X129" s="249"/>
      <c r="Y129" s="249"/>
      <c r="Z129" s="249"/>
      <c r="AA129" s="249"/>
      <c r="AB129" s="249"/>
      <c r="AC129" s="249"/>
      <c r="AD129" s="249"/>
      <c r="AE129" s="249"/>
      <c r="AF129" s="249"/>
      <c r="AG129" s="240"/>
      <c r="AH129" s="240"/>
      <c r="AI129" s="240"/>
      <c r="AJ129" s="240"/>
      <c r="AK129" s="246"/>
    </row>
    <row r="130" spans="1:37" s="54" customFormat="1" ht="158.25" customHeight="1" x14ac:dyDescent="0.25">
      <c r="A130" s="399" t="s">
        <v>197</v>
      </c>
      <c r="B130" s="240" t="s">
        <v>174</v>
      </c>
      <c r="C130" s="240" t="s">
        <v>729</v>
      </c>
      <c r="D130" s="240" t="s">
        <v>730</v>
      </c>
      <c r="E130" s="240" t="str">
        <f>CONCATENATE(B130," ",C130," ",D130)</f>
        <v>Afectación económica y reputacional Carencia de recursos para la ejecución del Plan Operativo de Gestión de TI Reducción de los aportes del orden Nacional, por cambio de políticas tributarias contempladas en la nueva reforma tributaria. Además  escaso apoyo de los sectores económicos y productivos de la región para el desarrollo de los proyectos que se adelantan en la educación superior pública y la carencia de recursos institucionales para la ejcución del plan operativo.</v>
      </c>
      <c r="F130" s="246" t="s">
        <v>41</v>
      </c>
      <c r="G130" s="240" t="s">
        <v>32</v>
      </c>
      <c r="H130" s="246" t="s">
        <v>731</v>
      </c>
      <c r="I130" s="246" t="s">
        <v>48</v>
      </c>
      <c r="J130" s="246" t="str">
        <f>IF((I130="Muy Bajo"),"20%",IF(I130="Baja","40%",IF(I130="Media","60%",IF(I130="Alta","80%",IF(I130="Muy Alta","100%","0")))))</f>
        <v>80%</v>
      </c>
      <c r="K130" s="246" t="s">
        <v>57</v>
      </c>
      <c r="L130" s="246" t="str">
        <f>IF((K130="Leve"),"20%",IF(K130="Menor","40%",IF(K130="Moderado","60%",IF(K130="Mayor","80%",IF(K130="Catastrófico","100%","0")))))</f>
        <v>80%</v>
      </c>
      <c r="M130" s="248" t="str">
        <f>IF((J130="100%")*(L130="100%"),"Extremo",IF((J130="100%")*(L130="80%"),"Alto",IF((J130="100%")*(L130="60%"),"Alto",IF((J130="100%")*(L130="40%"),"Alto",IF((J130="100%")*(L130="20%"),"Alto",IF((J130="80%")*(L130="100%"),"Extremo",IF((J130="80%")*(L130="80%"),"Alto",IF((J130="80%")*(L130="60%"),"Alto",IF((J130="80%")*(L130="40%"),"Moderado",IF((J130="80%")*(L130="20%"),"Moderado",IF((J130="60%")*(L130="100%"),"Extremo",IF((J130="60%")*(L130="80%"),"Alto",IF((J130="60%")*(L130="60%"),"Moderado",IF((J130="60%")*(L130="40%"),"Moderado",IF((J130="60%")*(L130="20%"),"Moderado",IF((J130="40%")*(L130="100%"),"Extremo",IF((J130="40%")*(L130="80%"),"Alto",IF((J130="40%")*(L130="60%"),"Moderado",IF((J130="40%")*(L130="40%"),"Moderado",IF((J130="40%")*(L130="20%"),"Bajo",IF((J130="20%")*(L130="100%"),"Extremo",IF((J130="20%")*(L130="80%"),"Alto",IF((J130="20%")*(L130="60%"),"Moderado",IF((J130="20%")*(L130="40%"),"Bajo",IF((J130="20%")*(L130="20%"),"Bajo","0")))))))))))))))))))))))))</f>
        <v>Alto</v>
      </c>
      <c r="N130" s="53" t="s">
        <v>732</v>
      </c>
      <c r="O130" s="54" t="s">
        <v>65</v>
      </c>
      <c r="P130" s="54" t="s">
        <v>67</v>
      </c>
      <c r="Q130" s="54" t="s">
        <v>71</v>
      </c>
      <c r="R130" s="105">
        <f t="shared" si="120"/>
        <v>0.4</v>
      </c>
      <c r="S130" s="54" t="s">
        <v>74</v>
      </c>
      <c r="T130" s="54" t="s">
        <v>76</v>
      </c>
      <c r="U130" s="54" t="s">
        <v>78</v>
      </c>
      <c r="V130" s="105">
        <f>IF(O130="probabilidad",J130-(J130*R130),IF(O130="Impacto",(J130-0),"0"))</f>
        <v>0.48</v>
      </c>
      <c r="W130" s="248">
        <f>V131</f>
        <v>0.28799999999999998</v>
      </c>
      <c r="X130" s="246" t="str">
        <f>IF((W130&lt;21%),"Muy Bajo",IF((W130&lt;41%),"Baja",IF((W130&lt;61%),"Media",IF((W130&lt;81%),"Alta",IF((W130&lt;101%),"Muy alta","0")))))</f>
        <v>Baja</v>
      </c>
      <c r="Y130" s="248">
        <f>IF(O130="Impacto",L130-(L130*R130),IF(O130="Probabilidad",L130-0,"0"))</f>
        <v>0.8</v>
      </c>
      <c r="Z130" s="246" t="str">
        <f>IF((Y130&lt;21%),"Leve",IF((Y130&lt;41%),"Menor",IF((Y130&lt;61%),"Moderado",IF((Y130&lt;81%),"Mayor",IF((Y130&lt;101%),"Catastrófico","0")))))</f>
        <v>Mayor</v>
      </c>
      <c r="AA130" s="248" t="str">
        <f>IF((X130="Muy alta")*(Z130="Catastrófico"),"Extremo",IF((X130="Muy alta")*(Z130="Mayor"),"Alto",IF((X130="Muy alta")*(Z130="Moderado"),"Alto",IF((X130="Muy alta")*(Z130="Menor"),"Alto",IF((X130="Muy alta")*(Z130="Leve"),"Alto",IF((X130="Alta")*(Z130="Catastrófico"),"Extremo",IF((X130="Alta")*(Z130="Mayor"),"Alto",IF((X130="Alta")*(Z130="Moderado"),"Alto",IF((X130="Alta")*(Z130="Menor"),"Moderado",IF((X130="Alta")*(Z130="Leve"),"Moderado",IF((X130="Media")*(Z130="Catastrófico"),"Extremo",IF((X130="Media")*(Z130="Mayor"),"Alto",IF((X130="Media")*(Z130="Moderado"),"Moderado",IF((X130="Media")*(Z130="Menor"),"Moderado",IF((X130="Media")*(Z130="Leve"),"Moderado",IF((X130="Baja")*(Z130="Catastrófico"),"Extremo",IF((X130="Baja")*(Z130="Mayor"),"Alto",IF((X130="Baja")*(Z130="Moderado"),"Moderado",IF((X130="Baja")*(Z130="Menor"),"Moderado",IF((X130="Baja")*(Z130="Leve"),"Bajo",IF((X130="Muy bajo")*(Z130="Catastrófico"),"Extremo",IF((X130="Muy bajo")*(Z130="Mayor"),"Alto",IF((X130="Muy bajo")*(Z130="Moderado"),"Moderado",IF((X130="Muy bajo")*(Z130="Menor"),"Bajo",IF((X130="Muy bajo")*(Z130="Leve"),"Bajo","0")))))))))))))))))))))))))</f>
        <v>Alto</v>
      </c>
      <c r="AB130" s="246" t="s">
        <v>83</v>
      </c>
      <c r="AC130" s="240" t="s">
        <v>748</v>
      </c>
      <c r="AD130" s="240" t="s">
        <v>725</v>
      </c>
      <c r="AE130" s="250">
        <v>45688</v>
      </c>
      <c r="AF130" s="250">
        <v>45689</v>
      </c>
      <c r="AG130" s="240" t="s">
        <v>373</v>
      </c>
      <c r="AH130" s="240" t="s">
        <v>374</v>
      </c>
      <c r="AI130" s="240" t="s">
        <v>375</v>
      </c>
      <c r="AJ130" s="240" t="s">
        <v>376</v>
      </c>
      <c r="AK130" s="246" t="s">
        <v>310</v>
      </c>
    </row>
    <row r="131" spans="1:37" s="54" customFormat="1" ht="67.5" customHeight="1" x14ac:dyDescent="0.25">
      <c r="A131" s="397"/>
      <c r="B131" s="249"/>
      <c r="C131" s="249"/>
      <c r="D131" s="249"/>
      <c r="E131" s="249"/>
      <c r="F131" s="249"/>
      <c r="G131" s="249"/>
      <c r="H131" s="249"/>
      <c r="I131" s="249"/>
      <c r="J131" s="249"/>
      <c r="K131" s="249"/>
      <c r="L131" s="249"/>
      <c r="M131" s="249"/>
      <c r="N131" s="53" t="s">
        <v>733</v>
      </c>
      <c r="O131" s="54" t="s">
        <v>65</v>
      </c>
      <c r="P131" s="54" t="s">
        <v>67</v>
      </c>
      <c r="Q131" s="54" t="s">
        <v>71</v>
      </c>
      <c r="R131" s="105">
        <f t="shared" si="120"/>
        <v>0.4</v>
      </c>
      <c r="S131" s="54" t="s">
        <v>74</v>
      </c>
      <c r="T131" s="54" t="s">
        <v>76</v>
      </c>
      <c r="U131" s="54" t="s">
        <v>78</v>
      </c>
      <c r="V131" s="105">
        <f t="shared" ref="V131:V132" si="122">V130-(V130*R131)</f>
        <v>0.28799999999999998</v>
      </c>
      <c r="W131" s="249"/>
      <c r="X131" s="249"/>
      <c r="Y131" s="249"/>
      <c r="Z131" s="249"/>
      <c r="AA131" s="249"/>
      <c r="AB131" s="249"/>
      <c r="AC131" s="249"/>
      <c r="AD131" s="249"/>
      <c r="AE131" s="249"/>
      <c r="AF131" s="249"/>
      <c r="AG131" s="240"/>
      <c r="AH131" s="240"/>
      <c r="AI131" s="240"/>
      <c r="AJ131" s="240"/>
      <c r="AK131" s="246"/>
    </row>
    <row r="132" spans="1:37" s="54" customFormat="1" ht="164.25" customHeight="1" x14ac:dyDescent="0.25">
      <c r="A132" s="399" t="s">
        <v>197</v>
      </c>
      <c r="B132" s="240" t="s">
        <v>174</v>
      </c>
      <c r="C132" s="240" t="s">
        <v>734</v>
      </c>
      <c r="D132" s="240" t="s">
        <v>735</v>
      </c>
      <c r="E132" s="401" t="str">
        <f>CONCATENATE(B132," ",C132," ",D132)</f>
        <v xml:space="preserve">Afectación económica y reputacional  Falta de apropiación y concientización del personal de la UT, en el manejo de herramientas tecnológicas   Baja apropiación de las unidades académicas-administrativas, en la  ejecución de los procesos de planeación; desarticulación de los procesos y deficiencia del trabajo en equipo entre áreas  misionales y de apoyo </v>
      </c>
      <c r="F132" s="246" t="s">
        <v>41</v>
      </c>
      <c r="G132" s="240" t="s">
        <v>32</v>
      </c>
      <c r="H132" s="240" t="s">
        <v>731</v>
      </c>
      <c r="I132" s="246" t="s">
        <v>48</v>
      </c>
      <c r="J132" s="246" t="str">
        <f>IF((I132="Muy Bajo"),"20%",IF(I132="Baja","40%",IF(I132="Media","60%",IF(I132="Alta","80%",IF(I132="Muy Alta","100%","0")))))</f>
        <v>80%</v>
      </c>
      <c r="K132" s="246" t="s">
        <v>56</v>
      </c>
      <c r="L132" s="246" t="str">
        <f>IF((K132="Leve"),"20%",IF(K132="Menor","40%",IF(K132="Moderado","60%",IF(K132="Mayor","80%",IF(K132="Catastrófico","100%","0")))))</f>
        <v>60%</v>
      </c>
      <c r="M132" s="248" t="str">
        <f>IF((J132="100%")*(L132="100%"),"Extremo",IF((J132="100%")*(L132="80%"),"Alto",IF((J132="100%")*(L132="60%"),"Alto",IF((J132="100%")*(L132="40%"),"Alto",IF((J132="100%")*(L132="20%"),"Alto",IF((J132="80%")*(L132="100%"),"Extremo",IF((J132="80%")*(L132="80%"),"Alto",IF((J132="80%")*(L132="60%"),"Alto",IF((J132="80%")*(L132="40%"),"Moderado",IF((J132="80%")*(L132="20%"),"Moderado",IF((J132="60%")*(L132="100%"),"Extremo",IF((J132="60%")*(L132="80%"),"Alto",IF((J132="60%")*(L132="60%"),"Moderado",IF((J132="60%")*(L132="40%"),"Moderado",IF((J132="60%")*(L132="20%"),"Moderado",IF((J132="40%")*(L132="100%"),"Extremo",IF((J132="40%")*(L132="80%"),"Alto",IF((J132="40%")*(L132="60%"),"Moderado",IF((J132="40%")*(L132="40%"),"Moderado",IF((J132="40%")*(L132="20%"),"Bajo",IF((J132="20%")*(L132="100%"),"Extremo",IF((J132="20%")*(L132="80%"),"Alto",IF((J132="20%")*(L132="60%"),"Moderado",IF((J132="20%")*(L132="40%"),"Bajo",IF((J132="20%")*(L132="20%"),"Bajo","0")))))))))))))))))))))))))</f>
        <v>Alto</v>
      </c>
      <c r="N132" s="53" t="s">
        <v>736</v>
      </c>
      <c r="O132" s="54" t="s">
        <v>1</v>
      </c>
      <c r="P132" s="54" t="s">
        <v>68</v>
      </c>
      <c r="Q132" s="54" t="s">
        <v>71</v>
      </c>
      <c r="R132" s="105">
        <f t="shared" si="120"/>
        <v>0.3</v>
      </c>
      <c r="S132" s="54" t="s">
        <v>74</v>
      </c>
      <c r="T132" s="54" t="s">
        <v>76</v>
      </c>
      <c r="U132" s="54" t="s">
        <v>78</v>
      </c>
      <c r="V132" s="105">
        <f t="shared" si="122"/>
        <v>0.2016</v>
      </c>
      <c r="W132" s="105">
        <f t="shared" ref="W132:W133" si="123">V132</f>
        <v>0.2016</v>
      </c>
      <c r="X132" s="54" t="str">
        <f>IF((W132&lt;21%),"Muy Bajo",IF((W132&lt;41%),"Baja",IF((W132&lt;61%),"Media",IF((W132&lt;81%),"Alta",IF((W132&lt;101%),"Muy alta","0")))))</f>
        <v>Muy Bajo</v>
      </c>
      <c r="Y132" s="105">
        <f>IF(O132="Impacto",L132-(L132*R132),IF(O132="Probabilidad",L132-0,"0"))</f>
        <v>0.42</v>
      </c>
      <c r="Z132" s="54" t="str">
        <f t="shared" ref="Z132:Z133" si="124">IF((Y132&lt;21%),"Leve",IF((Y132&lt;41%),"Menor",IF((Y132&lt;61%),"Moderado",IF((Y132&lt;81%),"Mayor",IF((Y132&lt;101%),"Catastrófico","0")))))</f>
        <v>Moderado</v>
      </c>
      <c r="AA132" s="105" t="str">
        <f t="shared" ref="AA132:AA133" si="125">IF((X132="Muy alta")*(Z132="Catastrófico"),"Extremo",IF((X132="Muy alta")*(Z132="Mayor"),"Alto",IF((X132="Muy alta")*(Z132="Moderado"),"Alto",IF((X132="Muy alta")*(Z132="Menor"),"Alto",IF((X132="Muy alta")*(Z132="Leve"),"Alto",IF((X132="Alta")*(Z132="Catastrófico"),"Extremo",IF((X132="Alta")*(Z132="Mayor"),"Alto",IF((X132="Alta")*(Z132="Moderado"),"Alto",IF((X132="Alta")*(Z132="Menor"),"Moderado",IF((X132="Alta")*(Z132="Leve"),"Moderado",IF((X132="Media")*(Z132="Catastrófico"),"Extremo",IF((X132="Media")*(Z132="Mayor"),"Alto",IF((X132="Media")*(Z132="Moderado"),"Moderado",IF((X132="Media")*(Z132="Menor"),"Moderado",IF((X132="Media")*(Z132="Leve"),"Moderado",IF((X132="Baja")*(Z132="Catastrófico"),"Extremo",IF((X132="Baja")*(Z132="Mayor"),"Alto",IF((X132="Baja")*(Z132="Moderado"),"Moderado",IF((X132="Baja")*(Z132="Menor"),"Moderado",IF((X132="Baja")*(Z132="Leve"),"Bajo",IF((X132="Muy bajo")*(Z132="Catastrófico"),"Extremo",IF((X132="Muy bajo")*(Z132="Mayor"),"Alto",IF((X132="Muy bajo")*(Z132="Moderado"),"Moderado",IF((X132="Muy bajo")*(Z132="Menor"),"Bajo",IF((X132="Muy bajo")*(Z132="Leve"),"Bajo","0")))))))))))))))))))))))))</f>
        <v>Moderado</v>
      </c>
      <c r="AB132" s="54" t="s">
        <v>85</v>
      </c>
      <c r="AC132" s="240" t="s">
        <v>748</v>
      </c>
      <c r="AD132" s="240" t="s">
        <v>725</v>
      </c>
      <c r="AE132" s="250">
        <v>45688</v>
      </c>
      <c r="AF132" s="250">
        <v>45689</v>
      </c>
      <c r="AG132" s="240" t="s">
        <v>373</v>
      </c>
      <c r="AH132" s="240" t="s">
        <v>374</v>
      </c>
      <c r="AI132" s="240" t="s">
        <v>375</v>
      </c>
      <c r="AJ132" s="240" t="s">
        <v>376</v>
      </c>
      <c r="AK132" s="246" t="s">
        <v>310</v>
      </c>
    </row>
    <row r="133" spans="1:37" s="54" customFormat="1" ht="31.5" customHeight="1" x14ac:dyDescent="0.25">
      <c r="A133" s="397"/>
      <c r="B133" s="249"/>
      <c r="C133" s="249"/>
      <c r="D133" s="249"/>
      <c r="E133" s="249"/>
      <c r="F133" s="249"/>
      <c r="G133" s="249"/>
      <c r="H133" s="249"/>
      <c r="I133" s="249"/>
      <c r="J133" s="249"/>
      <c r="K133" s="249"/>
      <c r="L133" s="249"/>
      <c r="M133" s="249"/>
      <c r="N133" s="53" t="s">
        <v>737</v>
      </c>
      <c r="O133" s="54" t="s">
        <v>65</v>
      </c>
      <c r="P133" s="54" t="s">
        <v>67</v>
      </c>
      <c r="Q133" s="54" t="s">
        <v>71</v>
      </c>
      <c r="R133" s="105">
        <f t="shared" si="120"/>
        <v>0.4</v>
      </c>
      <c r="S133" s="54" t="s">
        <v>74</v>
      </c>
      <c r="T133" s="54" t="s">
        <v>76</v>
      </c>
      <c r="U133" s="54" t="s">
        <v>78</v>
      </c>
      <c r="V133" s="105">
        <f>IF(O133="probabilidad",J134-(J134*R133),IF(O133="Impacto",(J134-0),"0"))</f>
        <v>0.3</v>
      </c>
      <c r="W133" s="105">
        <f t="shared" si="123"/>
        <v>0.3</v>
      </c>
      <c r="X133" s="54" t="str">
        <f t="shared" ref="X133" si="126">IF((W134&lt;21%),"Muy Bajo",IF((W134&lt;41%),"Baja",IF((W134&lt;61%),"Media",IF((W134&lt;81%),"Alta",IF((W134&lt;101%),"Muy alta","0")))))</f>
        <v>Muy Bajo</v>
      </c>
      <c r="Y133" s="105">
        <f t="shared" ref="Y133" si="127">IF(O133="Impacto",L134-(L134*R133),IF(O133="Probabilidad",L134-0,"0"))</f>
        <v>0.8</v>
      </c>
      <c r="Z133" s="54" t="str">
        <f t="shared" si="124"/>
        <v>Mayor</v>
      </c>
      <c r="AA133" s="105" t="str">
        <f t="shared" si="125"/>
        <v>Alto</v>
      </c>
      <c r="AC133" s="249"/>
      <c r="AD133" s="249"/>
      <c r="AE133" s="249"/>
      <c r="AF133" s="249"/>
      <c r="AG133" s="240"/>
      <c r="AH133" s="240"/>
      <c r="AI133" s="240"/>
      <c r="AJ133" s="240"/>
      <c r="AK133" s="246"/>
    </row>
    <row r="134" spans="1:37" s="54" customFormat="1" ht="161.25" customHeight="1" x14ac:dyDescent="0.25">
      <c r="A134" s="68" t="s">
        <v>197</v>
      </c>
      <c r="B134" s="53" t="s">
        <v>174</v>
      </c>
      <c r="C134" s="53" t="s">
        <v>738</v>
      </c>
      <c r="D134" s="53" t="s">
        <v>739</v>
      </c>
      <c r="E134" s="53" t="str">
        <f>CONCATENATE(B134,"  ",C134, "  ", D134)</f>
        <v>Afectación económica y reputacional  Perdida total o parcial de la información almacenada, gestionada o procesada por los sistemas de información institucional.  Daños a la infraestructura tecnológica, ataques cibernéticos. manipulación indebida de la información, carencia de backups de información, carencia de inversión financiera para la sostenibilidad de los sistemas de seguridad tecnológica.</v>
      </c>
      <c r="F134" s="54" t="s">
        <v>41</v>
      </c>
      <c r="G134" s="53" t="s">
        <v>740</v>
      </c>
      <c r="H134" s="54" t="s">
        <v>741</v>
      </c>
      <c r="I134" s="415" t="s">
        <v>46</v>
      </c>
      <c r="J134" s="105">
        <v>0.5</v>
      </c>
      <c r="K134" s="409" t="s">
        <v>57</v>
      </c>
      <c r="L134" s="105">
        <v>0.8</v>
      </c>
      <c r="M134" s="54" t="s">
        <v>424</v>
      </c>
      <c r="N134" s="53" t="s">
        <v>742</v>
      </c>
      <c r="O134" s="54" t="s">
        <v>65</v>
      </c>
      <c r="P134" s="54" t="s">
        <v>67</v>
      </c>
      <c r="Q134" s="54" t="s">
        <v>743</v>
      </c>
      <c r="R134" s="105">
        <f t="shared" si="120"/>
        <v>0.25</v>
      </c>
      <c r="S134" s="54" t="s">
        <v>74</v>
      </c>
      <c r="T134" s="54" t="s">
        <v>76</v>
      </c>
      <c r="U134" s="54" t="s">
        <v>78</v>
      </c>
      <c r="V134" s="69">
        <v>0.4</v>
      </c>
      <c r="W134" s="69">
        <v>0.2</v>
      </c>
      <c r="X134" s="53" t="s">
        <v>46</v>
      </c>
      <c r="Y134" s="69">
        <v>0.8</v>
      </c>
      <c r="Z134" s="53" t="s">
        <v>56</v>
      </c>
      <c r="AA134" s="53" t="s">
        <v>56</v>
      </c>
      <c r="AB134" s="53" t="s">
        <v>85</v>
      </c>
      <c r="AC134" s="53" t="s">
        <v>744</v>
      </c>
      <c r="AD134" s="53" t="s">
        <v>745</v>
      </c>
      <c r="AE134" s="104">
        <v>45688</v>
      </c>
      <c r="AF134" s="104">
        <v>45689</v>
      </c>
      <c r="AG134" s="53" t="s">
        <v>373</v>
      </c>
      <c r="AH134" s="53" t="s">
        <v>374</v>
      </c>
      <c r="AI134" s="53" t="s">
        <v>375</v>
      </c>
      <c r="AJ134" s="53" t="s">
        <v>376</v>
      </c>
      <c r="AK134" s="54" t="s">
        <v>310</v>
      </c>
    </row>
    <row r="135" spans="1:37" s="54" customFormat="1" ht="149.25" customHeight="1" x14ac:dyDescent="0.25">
      <c r="A135" s="245" t="s">
        <v>197</v>
      </c>
      <c r="B135" s="240" t="s">
        <v>174</v>
      </c>
      <c r="C135" s="240" t="s">
        <v>746</v>
      </c>
      <c r="D135" s="240" t="s">
        <v>747</v>
      </c>
      <c r="E135" s="221" t="str">
        <f>CONCATENATE(B135," ", C135, " ", D135)</f>
        <v>Afectación económica y reputacional Perdida de la continuidad de los servicios tecnológicos institucionales,  Obsolescencia de equipos e  raestructura tecnológicos. falla de los equipos de comunicación y conectividad,  vencimiento de licencias, carencia de actualizaciones de los sistemas y aplicativos, carencia de inversión financiera para la sostenibilidad de los sistemas de información y comunicaciones y ataque cibernéticos.</v>
      </c>
      <c r="F135" s="246" t="s">
        <v>41</v>
      </c>
      <c r="G135" s="240" t="s">
        <v>32</v>
      </c>
      <c r="H135" s="240" t="s">
        <v>731</v>
      </c>
      <c r="I135" s="246" t="s">
        <v>48</v>
      </c>
      <c r="J135" s="246" t="str">
        <f>IF((I135="Muy Bajo"),"20%",IF(I135="Baja","40%",IF(I135="Media","60%",IF(I135="Alta","80%",IF(I135="Muy Alta","100%","0")))))</f>
        <v>80%</v>
      </c>
      <c r="K135" s="246" t="s">
        <v>56</v>
      </c>
      <c r="L135" s="246" t="str">
        <f>IF((K135="Leve"),"20%",IF(K135="Menor","40%",IF(K135="Moderado","60%",IF(K135="Mayor","80%",IF(K135="Catastrófico","100%","0")))))</f>
        <v>60%</v>
      </c>
      <c r="M135" s="248" t="str">
        <f>IF((J135="100%")*(L135="100%"),"Extremo",IF((J135="100%")*(L135="80%"),"Alto",IF((J135="100%")*(L135="60%"),"Alto",IF((J135="100%")*(L135="40%"),"Alto",IF((J135="100%")*(L135="20%"),"Alto",IF((J135="80%")*(L135="100%"),"Extremo",IF((J135="80%")*(L135="80%"),"Alto",IF((J135="80%")*(L135="60%"),"Alto",IF((J135="80%")*(L135="40%"),"Moderado",IF((J135="80%")*(L135="20%"),"Moderado",IF((J135="60%")*(L135="100%"),"Extremo",IF((J135="60%")*(L135="80%"),"Alto",IF((J135="60%")*(L135="60%"),"Moderado",IF((J135="60%")*(L135="40%"),"Moderado",IF((J135="60%")*(L135="20%"),"Moderado",IF((J135="40%")*(L135="100%"),"Extremo",IF((J135="40%")*(L135="80%"),"Alto",IF((J135="40%")*(L135="60%"),"Moderado",IF((J135="40%")*(L135="40%"),"Moderado",IF((J135="40%")*(L135="20%"),"Bajo",IF((J135="20%")*(L135="100%"),"Extremo",IF((J135="20%")*(L135="80%"),"Alto",IF((J135="20%")*(L135="60%"),"Moderado",IF((J135="20%")*(L135="40%"),"Bajo",IF((J135="20%")*(L135="20%"),"Bajo","0")))))))))))))))))))))))))</f>
        <v>Alto</v>
      </c>
      <c r="N135" s="53" t="s">
        <v>736</v>
      </c>
      <c r="O135" s="54" t="s">
        <v>1</v>
      </c>
      <c r="P135" s="54" t="s">
        <v>68</v>
      </c>
      <c r="Q135" s="54" t="s">
        <v>71</v>
      </c>
      <c r="R135" s="105">
        <f t="shared" si="120"/>
        <v>0.3</v>
      </c>
      <c r="S135" s="54" t="s">
        <v>74</v>
      </c>
      <c r="T135" s="54" t="s">
        <v>76</v>
      </c>
      <c r="U135" s="54" t="s">
        <v>78</v>
      </c>
      <c r="V135" s="105">
        <f t="shared" ref="V135" si="128">V134-(V134*R135)</f>
        <v>0.28000000000000003</v>
      </c>
      <c r="W135" s="105">
        <f t="shared" ref="W135:W136" si="129">V135</f>
        <v>0.28000000000000003</v>
      </c>
      <c r="X135" s="54" t="str">
        <f>IF((W135&lt;21%),"Muy Bajo",IF((W135&lt;41%),"Baja",IF((W135&lt;61%),"Media",IF((W135&lt;81%),"Alta",IF((W135&lt;101%),"Muy alta","0")))))</f>
        <v>Baja</v>
      </c>
      <c r="Y135" s="105">
        <f>IF(O135="Impacto",L135-(L135*R135),IF(O135="Probabilidad",L135-0,"0"))</f>
        <v>0.42</v>
      </c>
      <c r="Z135" s="54" t="str">
        <f t="shared" ref="Z135:Z136" si="130">IF((Y135&lt;21%),"Leve",IF((Y135&lt;41%),"Menor",IF((Y135&lt;61%),"Moderado",IF((Y135&lt;81%),"Mayor",IF((Y135&lt;101%),"Catastrófico","0")))))</f>
        <v>Moderado</v>
      </c>
      <c r="AA135" s="105" t="str">
        <f t="shared" ref="AA135:AA136" si="131">IF((X135="Muy alta")*(Z135="Catastrófico"),"Extremo",IF((X135="Muy alta")*(Z135="Mayor"),"Alto",IF((X135="Muy alta")*(Z135="Moderado"),"Alto",IF((X135="Muy alta")*(Z135="Menor"),"Alto",IF((X135="Muy alta")*(Z135="Leve"),"Alto",IF((X135="Alta")*(Z135="Catastrófico"),"Extremo",IF((X135="Alta")*(Z135="Mayor"),"Alto",IF((X135="Alta")*(Z135="Moderado"),"Alto",IF((X135="Alta")*(Z135="Menor"),"Moderado",IF((X135="Alta")*(Z135="Leve"),"Moderado",IF((X135="Media")*(Z135="Catastrófico"),"Extremo",IF((X135="Media")*(Z135="Mayor"),"Alto",IF((X135="Media")*(Z135="Moderado"),"Moderado",IF((X135="Media")*(Z135="Menor"),"Moderado",IF((X135="Media")*(Z135="Leve"),"Moderado",IF((X135="Baja")*(Z135="Catastrófico"),"Extremo",IF((X135="Baja")*(Z135="Mayor"),"Alto",IF((X135="Baja")*(Z135="Moderado"),"Moderado",IF((X135="Baja")*(Z135="Menor"),"Moderado",IF((X135="Baja")*(Z135="Leve"),"Bajo",IF((X135="Muy bajo")*(Z135="Catastrófico"),"Extremo",IF((X135="Muy bajo")*(Z135="Mayor"),"Alto",IF((X135="Muy bajo")*(Z135="Moderado"),"Moderado",IF((X135="Muy bajo")*(Z135="Menor"),"Bajo",IF((X135="Muy bajo")*(Z135="Leve"),"Bajo","0")))))))))))))))))))))))))</f>
        <v>Moderado</v>
      </c>
      <c r="AB135" s="54" t="s">
        <v>85</v>
      </c>
      <c r="AC135" s="240" t="s">
        <v>748</v>
      </c>
      <c r="AD135" s="240" t="s">
        <v>725</v>
      </c>
      <c r="AE135" s="250">
        <v>45688</v>
      </c>
      <c r="AF135" s="250">
        <v>45689</v>
      </c>
      <c r="AG135" s="221" t="s">
        <v>373</v>
      </c>
      <c r="AH135" s="221" t="s">
        <v>374</v>
      </c>
      <c r="AI135" s="221" t="s">
        <v>375</v>
      </c>
      <c r="AJ135" s="221" t="s">
        <v>376</v>
      </c>
      <c r="AK135" s="54" t="s">
        <v>310</v>
      </c>
    </row>
    <row r="136" spans="1:37" s="54" customFormat="1" ht="62.25" customHeight="1" x14ac:dyDescent="0.25">
      <c r="A136" s="259"/>
      <c r="B136" s="221"/>
      <c r="C136" s="221"/>
      <c r="D136" s="221"/>
      <c r="E136" s="257"/>
      <c r="F136" s="255"/>
      <c r="G136" s="402"/>
      <c r="H136" s="402"/>
      <c r="I136" s="402"/>
      <c r="J136" s="402"/>
      <c r="K136" s="402"/>
      <c r="L136" s="402"/>
      <c r="M136" s="402"/>
      <c r="N136" s="89" t="s">
        <v>737</v>
      </c>
      <c r="O136" s="108" t="s">
        <v>65</v>
      </c>
      <c r="P136" s="108" t="s">
        <v>67</v>
      </c>
      <c r="Q136" s="108" t="s">
        <v>71</v>
      </c>
      <c r="R136" s="111">
        <f t="shared" si="120"/>
        <v>0.4</v>
      </c>
      <c r="S136" s="108" t="s">
        <v>74</v>
      </c>
      <c r="T136" s="108" t="s">
        <v>76</v>
      </c>
      <c r="U136" s="108" t="s">
        <v>78</v>
      </c>
      <c r="V136" s="111">
        <f>IF(O136="probabilidad",J66-(J66*R136),IF(O136="Impacto",(J66-0),"0"))</f>
        <v>0.24</v>
      </c>
      <c r="W136" s="111">
        <f t="shared" si="129"/>
        <v>0.24</v>
      </c>
      <c r="X136" s="108" t="str">
        <f>IF((W66&lt;21%),"Muy Bajo",IF((W66&lt;41%),"Baja",IF((W66&lt;61%),"Media",IF((W66&lt;81%),"Alta",IF((W66&lt;101%),"Muy alta","0")))))</f>
        <v>Baja</v>
      </c>
      <c r="Y136" s="111">
        <f>IF(O136="Impacto",L66-(L66*R136),IF(O136="Probabilidad",L66-0,"0"))</f>
        <v>0.2</v>
      </c>
      <c r="Z136" s="108" t="str">
        <f t="shared" si="130"/>
        <v>Leve</v>
      </c>
      <c r="AA136" s="111" t="str">
        <f t="shared" si="131"/>
        <v>Bajo</v>
      </c>
      <c r="AB136" s="108"/>
      <c r="AC136" s="402"/>
      <c r="AD136" s="402"/>
      <c r="AE136" s="387"/>
      <c r="AF136" s="387"/>
      <c r="AG136" s="257"/>
      <c r="AH136" s="257"/>
      <c r="AI136" s="257"/>
      <c r="AJ136" s="257"/>
      <c r="AK136" s="108"/>
    </row>
    <row r="137" spans="1:37" s="58" customFormat="1" ht="153" customHeight="1" x14ac:dyDescent="0.25">
      <c r="A137" s="259" t="s">
        <v>194</v>
      </c>
      <c r="B137" s="221" t="s">
        <v>174</v>
      </c>
      <c r="C137" s="221" t="s">
        <v>477</v>
      </c>
      <c r="D137" s="221" t="s">
        <v>478</v>
      </c>
      <c r="E137" s="221" t="str">
        <f>CONCATENATE(B137," ",C137," ",D137)</f>
        <v>Afectación económica y reputacional debido al no cumplimiento de las actividades proyectadas en el plan de mejoramiento y el plan anual de trabajo. por la no ejecución de actividades en el proceso de implementación del SG SST  y la ausencia de evidencias y registro de actividades ejecutadas</v>
      </c>
      <c r="F137" s="255" t="s">
        <v>41</v>
      </c>
      <c r="G137" s="221" t="s">
        <v>32</v>
      </c>
      <c r="H137" s="221" t="s">
        <v>479</v>
      </c>
      <c r="I137" s="255" t="s">
        <v>46</v>
      </c>
      <c r="J137" s="255" t="str">
        <f>IF((I137="Muy Bajo"),"20%",IF(I137="Baja","40%",IF(I137="Media","60%",IF(I137="Alta","80%",IF(I137="Muy Alta","100%","0")))))</f>
        <v>40%</v>
      </c>
      <c r="K137" s="255" t="s">
        <v>55</v>
      </c>
      <c r="L137" s="255" t="str">
        <f>IF((K137="Leve"),"20%",IF(K137="Menor","40%",IF(K137="Moderado","60%",IF(K137="Mayor","80%",IF(K137="Catastrófico","100%","0")))))</f>
        <v>40%</v>
      </c>
      <c r="M137" s="253" t="str">
        <f>IF((J137="100%")*(L137="100%"),"Extremo",IF((J137="100%")*(L137="80%"),"Alto",IF((J137="100%")*(L137="60%"),"Alto",IF((J137="100%")*(L137="40%"),"Alto",IF((J137="100%")*(L137="20%"),"Alto",IF((J137="80%")*(L137="100%"),"Extremo",IF((J137="80%")*(L137="80%"),"Alto",IF((J137="80%")*(L137="60%"),"Alto",IF((J137="80%")*(L137="40%"),"Moderado",IF((J137="80%")*(L137="20%"),"Moderado",IF((J137="60%")*(L137="100%"),"Extremo",IF((J137="60%")*(L137="80%"),"Alto",IF((J137="60%")*(L137="60%"),"Moderado",IF((J137="60%")*(L137="40%"),"Moderado",IF((J137="60%")*(L137="20%"),"Moderado",IF((J137="40%")*(L137="100%"),"Extremo",IF((J137="40%")*(L137="80%"),"Alto",IF((J137="40%")*(L137="60%"),"Moderado",IF((J137="40%")*(L137="40%"),"Moderado",IF((J137="40%")*(L137="20%"),"Bajo",IF((J137="20%")*(L137="100%"),"Extremo",IF((J137="20%")*(L137="80%"),"Alto",IF((J137="20%")*(L137="60%"),"Moderado",IF((J137="20%")*(L137="40%"),"Bajo",IF((J137="20%")*(L137="20%"),"Bajo","0")))))))))))))))))))))))))</f>
        <v>Moderado</v>
      </c>
      <c r="N137" s="78" t="s">
        <v>770</v>
      </c>
      <c r="O137" s="54" t="s">
        <v>65</v>
      </c>
      <c r="P137" s="54" t="s">
        <v>67</v>
      </c>
      <c r="Q137" s="54" t="s">
        <v>71</v>
      </c>
      <c r="R137" s="55">
        <f>IF((P137="Preventivo"),"25%",IF(P137="Detectivo","15%",IF(P137="Correctivo","10%","0")))+IF((Q137="Automático"),"25%",IF(Q137="Manual","15%","0"))</f>
        <v>0.4</v>
      </c>
      <c r="S137" s="54" t="s">
        <v>74</v>
      </c>
      <c r="T137" s="54" t="s">
        <v>76</v>
      </c>
      <c r="U137" s="54" t="s">
        <v>78</v>
      </c>
      <c r="V137" s="55">
        <f>IF(O137="probabilidad",J137-(J137*R137),IF(O137="Impacto",(J137-0),"0"))</f>
        <v>0.24</v>
      </c>
      <c r="W137" s="253">
        <f>V138</f>
        <v>0.12</v>
      </c>
      <c r="X137" s="255" t="str">
        <f>IF((W137&lt;21%),"Muy Bajo",IF((W137&lt;41%),"Baja",IF((W137&lt;61%),"Media",IF((W137&lt;81%),"Alta",IF((W137&lt;101%),"Muy alta","0")))))</f>
        <v>Muy Bajo</v>
      </c>
      <c r="Y137" s="253">
        <f>IF(O137="Impacto",L137-(L137*R137),IF(O137="Probabilidad",L137-0,"0"))</f>
        <v>0.4</v>
      </c>
      <c r="Z137" s="255" t="str">
        <f>IF((Y137&lt;21%),"Leve",IF((Y137&lt;41%),"Menor",IF((Y137&lt;61%),"Moderado",IF((Y137&lt;81%),"Mayor",IF((Y137&lt;101%),"Catastrófico","0")))))</f>
        <v>Menor</v>
      </c>
      <c r="AA137" s="253" t="str">
        <f>IF((X137="Muy alta")*(Z137="Catastrófico"),"Extremo",IF((X137="Muy alta")*(Z137="Mayor"),"Alto",IF((X137="Muy alta")*(Z137="Moderado"),"Alto",IF((X137="Muy alta")*(Z137="Menor"),"Alto",IF((X137="Muy alta")*(Z137="Leve"),"Alto",IF((X137="Alta")*(Z137="Catastrófico"),"Extremo",IF((X137="Alta")*(Z137="Mayor"),"Alto",IF((X137="Alta")*(Z137="Moderado"),"Alto",IF((X137="Alta")*(Z137="Menor"),"Moderado",IF((X137="Alta")*(Z137="Leve"),"Moderado",IF((X137="Media")*(Z137="Catastrófico"),"Extremo",IF((X137="Media")*(Z137="Mayor"),"Alto",IF((X137="Media")*(Z137="Moderado"),"Moderado",IF((X137="Media")*(Z137="Menor"),"Moderado",IF((X137="Media")*(Z137="Leve"),"Moderado",IF((X137="Baja")*(Z137="Catastrófico"),"Extremo",IF((X137="Baja")*(Z137="Mayor"),"Alto",IF((X137="Baja")*(Z137="Moderado"),"Moderado",IF((X137="Baja")*(Z137="Menor"),"Moderado",IF((X137="Baja")*(Z137="Leve"),"Bajo",IF((X137="Muy bajo")*(Z137="Catastrófico"),"Extremo",IF((X137="Muy bajo")*(Z137="Mayor"),"Alto",IF((X137="Muy bajo")*(Z137="Moderado"),"Moderado",IF((X137="Muy bajo")*(Z137="Menor"),"Bajo",IF((X137="Muy bajo")*(Z137="Leve"),"Bajo","0")))))))))))))))))))))))))</f>
        <v>Bajo</v>
      </c>
      <c r="AB137" s="255" t="s">
        <v>83</v>
      </c>
      <c r="AC137" s="221" t="s">
        <v>587</v>
      </c>
      <c r="AD137" s="261" t="s">
        <v>482</v>
      </c>
      <c r="AE137" s="221" t="s">
        <v>371</v>
      </c>
      <c r="AF137" s="221" t="s">
        <v>372</v>
      </c>
      <c r="AG137" s="221" t="s">
        <v>588</v>
      </c>
      <c r="AH137" s="221" t="s">
        <v>589</v>
      </c>
      <c r="AI137" s="221" t="s">
        <v>590</v>
      </c>
      <c r="AJ137" s="221" t="s">
        <v>591</v>
      </c>
      <c r="AK137" s="255" t="s">
        <v>318</v>
      </c>
    </row>
    <row r="138" spans="1:37" s="58" customFormat="1" ht="99.75" customHeight="1" x14ac:dyDescent="0.25">
      <c r="A138" s="260"/>
      <c r="B138" s="222"/>
      <c r="C138" s="222"/>
      <c r="D138" s="256"/>
      <c r="E138" s="222"/>
      <c r="F138" s="256"/>
      <c r="G138" s="222"/>
      <c r="H138" s="222"/>
      <c r="I138" s="256"/>
      <c r="J138" s="256"/>
      <c r="K138" s="256"/>
      <c r="L138" s="256"/>
      <c r="M138" s="254"/>
      <c r="N138" s="78" t="s">
        <v>483</v>
      </c>
      <c r="O138" s="54" t="s">
        <v>65</v>
      </c>
      <c r="P138" s="54" t="s">
        <v>67</v>
      </c>
      <c r="Q138" s="54" t="s">
        <v>70</v>
      </c>
      <c r="R138" s="55">
        <f>IF((P138="Preventivo"),"25%",IF(P138="Detectivo","15%",IF(P138="Correctivo","10%","0")))+IF((Q138="Automático"),"25%",IF(Q138="Manual","15%","0"))</f>
        <v>0.5</v>
      </c>
      <c r="S138" s="54" t="s">
        <v>74</v>
      </c>
      <c r="T138" s="54" t="s">
        <v>76</v>
      </c>
      <c r="U138" s="54" t="s">
        <v>78</v>
      </c>
      <c r="V138" s="55">
        <f>V137-(V137*R138)</f>
        <v>0.12</v>
      </c>
      <c r="W138" s="254"/>
      <c r="X138" s="256"/>
      <c r="Y138" s="254"/>
      <c r="Z138" s="256"/>
      <c r="AA138" s="254"/>
      <c r="AB138" s="256"/>
      <c r="AC138" s="256"/>
      <c r="AD138" s="262"/>
      <c r="AE138" s="222"/>
      <c r="AF138" s="222"/>
      <c r="AG138" s="222"/>
      <c r="AH138" s="222"/>
      <c r="AI138" s="222"/>
      <c r="AJ138" s="222"/>
      <c r="AK138" s="256"/>
    </row>
    <row r="139" spans="1:37" s="58" customFormat="1" ht="257.25" customHeight="1" thickBot="1" x14ac:dyDescent="0.3">
      <c r="A139" s="112" t="s">
        <v>194</v>
      </c>
      <c r="B139" s="113" t="s">
        <v>174</v>
      </c>
      <c r="C139" s="113" t="s">
        <v>484</v>
      </c>
      <c r="D139" s="113" t="s">
        <v>485</v>
      </c>
      <c r="E139" s="113" t="str">
        <f>CONCATENATE(B139," ",C139," ",D139)</f>
        <v>Afectación económica y reputacional por falta de la documentación: registros y evidencias para SG SST  por la entrega inoportuna de terceros</v>
      </c>
      <c r="F139" s="114" t="s">
        <v>41</v>
      </c>
      <c r="G139" s="113" t="s">
        <v>32</v>
      </c>
      <c r="H139" s="113" t="s">
        <v>479</v>
      </c>
      <c r="I139" s="114" t="s">
        <v>46</v>
      </c>
      <c r="J139" s="114" t="str">
        <f>IF((I139="Muy Bajo"),"20%",IF(I139="Baja","40%",IF(I139="Media","60%",IF(I139="Alta","80%",IF(I139="Muy Alta","100%","0")))))</f>
        <v>40%</v>
      </c>
      <c r="K139" s="114" t="s">
        <v>55</v>
      </c>
      <c r="L139" s="114" t="str">
        <f>IF((K139="Leve"),"20%",IF(K139="Menor","40%",IF(K139="Moderado","60%",IF(K139="Mayor","80%",IF(K139="Catastrófico","100%","0")))))</f>
        <v>40%</v>
      </c>
      <c r="M139" s="115" t="str">
        <f>IF((J139="100%")*(L139="100%"),"Extremo",IF((J139="100%")*(L139="80%"),"Alto",IF((J139="100%")*(L139="60%"),"Alto",IF((J139="100%")*(L139="40%"),"Alto",IF((J139="100%")*(L139="20%"),"Alto",IF((J139="80%")*(L139="100%"),"Extremo",IF((J139="80%")*(L139="80%"),"Alto",IF((J139="80%")*(L139="60%"),"Alto",IF((J139="80%")*(L139="40%"),"Moderado",IF((J139="80%")*(L139="20%"),"Moderado",IF((J139="60%")*(L139="100%"),"Extremo",IF((J139="60%")*(L139="80%"),"Alto",IF((J139="60%")*(L139="60%"),"Moderado",IF((J139="60%")*(L139="40%"),"Moderado",IF((J139="60%")*(L139="20%"),"Moderado",IF((J139="40%")*(L139="100%"),"Extremo",IF((J139="40%")*(L139="80%"),"Alto",IF((J139="40%")*(L139="60%"),"Moderado",IF((J139="40%")*(L139="40%"),"Moderado",IF((J139="40%")*(L139="20%"),"Bajo",IF((J139="20%")*(L139="100%"),"Extremo",IF((J139="20%")*(L139="80%"),"Alto",IF((J139="20%")*(L139="60%"),"Moderado",IF((J139="20%")*(L139="40%"),"Bajo",IF((J139="20%")*(L139="20%"),"Bajo","0")))))))))))))))))))))))))</f>
        <v>Moderado</v>
      </c>
      <c r="N139" s="113" t="s">
        <v>486</v>
      </c>
      <c r="O139" s="114" t="s">
        <v>1</v>
      </c>
      <c r="P139" s="114" t="s">
        <v>67</v>
      </c>
      <c r="Q139" s="114" t="s">
        <v>71</v>
      </c>
      <c r="R139" s="115">
        <f>IF((P139="Preventivo"),"25%",IF(P139="Detectivo","15%",IF(P139="Correctivo","10%","0")))+IF((Q139="Automático"),"25%",IF(Q139="Manual","15%","0"))</f>
        <v>0.4</v>
      </c>
      <c r="S139" s="114" t="s">
        <v>74</v>
      </c>
      <c r="T139" s="114" t="s">
        <v>76</v>
      </c>
      <c r="U139" s="114" t="s">
        <v>78</v>
      </c>
      <c r="V139" s="115">
        <f>V138-(V138*R139)</f>
        <v>7.1999999999999995E-2</v>
      </c>
      <c r="W139" s="115">
        <f>V139</f>
        <v>7.1999999999999995E-2</v>
      </c>
      <c r="X139" s="114" t="str">
        <f>IF((W139&lt;21%),"Muy Bajo",IF((W139&lt;41%),"Baja",IF((W139&lt;61%),"Media",IF((W139&lt;81%),"Alta",IF((W139&lt;101%),"Muy alta","0")))))</f>
        <v>Muy Bajo</v>
      </c>
      <c r="Y139" s="115">
        <f>IF(O139="Impacto",L139-(L139*R139),IF(O139="Probabilidad",L139-0,"0"))</f>
        <v>0.24</v>
      </c>
      <c r="Z139" s="114" t="str">
        <f>IF((Y139&lt;21%),"Leve",IF((Y139&lt;41%),"Menor",IF((Y139&lt;61%),"Moderado",IF((Y139&lt;81%),"Mayor",IF((Y139&lt;101%),"Catastrófico","0")))))</f>
        <v>Menor</v>
      </c>
      <c r="AA139" s="115" t="str">
        <f>IF((X139="Muy alta")*(Z139="Catastrófico"),"Extremo",IF((X139="Muy alta")*(Z139="Mayor"),"Alto",IF((X139="Muy alta")*(Z139="Moderado"),"Alto",IF((X139="Muy alta")*(Z139="Menor"),"Alto",IF((X139="Muy alta")*(Z139="Leve"),"Alto",IF((X139="Alta")*(Z139="Catastrófico"),"Extremo",IF((X139="Alta")*(Z139="Mayor"),"Alto",IF((X139="Alta")*(Z139="Moderado"),"Alto",IF((X139="Alta")*(Z139="Menor"),"Moderado",IF((X139="Alta")*(Z139="Leve"),"Moderado",IF((X139="Media")*(Z139="Catastrófico"),"Extremo",IF((X139="Media")*(Z139="Mayor"),"Alto",IF((X139="Media")*(Z139="Moderado"),"Moderado",IF((X139="Media")*(Z139="Menor"),"Moderado",IF((X139="Media")*(Z139="Leve"),"Moderado",IF((X139="Baja")*(Z139="Catastrófico"),"Extremo",IF((X139="Baja")*(Z139="Mayor"),"Alto",IF((X139="Baja")*(Z139="Moderado"),"Moderado",IF((X139="Baja")*(Z139="Menor"),"Moderado",IF((X139="Baja")*(Z139="Leve"),"Bajo",IF((X139="Muy bajo")*(Z139="Catastrófico"),"Extremo",IF((X139="Muy bajo")*(Z139="Mayor"),"Alto",IF((X139="Muy bajo")*(Z139="Moderado"),"Moderado",IF((X139="Muy bajo")*(Z139="Menor"),"Bajo",IF((X139="Muy bajo")*(Z139="Leve"),"Bajo","0")))))))))))))))))))))))))</f>
        <v>Bajo</v>
      </c>
      <c r="AB139" s="114" t="s">
        <v>85</v>
      </c>
      <c r="AC139" s="113" t="s">
        <v>592</v>
      </c>
      <c r="AD139" s="116" t="s">
        <v>482</v>
      </c>
      <c r="AE139" s="113" t="s">
        <v>371</v>
      </c>
      <c r="AF139" s="113" t="s">
        <v>372</v>
      </c>
      <c r="AG139" s="53" t="s">
        <v>588</v>
      </c>
      <c r="AH139" s="53" t="s">
        <v>589</v>
      </c>
      <c r="AI139" s="53" t="s">
        <v>590</v>
      </c>
      <c r="AJ139" s="53" t="s">
        <v>593</v>
      </c>
      <c r="AK139" s="114" t="s">
        <v>318</v>
      </c>
    </row>
    <row r="140" spans="1:37" s="58" customFormat="1" ht="39" customHeight="1" x14ac:dyDescent="0.25">
      <c r="A140" s="280" t="s">
        <v>185</v>
      </c>
      <c r="B140" s="282" t="s">
        <v>174</v>
      </c>
      <c r="C140" s="282" t="s">
        <v>487</v>
      </c>
      <c r="D140" s="282" t="s">
        <v>488</v>
      </c>
      <c r="E140" s="282" t="s">
        <v>489</v>
      </c>
      <c r="F140" s="283" t="s">
        <v>41</v>
      </c>
      <c r="G140" s="282" t="s">
        <v>32</v>
      </c>
      <c r="H140" s="282" t="s">
        <v>47</v>
      </c>
      <c r="I140" s="226" t="s">
        <v>47</v>
      </c>
      <c r="J140" s="283" t="s">
        <v>422</v>
      </c>
      <c r="K140" s="246" t="s">
        <v>56</v>
      </c>
      <c r="L140" s="283" t="s">
        <v>422</v>
      </c>
      <c r="M140" s="237" t="s">
        <v>56</v>
      </c>
      <c r="N140" s="282" t="s">
        <v>490</v>
      </c>
      <c r="O140" s="117" t="s">
        <v>1</v>
      </c>
      <c r="P140" s="117" t="s">
        <v>69</v>
      </c>
      <c r="Q140" s="117" t="s">
        <v>71</v>
      </c>
      <c r="R140" s="103">
        <v>0.25</v>
      </c>
      <c r="S140" s="117" t="s">
        <v>75</v>
      </c>
      <c r="T140" s="117" t="s">
        <v>77</v>
      </c>
      <c r="U140" s="117" t="s">
        <v>79</v>
      </c>
      <c r="V140" s="103">
        <v>0.33749999999999997</v>
      </c>
      <c r="W140" s="371">
        <v>0.25312499999999999</v>
      </c>
      <c r="X140" s="283" t="s">
        <v>46</v>
      </c>
      <c r="Y140" s="371">
        <v>0.44999999999999996</v>
      </c>
      <c r="Z140" s="283" t="s">
        <v>56</v>
      </c>
      <c r="AA140" s="371" t="s">
        <v>56</v>
      </c>
      <c r="AB140" s="283" t="s">
        <v>85</v>
      </c>
      <c r="AC140" s="380" t="s">
        <v>491</v>
      </c>
      <c r="AD140" s="381" t="s">
        <v>366</v>
      </c>
      <c r="AE140" s="234" t="s">
        <v>371</v>
      </c>
      <c r="AF140" s="234" t="s">
        <v>372</v>
      </c>
      <c r="AG140" s="277" t="s">
        <v>603</v>
      </c>
      <c r="AH140" s="221" t="s">
        <v>374</v>
      </c>
      <c r="AI140" s="221" t="s">
        <v>617</v>
      </c>
      <c r="AJ140" s="287" t="s">
        <v>618</v>
      </c>
      <c r="AK140" s="283" t="s">
        <v>310</v>
      </c>
    </row>
    <row r="141" spans="1:37" s="58" customFormat="1" ht="124.5" customHeight="1" x14ac:dyDescent="0.25">
      <c r="A141" s="281"/>
      <c r="B141" s="235"/>
      <c r="C141" s="235"/>
      <c r="D141" s="235"/>
      <c r="E141" s="235"/>
      <c r="F141" s="235"/>
      <c r="G141" s="235"/>
      <c r="H141" s="235"/>
      <c r="I141" s="227"/>
      <c r="J141" s="235"/>
      <c r="K141" s="402"/>
      <c r="L141" s="235"/>
      <c r="M141" s="237"/>
      <c r="N141" s="379"/>
      <c r="O141" s="117" t="s">
        <v>1</v>
      </c>
      <c r="P141" s="117" t="s">
        <v>69</v>
      </c>
      <c r="Q141" s="117" t="s">
        <v>71</v>
      </c>
      <c r="R141" s="103">
        <v>0.25</v>
      </c>
      <c r="S141" s="117" t="s">
        <v>75</v>
      </c>
      <c r="T141" s="117" t="s">
        <v>77</v>
      </c>
      <c r="U141" s="117" t="s">
        <v>79</v>
      </c>
      <c r="V141" s="103">
        <v>0.25312499999999999</v>
      </c>
      <c r="W141" s="235"/>
      <c r="X141" s="235"/>
      <c r="Y141" s="235"/>
      <c r="Z141" s="235"/>
      <c r="AA141" s="370"/>
      <c r="AB141" s="370"/>
      <c r="AC141" s="370"/>
      <c r="AD141" s="382"/>
      <c r="AE141" s="383"/>
      <c r="AF141" s="383"/>
      <c r="AG141" s="286"/>
      <c r="AH141" s="279"/>
      <c r="AI141" s="279"/>
      <c r="AJ141" s="288"/>
      <c r="AK141" s="370"/>
    </row>
    <row r="142" spans="1:37" s="58" customFormat="1" ht="120" x14ac:dyDescent="0.25">
      <c r="A142" s="280" t="s">
        <v>185</v>
      </c>
      <c r="B142" s="234" t="s">
        <v>174</v>
      </c>
      <c r="C142" s="234" t="s">
        <v>492</v>
      </c>
      <c r="D142" s="234" t="s">
        <v>493</v>
      </c>
      <c r="E142" s="385" t="s">
        <v>494</v>
      </c>
      <c r="F142" s="275" t="s">
        <v>41</v>
      </c>
      <c r="G142" s="234" t="s">
        <v>32</v>
      </c>
      <c r="H142" s="234" t="s">
        <v>48</v>
      </c>
      <c r="I142" s="412" t="s">
        <v>48</v>
      </c>
      <c r="J142" s="275" t="s">
        <v>495</v>
      </c>
      <c r="K142" s="410" t="s">
        <v>57</v>
      </c>
      <c r="L142" s="275" t="s">
        <v>495</v>
      </c>
      <c r="M142" s="276" t="s">
        <v>424</v>
      </c>
      <c r="N142" s="93" t="s">
        <v>496</v>
      </c>
      <c r="O142" s="61" t="s">
        <v>1</v>
      </c>
      <c r="P142" s="61" t="s">
        <v>67</v>
      </c>
      <c r="Q142" s="61" t="s">
        <v>71</v>
      </c>
      <c r="R142" s="64">
        <v>0.4</v>
      </c>
      <c r="S142" s="61" t="s">
        <v>74</v>
      </c>
      <c r="T142" s="61" t="s">
        <v>76</v>
      </c>
      <c r="U142" s="61" t="s">
        <v>79</v>
      </c>
      <c r="V142" s="64">
        <v>0.15187499999999998</v>
      </c>
      <c r="W142" s="371">
        <v>9.1124999999999984E-2</v>
      </c>
      <c r="X142" s="283" t="s">
        <v>59</v>
      </c>
      <c r="Y142" s="276">
        <v>0.48</v>
      </c>
      <c r="Z142" s="377" t="s">
        <v>56</v>
      </c>
      <c r="AA142" s="248" t="s">
        <v>56</v>
      </c>
      <c r="AB142" s="246" t="s">
        <v>85</v>
      </c>
      <c r="AC142" s="372" t="s">
        <v>497</v>
      </c>
      <c r="AD142" s="289" t="s">
        <v>498</v>
      </c>
      <c r="AE142" s="240" t="s">
        <v>371</v>
      </c>
      <c r="AF142" s="240" t="s">
        <v>372</v>
      </c>
      <c r="AG142" s="118" t="s">
        <v>499</v>
      </c>
      <c r="AH142" s="221" t="s">
        <v>374</v>
      </c>
      <c r="AI142" s="221" t="s">
        <v>616</v>
      </c>
      <c r="AJ142" s="287" t="s">
        <v>599</v>
      </c>
      <c r="AK142" s="374" t="s">
        <v>310</v>
      </c>
    </row>
    <row r="143" spans="1:37" s="58" customFormat="1" ht="60" x14ac:dyDescent="0.25">
      <c r="A143" s="384"/>
      <c r="B143" s="370"/>
      <c r="C143" s="370"/>
      <c r="D143" s="370"/>
      <c r="E143" s="370"/>
      <c r="F143" s="370"/>
      <c r="G143" s="370"/>
      <c r="H143" s="370"/>
      <c r="I143" s="413"/>
      <c r="J143" s="370"/>
      <c r="K143" s="411"/>
      <c r="L143" s="370"/>
      <c r="M143" s="370"/>
      <c r="N143" s="93" t="s">
        <v>500</v>
      </c>
      <c r="O143" s="61" t="s">
        <v>1</v>
      </c>
      <c r="P143" s="61" t="s">
        <v>67</v>
      </c>
      <c r="Q143" s="61" t="s">
        <v>71</v>
      </c>
      <c r="R143" s="64">
        <v>0.4</v>
      </c>
      <c r="S143" s="61" t="s">
        <v>75</v>
      </c>
      <c r="T143" s="61" t="s">
        <v>76</v>
      </c>
      <c r="U143" s="61" t="s">
        <v>79</v>
      </c>
      <c r="V143" s="64">
        <v>9.1124999999999984E-2</v>
      </c>
      <c r="W143" s="235"/>
      <c r="X143" s="235"/>
      <c r="Y143" s="370"/>
      <c r="Z143" s="378"/>
      <c r="AA143" s="249"/>
      <c r="AB143" s="249"/>
      <c r="AC143" s="249"/>
      <c r="AD143" s="373"/>
      <c r="AE143" s="240"/>
      <c r="AF143" s="240"/>
      <c r="AG143" s="118" t="s">
        <v>501</v>
      </c>
      <c r="AH143" s="279"/>
      <c r="AI143" s="279"/>
      <c r="AJ143" s="288"/>
      <c r="AK143" s="249"/>
    </row>
    <row r="144" spans="1:37" s="58" customFormat="1" ht="75" x14ac:dyDescent="0.25">
      <c r="A144" s="384"/>
      <c r="B144" s="370"/>
      <c r="C144" s="370"/>
      <c r="D144" s="370"/>
      <c r="E144" s="370"/>
      <c r="F144" s="370"/>
      <c r="G144" s="370"/>
      <c r="H144" s="370"/>
      <c r="I144" s="413"/>
      <c r="J144" s="370"/>
      <c r="K144" s="411"/>
      <c r="L144" s="370"/>
      <c r="M144" s="370"/>
      <c r="N144" s="93" t="s">
        <v>502</v>
      </c>
      <c r="O144" s="61" t="s">
        <v>1</v>
      </c>
      <c r="P144" s="61" t="s">
        <v>67</v>
      </c>
      <c r="Q144" s="61" t="s">
        <v>71</v>
      </c>
      <c r="R144" s="64">
        <v>0.4</v>
      </c>
      <c r="S144" s="61" t="s">
        <v>75</v>
      </c>
      <c r="T144" s="61" t="s">
        <v>76</v>
      </c>
      <c r="U144" s="61" t="s">
        <v>79</v>
      </c>
      <c r="V144" s="64">
        <v>5.4674999999999987E-2</v>
      </c>
      <c r="W144" s="371">
        <v>3.2804999999999987E-2</v>
      </c>
      <c r="X144" s="283" t="s">
        <v>59</v>
      </c>
      <c r="Y144" s="370"/>
      <c r="Z144" s="378"/>
      <c r="AA144" s="249"/>
      <c r="AB144" s="249"/>
      <c r="AC144" s="249"/>
      <c r="AD144" s="373"/>
      <c r="AE144" s="240"/>
      <c r="AF144" s="240"/>
      <c r="AG144" s="118" t="s">
        <v>503</v>
      </c>
      <c r="AH144" s="221" t="s">
        <v>597</v>
      </c>
      <c r="AI144" s="221" t="s">
        <v>615</v>
      </c>
      <c r="AJ144" s="287" t="s">
        <v>613</v>
      </c>
      <c r="AK144" s="374" t="s">
        <v>310</v>
      </c>
    </row>
    <row r="145" spans="1:37" s="58" customFormat="1" ht="60" x14ac:dyDescent="0.25">
      <c r="A145" s="384"/>
      <c r="B145" s="370"/>
      <c r="C145" s="370"/>
      <c r="D145" s="370"/>
      <c r="E145" s="370"/>
      <c r="F145" s="370"/>
      <c r="G145" s="370"/>
      <c r="H145" s="370"/>
      <c r="I145" s="414"/>
      <c r="J145" s="370"/>
      <c r="K145" s="411"/>
      <c r="L145" s="370"/>
      <c r="M145" s="370"/>
      <c r="N145" s="93" t="s">
        <v>504</v>
      </c>
      <c r="O145" s="61" t="s">
        <v>1</v>
      </c>
      <c r="P145" s="61" t="s">
        <v>67</v>
      </c>
      <c r="Q145" s="61" t="s">
        <v>71</v>
      </c>
      <c r="R145" s="64">
        <v>0.4</v>
      </c>
      <c r="S145" s="61" t="s">
        <v>75</v>
      </c>
      <c r="T145" s="61" t="s">
        <v>76</v>
      </c>
      <c r="U145" s="61" t="s">
        <v>79</v>
      </c>
      <c r="V145" s="64">
        <v>3.2804999999999987E-2</v>
      </c>
      <c r="W145" s="235"/>
      <c r="X145" s="235"/>
      <c r="Y145" s="370"/>
      <c r="Z145" s="378"/>
      <c r="AA145" s="249"/>
      <c r="AB145" s="249"/>
      <c r="AC145" s="249"/>
      <c r="AD145" s="373"/>
      <c r="AE145" s="240"/>
      <c r="AF145" s="240"/>
      <c r="AG145" s="118" t="s">
        <v>505</v>
      </c>
      <c r="AH145" s="279"/>
      <c r="AI145" s="279"/>
      <c r="AJ145" s="288"/>
      <c r="AK145" s="249"/>
    </row>
    <row r="146" spans="1:37" s="58" customFormat="1" ht="30" x14ac:dyDescent="0.25">
      <c r="A146" s="259" t="s">
        <v>195</v>
      </c>
      <c r="B146" s="221" t="s">
        <v>174</v>
      </c>
      <c r="C146" s="221" t="s">
        <v>506</v>
      </c>
      <c r="D146" s="221" t="s">
        <v>507</v>
      </c>
      <c r="E146" s="221" t="s">
        <v>508</v>
      </c>
      <c r="F146" s="255" t="s">
        <v>41</v>
      </c>
      <c r="G146" s="221" t="s">
        <v>32</v>
      </c>
      <c r="H146" s="255">
        <v>27</v>
      </c>
      <c r="I146" s="226" t="s">
        <v>47</v>
      </c>
      <c r="J146" s="255" t="s">
        <v>422</v>
      </c>
      <c r="K146" s="223" t="s">
        <v>56</v>
      </c>
      <c r="L146" s="255" t="s">
        <v>422</v>
      </c>
      <c r="M146" s="237" t="s">
        <v>56</v>
      </c>
      <c r="N146" s="53" t="s">
        <v>509</v>
      </c>
      <c r="O146" s="54" t="s">
        <v>65</v>
      </c>
      <c r="P146" s="54" t="s">
        <v>67</v>
      </c>
      <c r="Q146" s="54" t="s">
        <v>71</v>
      </c>
      <c r="R146" s="55">
        <v>0.4</v>
      </c>
      <c r="S146" s="54" t="s">
        <v>74</v>
      </c>
      <c r="T146" s="54" t="s">
        <v>76</v>
      </c>
      <c r="U146" s="54" t="s">
        <v>78</v>
      </c>
      <c r="V146" s="55">
        <v>0.36</v>
      </c>
      <c r="W146" s="253">
        <v>0.216</v>
      </c>
      <c r="X146" s="255" t="s">
        <v>46</v>
      </c>
      <c r="Y146" s="253">
        <v>0.6</v>
      </c>
      <c r="Z146" s="255" t="s">
        <v>56</v>
      </c>
      <c r="AA146" s="253" t="s">
        <v>56</v>
      </c>
      <c r="AB146" s="255" t="s">
        <v>85</v>
      </c>
      <c r="AC146" s="221" t="s">
        <v>510</v>
      </c>
      <c r="AD146" s="261" t="s">
        <v>511</v>
      </c>
      <c r="AE146" s="387">
        <v>45687</v>
      </c>
      <c r="AF146" s="387">
        <v>45689</v>
      </c>
      <c r="AG146" s="375" t="s">
        <v>512</v>
      </c>
      <c r="AH146" s="375" t="s">
        <v>512</v>
      </c>
      <c r="AI146" s="221" t="s">
        <v>513</v>
      </c>
      <c r="AJ146" s="221" t="s">
        <v>514</v>
      </c>
      <c r="AK146" s="255" t="s">
        <v>318</v>
      </c>
    </row>
    <row r="147" spans="1:37" s="58" customFormat="1" ht="57.75" customHeight="1" x14ac:dyDescent="0.25">
      <c r="A147" s="260"/>
      <c r="B147" s="222"/>
      <c r="C147" s="222"/>
      <c r="D147" s="222"/>
      <c r="E147" s="222"/>
      <c r="F147" s="256"/>
      <c r="G147" s="222"/>
      <c r="H147" s="256"/>
      <c r="I147" s="227"/>
      <c r="J147" s="256"/>
      <c r="K147" s="223"/>
      <c r="L147" s="256"/>
      <c r="M147" s="237"/>
      <c r="N147" s="53" t="s">
        <v>515</v>
      </c>
      <c r="O147" s="54" t="s">
        <v>65</v>
      </c>
      <c r="P147" s="54" t="s">
        <v>67</v>
      </c>
      <c r="Q147" s="54" t="s">
        <v>71</v>
      </c>
      <c r="R147" s="55">
        <v>0.4</v>
      </c>
      <c r="S147" s="54" t="s">
        <v>74</v>
      </c>
      <c r="T147" s="54" t="s">
        <v>76</v>
      </c>
      <c r="U147" s="54" t="s">
        <v>78</v>
      </c>
      <c r="V147" s="119">
        <v>0.216</v>
      </c>
      <c r="W147" s="254"/>
      <c r="X147" s="256"/>
      <c r="Y147" s="254"/>
      <c r="Z147" s="256"/>
      <c r="AA147" s="254"/>
      <c r="AB147" s="256"/>
      <c r="AC147" s="256"/>
      <c r="AD147" s="386"/>
      <c r="AE147" s="256"/>
      <c r="AF147" s="256"/>
      <c r="AG147" s="376"/>
      <c r="AH147" s="376"/>
      <c r="AI147" s="256"/>
      <c r="AJ147" s="256"/>
      <c r="AK147" s="256"/>
    </row>
    <row r="148" spans="1:37" s="58" customFormat="1" ht="45" x14ac:dyDescent="0.25">
      <c r="A148" s="259" t="s">
        <v>195</v>
      </c>
      <c r="B148" s="221" t="s">
        <v>101</v>
      </c>
      <c r="C148" s="221" t="s">
        <v>516</v>
      </c>
      <c r="D148" s="221" t="s">
        <v>517</v>
      </c>
      <c r="E148" s="221" t="s">
        <v>518</v>
      </c>
      <c r="F148" s="255" t="s">
        <v>41</v>
      </c>
      <c r="G148" s="221" t="s">
        <v>32</v>
      </c>
      <c r="H148" s="255">
        <v>1</v>
      </c>
      <c r="I148" s="223" t="s">
        <v>46</v>
      </c>
      <c r="J148" s="255" t="s">
        <v>480</v>
      </c>
      <c r="K148" s="226" t="s">
        <v>55</v>
      </c>
      <c r="L148" s="255" t="s">
        <v>480</v>
      </c>
      <c r="M148" s="237" t="s">
        <v>56</v>
      </c>
      <c r="N148" s="53" t="s">
        <v>519</v>
      </c>
      <c r="O148" s="54" t="s">
        <v>65</v>
      </c>
      <c r="P148" s="54" t="s">
        <v>67</v>
      </c>
      <c r="Q148" s="54" t="s">
        <v>71</v>
      </c>
      <c r="R148" s="55">
        <v>0.4</v>
      </c>
      <c r="S148" s="54" t="s">
        <v>74</v>
      </c>
      <c r="T148" s="54" t="s">
        <v>76</v>
      </c>
      <c r="U148" s="54" t="s">
        <v>78</v>
      </c>
      <c r="V148" s="55">
        <v>0.24</v>
      </c>
      <c r="W148" s="253">
        <v>0.14399999999999999</v>
      </c>
      <c r="X148" s="255" t="s">
        <v>59</v>
      </c>
      <c r="Y148" s="253">
        <v>0.4</v>
      </c>
      <c r="Z148" s="255" t="s">
        <v>55</v>
      </c>
      <c r="AA148" s="253" t="s">
        <v>481</v>
      </c>
      <c r="AB148" s="255" t="s">
        <v>85</v>
      </c>
      <c r="AC148" s="221" t="s">
        <v>510</v>
      </c>
      <c r="AD148" s="261" t="s">
        <v>511</v>
      </c>
      <c r="AE148" s="387">
        <v>45687</v>
      </c>
      <c r="AF148" s="387">
        <v>45689</v>
      </c>
      <c r="AG148" s="375" t="s">
        <v>512</v>
      </c>
      <c r="AH148" s="375" t="s">
        <v>512</v>
      </c>
      <c r="AI148" s="221" t="s">
        <v>513</v>
      </c>
      <c r="AJ148" s="221" t="s">
        <v>514</v>
      </c>
      <c r="AK148" s="255" t="s">
        <v>318</v>
      </c>
    </row>
    <row r="149" spans="1:37" s="58" customFormat="1" ht="61.5" customHeight="1" x14ac:dyDescent="0.25">
      <c r="A149" s="260"/>
      <c r="B149" s="222"/>
      <c r="C149" s="222"/>
      <c r="D149" s="222"/>
      <c r="E149" s="222"/>
      <c r="F149" s="256"/>
      <c r="G149" s="222"/>
      <c r="H149" s="256"/>
      <c r="I149" s="223"/>
      <c r="J149" s="256"/>
      <c r="K149" s="227"/>
      <c r="L149" s="256"/>
      <c r="M149" s="237"/>
      <c r="N149" s="89" t="s">
        <v>520</v>
      </c>
      <c r="O149" s="108" t="s">
        <v>65</v>
      </c>
      <c r="P149" s="108" t="s">
        <v>67</v>
      </c>
      <c r="Q149" s="108" t="s">
        <v>71</v>
      </c>
      <c r="R149" s="109">
        <v>0.4</v>
      </c>
      <c r="S149" s="108" t="s">
        <v>74</v>
      </c>
      <c r="T149" s="108" t="s">
        <v>76</v>
      </c>
      <c r="U149" s="108" t="s">
        <v>78</v>
      </c>
      <c r="V149" s="120">
        <v>0.14399999999999999</v>
      </c>
      <c r="W149" s="254"/>
      <c r="X149" s="256"/>
      <c r="Y149" s="254"/>
      <c r="Z149" s="256"/>
      <c r="AA149" s="254"/>
      <c r="AB149" s="256"/>
      <c r="AC149" s="256"/>
      <c r="AD149" s="386"/>
      <c r="AE149" s="256"/>
      <c r="AF149" s="256"/>
      <c r="AG149" s="376"/>
      <c r="AH149" s="376"/>
      <c r="AI149" s="256"/>
      <c r="AJ149" s="256"/>
      <c r="AK149" s="256"/>
    </row>
    <row r="150" spans="1:37" s="54" customFormat="1" ht="30" x14ac:dyDescent="0.25">
      <c r="A150" s="245" t="s">
        <v>195</v>
      </c>
      <c r="B150" s="240" t="s">
        <v>101</v>
      </c>
      <c r="C150" s="240" t="s">
        <v>521</v>
      </c>
      <c r="D150" s="240" t="s">
        <v>522</v>
      </c>
      <c r="E150" s="240" t="s">
        <v>523</v>
      </c>
      <c r="F150" s="246" t="s">
        <v>41</v>
      </c>
      <c r="G150" s="240" t="s">
        <v>32</v>
      </c>
      <c r="H150" s="246">
        <v>1</v>
      </c>
      <c r="I150" s="223" t="s">
        <v>46</v>
      </c>
      <c r="J150" s="246" t="s">
        <v>480</v>
      </c>
      <c r="K150" s="226" t="s">
        <v>55</v>
      </c>
      <c r="L150" s="246" t="s">
        <v>480</v>
      </c>
      <c r="M150" s="237" t="s">
        <v>56</v>
      </c>
      <c r="N150" s="53" t="s">
        <v>524</v>
      </c>
      <c r="O150" s="54" t="s">
        <v>65</v>
      </c>
      <c r="P150" s="54" t="s">
        <v>67</v>
      </c>
      <c r="Q150" s="54" t="s">
        <v>71</v>
      </c>
      <c r="R150" s="55">
        <v>0.4</v>
      </c>
      <c r="S150" s="54" t="s">
        <v>74</v>
      </c>
      <c r="T150" s="54" t="s">
        <v>76</v>
      </c>
      <c r="U150" s="54" t="s">
        <v>78</v>
      </c>
      <c r="V150" s="55">
        <v>0.24</v>
      </c>
      <c r="W150" s="247">
        <v>0.14399999999999999</v>
      </c>
      <c r="X150" s="246" t="s">
        <v>59</v>
      </c>
      <c r="Y150" s="247">
        <v>0.4</v>
      </c>
      <c r="Z150" s="246" t="s">
        <v>55</v>
      </c>
      <c r="AA150" s="247" t="s">
        <v>481</v>
      </c>
      <c r="AB150" s="246" t="s">
        <v>85</v>
      </c>
      <c r="AC150" s="240" t="s">
        <v>510</v>
      </c>
      <c r="AD150" s="251" t="s">
        <v>511</v>
      </c>
      <c r="AE150" s="250">
        <v>45687</v>
      </c>
      <c r="AF150" s="250">
        <v>45689</v>
      </c>
      <c r="AG150" s="252" t="s">
        <v>512</v>
      </c>
      <c r="AH150" s="252" t="s">
        <v>512</v>
      </c>
      <c r="AI150" s="240" t="s">
        <v>513</v>
      </c>
      <c r="AJ150" s="240" t="s">
        <v>514</v>
      </c>
      <c r="AK150" s="246" t="s">
        <v>318</v>
      </c>
    </row>
    <row r="151" spans="1:37" s="54" customFormat="1" ht="60" customHeight="1" x14ac:dyDescent="0.25">
      <c r="A151" s="245"/>
      <c r="B151" s="240"/>
      <c r="C151" s="246"/>
      <c r="D151" s="240"/>
      <c r="E151" s="240"/>
      <c r="F151" s="246"/>
      <c r="G151" s="240"/>
      <c r="H151" s="246"/>
      <c r="I151" s="223"/>
      <c r="J151" s="246"/>
      <c r="K151" s="227"/>
      <c r="L151" s="246"/>
      <c r="M151" s="237"/>
      <c r="N151" s="53" t="s">
        <v>525</v>
      </c>
      <c r="O151" s="54" t="s">
        <v>65</v>
      </c>
      <c r="P151" s="54" t="s">
        <v>67</v>
      </c>
      <c r="Q151" s="54" t="s">
        <v>71</v>
      </c>
      <c r="R151" s="55">
        <v>0.4</v>
      </c>
      <c r="S151" s="54" t="s">
        <v>74</v>
      </c>
      <c r="T151" s="54" t="s">
        <v>76</v>
      </c>
      <c r="U151" s="54" t="s">
        <v>78</v>
      </c>
      <c r="V151" s="119">
        <v>0.14399999999999999</v>
      </c>
      <c r="W151" s="247"/>
      <c r="X151" s="246"/>
      <c r="Y151" s="247"/>
      <c r="Z151" s="246"/>
      <c r="AA151" s="247"/>
      <c r="AB151" s="246"/>
      <c r="AC151" s="246"/>
      <c r="AD151" s="289"/>
      <c r="AE151" s="246"/>
      <c r="AF151" s="246"/>
      <c r="AG151" s="252"/>
      <c r="AH151" s="252"/>
      <c r="AI151" s="246"/>
      <c r="AJ151" s="246"/>
      <c r="AK151" s="246"/>
    </row>
    <row r="152" spans="1:37" s="149" customFormat="1" ht="51" customHeight="1" x14ac:dyDescent="0.25">
      <c r="A152" s="238" t="s">
        <v>25</v>
      </c>
      <c r="B152" s="239" t="s">
        <v>101</v>
      </c>
      <c r="C152" s="240" t="s">
        <v>798</v>
      </c>
      <c r="D152" s="240" t="s">
        <v>799</v>
      </c>
      <c r="E152" s="221" t="str">
        <f>CONCATENATE(B152," ",C152," ",D152)</f>
        <v>Afectación reputacional por imposibilidad de incluir en el flujo del proceso la firma del ordenador del gasto en el sistema ale ERP- módulo de contratación  debido a que el sistema permite la edición del documento al ingresar la firma del ordenador del gasto</v>
      </c>
      <c r="F152" s="223" t="s">
        <v>43</v>
      </c>
      <c r="G152" s="219" t="s">
        <v>32</v>
      </c>
      <c r="H152" s="223" t="s">
        <v>800</v>
      </c>
      <c r="I152" s="223" t="s">
        <v>46</v>
      </c>
      <c r="J152" s="223" t="str">
        <f t="shared" ref="J152" si="132">IF((I152="Muy Bajo"),"20%",IF(I152="Baja","40%",IF(I152="Media","60%",IF(I152="Alta","80%",IF(I152="Muy Alta","100%","0")))))</f>
        <v>40%</v>
      </c>
      <c r="K152" s="223" t="s">
        <v>56</v>
      </c>
      <c r="L152" s="223" t="str">
        <f t="shared" ref="L152" si="133">IF((K152="Leve"),"20%",IF(K152="Menor","40%",IF(K152="Moderado","60%",IF(K152="Mayor","80%",IF(K152="Catastrófico","100%","0")))))</f>
        <v>60%</v>
      </c>
      <c r="M152" s="237" t="str">
        <f t="shared" ref="M152" si="134">IF((J152="100%")*(L152="100%"),"Extremo",IF((J152="100%")*(L152="80%"),"Alto",IF((J152="100%")*(L152="60%"),"Alto",IF((J152="100%")*(L152="40%"),"Alto",IF((J152="100%")*(L152="20%"),"Alto",IF((J152="80%")*(L152="100%"),"Extremo",IF((J152="80%")*(L152="80%"),"Alto",IF((J152="80%")*(L152="60%"),"Alto",IF((J152="80%")*(L152="40%"),"Moderado",IF((J152="80%")*(L152="20%"),"Moderado",IF((J152="60%")*(L152="100%"),"Extremo",IF((J152="60%")*(L152="80%"),"Alto",IF((J152="60%")*(L152="60%"),"Moderado",IF((J152="60%")*(L152="40%"),"Moderado",IF((J152="60%")*(L152="20%"),"Moderado",IF((J152="40%")*(L152="100%"),"Extremo",IF((J152="40%")*(L152="80%"),"Alto",IF((J152="40%")*(L152="60%"),"Moderado",IF((J152="40%")*(L152="40%"),"Moderado",IF((J152="40%")*(L152="20%"),"Bajo",IF((J152="20%")*(L152="100%"),"Extremo",IF((J152="20%")*(L152="80%"),"Alto",IF((J152="20%")*(L152="60%"),"Moderado",IF((J152="20%")*(L152="40%"),"Bajo",IF((J152="20%")*(L152="20%"),"Bajo","0")))))))))))))))))))))))))</f>
        <v>Moderado</v>
      </c>
      <c r="N152" s="150" t="s">
        <v>801</v>
      </c>
      <c r="O152" s="137" t="s">
        <v>65</v>
      </c>
      <c r="P152" s="137" t="s">
        <v>67</v>
      </c>
      <c r="Q152" s="151" t="s">
        <v>71</v>
      </c>
      <c r="R152" s="136">
        <f t="shared" ref="R152:R154" si="135">IF((P152="Preventivo"),"25%",IF(P152="Detectivo","15%",IF(P152="Correctivo","10%","0")))+IF((Q152="Automático"),"25%",IF(Q152="Manual","15%","0"))</f>
        <v>0.4</v>
      </c>
      <c r="S152" s="137" t="s">
        <v>74</v>
      </c>
      <c r="T152" s="137" t="s">
        <v>76</v>
      </c>
      <c r="U152" s="137" t="s">
        <v>78</v>
      </c>
      <c r="V152" s="136">
        <f>IF(O152="probabilidad",J152-(J152*R152),IF(O152="Impacto",(J152-0),"0"))</f>
        <v>0.24</v>
      </c>
      <c r="W152" s="224">
        <f t="shared" ref="W152" si="136">V153</f>
        <v>0.16799999999999998</v>
      </c>
      <c r="X152" s="226" t="str">
        <f>IF((W152&lt;21%),"Muy Bajo",IF((W152&lt;41%),"Baja",IF((W152&lt;61%),"Media",IF((W152&lt;81%),"Alta",IF((W152&lt;101%),"Muy alta","0")))))</f>
        <v>Muy Bajo</v>
      </c>
      <c r="Y152" s="224">
        <f t="shared" ref="Y152" si="137">IF(O152="Impacto",L152-(L152*R152),IF(O152="Probabilidad",L152-0,"0"))</f>
        <v>0.6</v>
      </c>
      <c r="Z152" s="226" t="s">
        <v>56</v>
      </c>
      <c r="AA152" s="224" t="str">
        <f t="shared" ref="AA152" si="138">IF((X152="Muy alta")*(Z152="Catastrófico"),"Extremo",IF((X152="Muy alta")*(Z152="Mayor"),"Alto",IF((X152="Muy alta")*(Z152="Moderado"),"Alto",IF((X152="Muy alta")*(Z152="Menor"),"Alto",IF((X152="Muy alta")*(Z152="Leve"),"Alto",IF((X152="Alta")*(Z152="Catastrófico"),"Extremo",IF((X152="Alta")*(Z152="Mayor"),"Alto",IF((X152="Alta")*(Z152="Moderado"),"Alto",IF((X152="Alta")*(Z152="Menor"),"Moderado",IF((X152="Alta")*(Z152="Leve"),"Moderado",IF((X152="Media")*(Z152="Catastrófico"),"Extremo",IF((X152="Media")*(Z152="Mayor"),"Alto",IF((X152="Media")*(Z152="Moderado"),"Moderado",IF((X152="Media")*(Z152="Menor"),"Moderado",IF((X152="Media")*(Z152="Leve"),"Moderado",IF((X152="Baja")*(Z152="Catastrófico"),"Extremo",IF((X152="Baja")*(Z152="Mayor"),"Alto",IF((X152="Baja")*(Z152="Moderado"),"Moderado",IF((X152="Baja")*(Z152="Menor"),"Moderado",IF((X152="Baja")*(Z152="Leve"),"Bajo",IF((X152="Muy bajo")*(Z152="Catastrófico"),"Extremo",IF((X152="Muy bajo")*(Z152="Mayor"),"Alto",IF((X152="Muy bajo")*(Z152="Moderado"),"Moderado",IF((X152="Muy bajo")*(Z152="Menor"),"Bajo",IF((X152="Muy bajo")*(Z152="Leve"),"Bajo","0")))))))))))))))))))))))))</f>
        <v>Moderado</v>
      </c>
      <c r="AB152" s="226" t="s">
        <v>85</v>
      </c>
      <c r="AC152" s="228" t="s">
        <v>828</v>
      </c>
      <c r="AD152" s="148" t="s">
        <v>802</v>
      </c>
      <c r="AE152" s="123" t="s">
        <v>371</v>
      </c>
      <c r="AF152" s="123" t="s">
        <v>372</v>
      </c>
      <c r="AG152" s="221" t="s">
        <v>373</v>
      </c>
      <c r="AH152" s="221" t="s">
        <v>374</v>
      </c>
      <c r="AI152" s="221" t="s">
        <v>375</v>
      </c>
      <c r="AJ152" s="221" t="s">
        <v>376</v>
      </c>
      <c r="AK152" s="226" t="s">
        <v>318</v>
      </c>
    </row>
    <row r="153" spans="1:37" s="149" customFormat="1" ht="180" customHeight="1" x14ac:dyDescent="0.25">
      <c r="A153" s="238"/>
      <c r="B153" s="239"/>
      <c r="C153" s="240"/>
      <c r="D153" s="240"/>
      <c r="E153" s="222"/>
      <c r="F153" s="223"/>
      <c r="G153" s="220"/>
      <c r="H153" s="223"/>
      <c r="I153" s="223"/>
      <c r="J153" s="223"/>
      <c r="K153" s="223"/>
      <c r="L153" s="223"/>
      <c r="M153" s="237"/>
      <c r="N153" s="150" t="s">
        <v>803</v>
      </c>
      <c r="O153" s="137" t="s">
        <v>65</v>
      </c>
      <c r="P153" s="137" t="s">
        <v>68</v>
      </c>
      <c r="Q153" s="151" t="s">
        <v>71</v>
      </c>
      <c r="R153" s="136">
        <f t="shared" si="135"/>
        <v>0.3</v>
      </c>
      <c r="S153" s="137" t="s">
        <v>74</v>
      </c>
      <c r="T153" s="137" t="s">
        <v>77</v>
      </c>
      <c r="U153" s="137" t="s">
        <v>79</v>
      </c>
      <c r="V153" s="136">
        <f t="shared" ref="V153" si="139">V152-(V152*R153)</f>
        <v>0.16799999999999998</v>
      </c>
      <c r="W153" s="225"/>
      <c r="X153" s="227"/>
      <c r="Y153" s="225"/>
      <c r="Z153" s="227"/>
      <c r="AA153" s="225"/>
      <c r="AB153" s="227"/>
      <c r="AC153" s="229"/>
      <c r="AD153" s="148" t="s">
        <v>366</v>
      </c>
      <c r="AE153" s="123" t="s">
        <v>371</v>
      </c>
      <c r="AF153" s="123" t="s">
        <v>372</v>
      </c>
      <c r="AG153" s="222"/>
      <c r="AH153" s="222"/>
      <c r="AI153" s="222"/>
      <c r="AJ153" s="222"/>
      <c r="AK153" s="227"/>
    </row>
    <row r="154" spans="1:37" s="149" customFormat="1" ht="49.5" customHeight="1" x14ac:dyDescent="0.25">
      <c r="A154" s="238" t="s">
        <v>25</v>
      </c>
      <c r="B154" s="239" t="s">
        <v>100</v>
      </c>
      <c r="C154" s="240" t="s">
        <v>804</v>
      </c>
      <c r="D154" s="240" t="s">
        <v>805</v>
      </c>
      <c r="E154" s="221" t="str">
        <f>CONCATENATE(B154," ",C154," ",D154)</f>
        <v>Afectación económica Por imposibilidad de adelantar la gestión contractual en el sistema ALE ERP- módulo de contratación por interrupción del servicio de los servidores por fallas o procesos de mantenimiento.</v>
      </c>
      <c r="F154" s="223" t="s">
        <v>43</v>
      </c>
      <c r="G154" s="219" t="s">
        <v>35</v>
      </c>
      <c r="H154" s="223" t="s">
        <v>806</v>
      </c>
      <c r="I154" s="223" t="s">
        <v>59</v>
      </c>
      <c r="J154" s="223" t="str">
        <f t="shared" ref="J154" si="140">IF((I154="Muy Bajo"),"20%",IF(I154="Baja","40%",IF(I154="Media","60%",IF(I154="Alta","80%",IF(I154="Muy Alta","100%","0")))))</f>
        <v>20%</v>
      </c>
      <c r="K154" s="223" t="s">
        <v>56</v>
      </c>
      <c r="L154" s="223" t="str">
        <f t="shared" ref="L154" si="141">IF((K154="Leve"),"20%",IF(K154="Menor","40%",IF(K154="Moderado","60%",IF(K154="Mayor","80%",IF(K154="Catastrófico","100%","0")))))</f>
        <v>60%</v>
      </c>
      <c r="M154" s="237" t="str">
        <f t="shared" ref="M154" si="142">IF((J154="100%")*(L154="100%"),"Extremo",IF((J154="100%")*(L154="80%"),"Alto",IF((J154="100%")*(L154="60%"),"Alto",IF((J154="100%")*(L154="40%"),"Alto",IF((J154="100%")*(L154="20%"),"Alto",IF((J154="80%")*(L154="100%"),"Extremo",IF((J154="80%")*(L154="80%"),"Alto",IF((J154="80%")*(L154="60%"),"Alto",IF((J154="80%")*(L154="40%"),"Moderado",IF((J154="80%")*(L154="20%"),"Moderado",IF((J154="60%")*(L154="100%"),"Extremo",IF((J154="60%")*(L154="80%"),"Alto",IF((J154="60%")*(L154="60%"),"Moderado",IF((J154="60%")*(L154="40%"),"Moderado",IF((J154="60%")*(L154="20%"),"Moderado",IF((J154="40%")*(L154="100%"),"Extremo",IF((J154="40%")*(L154="80%"),"Alto",IF((J154="40%")*(L154="60%"),"Moderado",IF((J154="40%")*(L154="40%"),"Moderado",IF((J154="40%")*(L154="20%"),"Bajo",IF((J154="20%")*(L154="100%"),"Extremo",IF((J154="20%")*(L154="80%"),"Alto",IF((J154="20%")*(L154="60%"),"Moderado",IF((J154="20%")*(L154="40%"),"Bajo",IF((J154="20%")*(L154="20%"),"Bajo","0")))))))))))))))))))))))))</f>
        <v>Moderado</v>
      </c>
      <c r="N154" s="241" t="s">
        <v>807</v>
      </c>
      <c r="O154" s="226" t="s">
        <v>1</v>
      </c>
      <c r="P154" s="226" t="s">
        <v>69</v>
      </c>
      <c r="Q154" s="243" t="s">
        <v>71</v>
      </c>
      <c r="R154" s="224">
        <f t="shared" si="135"/>
        <v>0.25</v>
      </c>
      <c r="S154" s="226" t="s">
        <v>75</v>
      </c>
      <c r="T154" s="226" t="s">
        <v>76</v>
      </c>
      <c r="U154" s="226" t="s">
        <v>78</v>
      </c>
      <c r="V154" s="224">
        <f>IF(O154="probabilidad",J154-(J154*R154),IF(O154="Impacto",(J154-0),"0"))</f>
        <v>0.2</v>
      </c>
      <c r="W154" s="224">
        <f t="shared" ref="W154" si="143">V155</f>
        <v>0</v>
      </c>
      <c r="X154" s="226" t="str">
        <f>IF((W154&lt;21%),"Muy Bajo",IF((W154&lt;41%),"Baja",IF((W154&lt;61%),"Media",IF((W154&lt;81%),"Alta",IF((W154&lt;101%),"Muy alta","0")))))</f>
        <v>Muy Bajo</v>
      </c>
      <c r="Y154" s="224">
        <f t="shared" ref="Y154" si="144">IF(O154="Impacto",L154-(L154*R154),IF(O154="Probabilidad",L154-0,"0"))</f>
        <v>0.44999999999999996</v>
      </c>
      <c r="Z154" s="226" t="s">
        <v>56</v>
      </c>
      <c r="AA154" s="224" t="str">
        <f t="shared" ref="AA154" si="145">IF((X154="Muy alta")*(Z154="Catastrófico"),"Extremo",IF((X154="Muy alta")*(Z154="Mayor"),"Alto",IF((X154="Muy alta")*(Z154="Moderado"),"Alto",IF((X154="Muy alta")*(Z154="Menor"),"Alto",IF((X154="Muy alta")*(Z154="Leve"),"Alto",IF((X154="Alta")*(Z154="Catastrófico"),"Extremo",IF((X154="Alta")*(Z154="Mayor"),"Alto",IF((X154="Alta")*(Z154="Moderado"),"Alto",IF((X154="Alta")*(Z154="Menor"),"Moderado",IF((X154="Alta")*(Z154="Leve"),"Moderado",IF((X154="Media")*(Z154="Catastrófico"),"Extremo",IF((X154="Media")*(Z154="Mayor"),"Alto",IF((X154="Media")*(Z154="Moderado"),"Moderado",IF((X154="Media")*(Z154="Menor"),"Moderado",IF((X154="Media")*(Z154="Leve"),"Moderado",IF((X154="Baja")*(Z154="Catastrófico"),"Extremo",IF((X154="Baja")*(Z154="Mayor"),"Alto",IF((X154="Baja")*(Z154="Moderado"),"Moderado",IF((X154="Baja")*(Z154="Menor"),"Moderado",IF((X154="Baja")*(Z154="Leve"),"Bajo",IF((X154="Muy bajo")*(Z154="Catastrófico"),"Extremo",IF((X154="Muy bajo")*(Z154="Mayor"),"Alto",IF((X154="Muy bajo")*(Z154="Moderado"),"Moderado",IF((X154="Muy bajo")*(Z154="Menor"),"Bajo",IF((X154="Muy bajo")*(Z154="Leve"),"Bajo","0")))))))))))))))))))))))))</f>
        <v>Moderado</v>
      </c>
      <c r="AB154" s="226" t="s">
        <v>82</v>
      </c>
      <c r="AC154" s="228" t="s">
        <v>828</v>
      </c>
      <c r="AD154" s="230" t="s">
        <v>366</v>
      </c>
      <c r="AE154" s="219" t="s">
        <v>371</v>
      </c>
      <c r="AF154" s="219" t="s">
        <v>372</v>
      </c>
      <c r="AG154" s="221" t="s">
        <v>373</v>
      </c>
      <c r="AH154" s="221" t="s">
        <v>374</v>
      </c>
      <c r="AI154" s="221" t="s">
        <v>375</v>
      </c>
      <c r="AJ154" s="221" t="s">
        <v>376</v>
      </c>
      <c r="AK154" s="226" t="s">
        <v>318</v>
      </c>
    </row>
    <row r="155" spans="1:37" s="149" customFormat="1" ht="49.5" customHeight="1" x14ac:dyDescent="0.25">
      <c r="A155" s="238"/>
      <c r="B155" s="239"/>
      <c r="C155" s="240"/>
      <c r="D155" s="240"/>
      <c r="E155" s="222"/>
      <c r="F155" s="223"/>
      <c r="G155" s="220"/>
      <c r="H155" s="223"/>
      <c r="I155" s="223"/>
      <c r="J155" s="223"/>
      <c r="K155" s="223"/>
      <c r="L155" s="223"/>
      <c r="M155" s="237"/>
      <c r="N155" s="242"/>
      <c r="O155" s="227"/>
      <c r="P155" s="227"/>
      <c r="Q155" s="244"/>
      <c r="R155" s="225"/>
      <c r="S155" s="227"/>
      <c r="T155" s="227"/>
      <c r="U155" s="227"/>
      <c r="V155" s="225"/>
      <c r="W155" s="225"/>
      <c r="X155" s="227"/>
      <c r="Y155" s="225"/>
      <c r="Z155" s="227"/>
      <c r="AA155" s="225"/>
      <c r="AB155" s="227"/>
      <c r="AC155" s="229"/>
      <c r="AD155" s="231"/>
      <c r="AE155" s="220"/>
      <c r="AF155" s="220"/>
      <c r="AG155" s="222"/>
      <c r="AH155" s="222"/>
      <c r="AI155" s="222"/>
      <c r="AJ155" s="222"/>
      <c r="AK155" s="227"/>
    </row>
    <row r="156" spans="1:37" s="149" customFormat="1" ht="273.75" customHeight="1" x14ac:dyDescent="0.25">
      <c r="A156" s="232" t="s">
        <v>808</v>
      </c>
      <c r="B156" s="219" t="s">
        <v>174</v>
      </c>
      <c r="C156" s="234" t="s">
        <v>809</v>
      </c>
      <c r="D156" s="234" t="s">
        <v>810</v>
      </c>
      <c r="E156" s="221" t="str">
        <f>CONCATENATE(B156," ",C156," ",D156)</f>
        <v xml:space="preserve">Afectación económica y reputacional por desactualización de colecciones  debido a la carencia de  lineamientos que articulen la Biblioteca con las diferentes Unidades Academicas y que garantice el uso de la Bibliografia  en los currículos
</v>
      </c>
      <c r="F156" s="226" t="s">
        <v>41</v>
      </c>
      <c r="G156" s="219" t="s">
        <v>32</v>
      </c>
      <c r="H156" s="236">
        <v>220</v>
      </c>
      <c r="I156" s="223" t="s">
        <v>46</v>
      </c>
      <c r="J156" s="223" t="str">
        <f>IF((I156="Muy Bajo"),"20%",IF(I156="Baja","40%",IF(I156="Media","60%",IF(I156="Alta","80%",IF(I156="Muy Alta","100%","0")))))</f>
        <v>40%</v>
      </c>
      <c r="K156" s="223" t="s">
        <v>56</v>
      </c>
      <c r="L156" s="223" t="str">
        <f>IF((K156="Leve"),"20%",IF(K156="Menor","40%",IF(K156="Moderado","60%",IF(K156="Mayor","80%",IF(K156="Catastrófico","100%","0")))))</f>
        <v>60%</v>
      </c>
      <c r="M156" s="237" t="str">
        <f>IF((J156="100%")*(L156="100%"),"Extremo",IF((J156="100%")*(L156="80%"),"Alto",IF((J156="100%")*(L156="60%"),"Alto",IF((J156="100%")*(L156="40%"),"Alto",IF((J156="100%")*(L156="20%"),"Alto",IF((J156="80%")*(L156="100%"),"Extremo",IF((J156="80%")*(L156="80%"),"Alto",IF((J156="80%")*(L156="60%"),"Alto",IF((J156="80%")*(L156="40%"),"Moderado",IF((J156="80%")*(L156="20%"),"Moderado",IF((J156="60%")*(L156="100%"),"Extremo",IF((J156="60%")*(L156="80%"),"Alto",IF((J156="60%")*(L156="60%"),"Moderado",IF((J156="60%")*(L156="40%"),"Moderado",IF((J156="60%")*(L156="20%"),"Moderado",IF((J156="40%")*(L156="100%"),"Extremo",IF((J156="40%")*(L156="80%"),"Alto",IF((J156="40%")*(L156="60%"),"Moderado",IF((J156="40%")*(L156="40%"),"Moderado",IF((J156="40%")*(L156="20%"),"Bajo",IF((J156="20%")*(L156="100%"),"Extremo",IF((J156="20%")*(L156="80%"),"Alto",IF((J156="20%")*(L156="60%"),"Moderado",IF((J156="20%")*(L156="40%"),"Bajo",IF((J156="20%")*(L156="20%"),"Bajo","0")))))))))))))))))))))))))</f>
        <v>Moderado</v>
      </c>
      <c r="N156" s="152" t="s">
        <v>811</v>
      </c>
      <c r="O156" s="137" t="s">
        <v>65</v>
      </c>
      <c r="P156" s="137" t="s">
        <v>67</v>
      </c>
      <c r="Q156" s="137" t="s">
        <v>71</v>
      </c>
      <c r="R156" s="136">
        <f>IF((P156="Preventivo"),"25%",IF(P156="Detectivo","15%",IF(P156="Correctivo","10%","0")))+IF((Q156="Automático"),"25%",IF(Q156="Manual","15%","0"))</f>
        <v>0.4</v>
      </c>
      <c r="S156" s="137" t="s">
        <v>74</v>
      </c>
      <c r="T156" s="137" t="s">
        <v>76</v>
      </c>
      <c r="U156" s="137" t="s">
        <v>78</v>
      </c>
      <c r="V156" s="136">
        <f>IF(O156="probabilidad",J156-(J156*R156),IF(O156="Impacto",(J156-0),"0"))</f>
        <v>0.24</v>
      </c>
      <c r="W156" s="237">
        <f>V157</f>
        <v>0.14399999999999999</v>
      </c>
      <c r="X156" s="223" t="str">
        <f>IF((W156&lt;21%),"Muy Bajo",IF((W156&lt;41%),"Baja",IF((W156&lt;61%),"Media",IF((W156&lt;81%),"Alta",IF((W156&lt;101%),"Muy alta","0")))))</f>
        <v>Muy Bajo</v>
      </c>
      <c r="Y156" s="237">
        <f t="shared" ref="Y156:Y158" si="146">IF(O156="Impacto",L156-(L156*R156),IF(O156="Probabilidad",L156-0,"0"))</f>
        <v>0.6</v>
      </c>
      <c r="Z156" s="223" t="str">
        <f>IF((Y156&lt;21%),"Leve",IF((Y156&lt;41%),"Menor",IF((Y156&lt;61%),"Moderado",IF((Y156&lt;81%),"Mayor",IF((Y156&lt;101%),"Catastrófico","0")))))</f>
        <v>Moderado</v>
      </c>
      <c r="AA156" s="237" t="str">
        <f>IF((X156="Muy alta")*(Z156="Catastrófico"),"Extremo",IF((X156="Muy alta")*(Z156="Mayor"),"Alto",IF((X156="Muy alta")*(Z156="Moderado"),"Alto",IF((X156="Muy alta")*(Z156="Menor"),"Alto",IF((X156="Muy alta")*(Z156="Leve"),"Alto",IF((X156="Alta")*(Z156="Catastrófico"),"Extremo",IF((X156="Alta")*(Z156="Mayor"),"Alto",IF((X156="Alta")*(Z156="Moderado"),"Alto",IF((X156="Alta")*(Z156="Menor"),"Moderado",IF((X156="Alta")*(Z156="Leve"),"Moderado",IF((X156="Media")*(Z156="Catastrófico"),"Extremo",IF((X156="Media")*(Z156="Mayor"),"Alto",IF((X156="Media")*(Z156="Moderado"),"Moderado",IF((X156="Media")*(Z156="Menor"),"Moderado",IF((X156="Media")*(Z156="Leve"),"Moderado",IF((X156="Baja")*(Z156="Catastrófico"),"Extremo",IF((X156="Baja")*(Z156="Mayor"),"Alto",IF((X156="Baja")*(Z156="Moderado"),"Moderado",IF((X156="Baja")*(Z156="Menor"),"Moderado",IF((X156="Baja")*(Z156="Leve"),"Bajo",IF((X156="Muy bajo")*(Z156="Catastrófico"),"Extremo",IF((X156="Muy bajo")*(Z156="Mayor"),"Alto",IF((X156="Muy bajo")*(Z156="Moderado"),"Moderado",IF((X156="Muy bajo")*(Z156="Menor"),"Bajo",IF((X156="Muy bajo")*(Z156="Leve"),"Bajo","0")))))))))))))))))))))))))</f>
        <v>Moderado</v>
      </c>
      <c r="AB156" s="223" t="s">
        <v>82</v>
      </c>
      <c r="AC156" s="218" t="s">
        <v>812</v>
      </c>
      <c r="AD156" s="219" t="s">
        <v>813</v>
      </c>
      <c r="AE156" s="219" t="s">
        <v>371</v>
      </c>
      <c r="AF156" s="219" t="s">
        <v>372</v>
      </c>
      <c r="AG156" s="221" t="s">
        <v>814</v>
      </c>
      <c r="AH156" s="221" t="s">
        <v>815</v>
      </c>
      <c r="AI156" s="221" t="s">
        <v>816</v>
      </c>
      <c r="AJ156" s="221" t="s">
        <v>817</v>
      </c>
      <c r="AK156" s="223" t="s">
        <v>310</v>
      </c>
    </row>
    <row r="157" spans="1:37" s="149" customFormat="1" ht="130.5" customHeight="1" x14ac:dyDescent="0.25">
      <c r="A157" s="233"/>
      <c r="B157" s="220"/>
      <c r="C157" s="235"/>
      <c r="D157" s="235"/>
      <c r="E157" s="222"/>
      <c r="F157" s="227"/>
      <c r="G157" s="220"/>
      <c r="H157" s="236"/>
      <c r="I157" s="223"/>
      <c r="J157" s="223"/>
      <c r="K157" s="223"/>
      <c r="L157" s="223"/>
      <c r="M157" s="237"/>
      <c r="N157" s="152" t="s">
        <v>818</v>
      </c>
      <c r="O157" s="137" t="s">
        <v>65</v>
      </c>
      <c r="P157" s="137" t="s">
        <v>67</v>
      </c>
      <c r="Q157" s="137" t="s">
        <v>71</v>
      </c>
      <c r="R157" s="136">
        <f>IF((P157="Preventivo"),"25%",IF(P157="Detectivo","15%",IF(P157="Correctivo","10%","0")))+IF((Q157="Automático"),"25%",IF(Q157="Manual","15%","0"))</f>
        <v>0.4</v>
      </c>
      <c r="S157" s="137" t="s">
        <v>74</v>
      </c>
      <c r="T157" s="137" t="s">
        <v>76</v>
      </c>
      <c r="U157" s="137" t="s">
        <v>78</v>
      </c>
      <c r="V157" s="136">
        <f>V156-(V156*R157)</f>
        <v>0.14399999999999999</v>
      </c>
      <c r="W157" s="237"/>
      <c r="X157" s="223"/>
      <c r="Y157" s="237"/>
      <c r="Z157" s="223"/>
      <c r="AA157" s="237"/>
      <c r="AB157" s="223"/>
      <c r="AC157" s="218"/>
      <c r="AD157" s="220"/>
      <c r="AE157" s="220"/>
      <c r="AF157" s="220"/>
      <c r="AG157" s="222"/>
      <c r="AH157" s="222"/>
      <c r="AI157" s="222"/>
      <c r="AJ157" s="222"/>
      <c r="AK157" s="223"/>
    </row>
    <row r="158" spans="1:37" s="149" customFormat="1" ht="216" customHeight="1" x14ac:dyDescent="0.25">
      <c r="A158" s="154" t="s">
        <v>808</v>
      </c>
      <c r="B158" s="123" t="s">
        <v>101</v>
      </c>
      <c r="C158" s="121" t="s">
        <v>819</v>
      </c>
      <c r="D158" s="121" t="s">
        <v>820</v>
      </c>
      <c r="E158" s="121" t="str">
        <f>CONCATENATE(B158," ",C158," ",D158)</f>
        <v xml:space="preserve">Afectación reputacional por inconformidad de los usuarios al  no poder acceder a las colecciones físicas y digitales debido a inconvenientes de  conexión  al campus virtual Universitario, que no permite  acceder a las bases de datos bibliograficas y el OPAC
</v>
      </c>
      <c r="F158" s="137" t="s">
        <v>44</v>
      </c>
      <c r="G158" s="123" t="s">
        <v>32</v>
      </c>
      <c r="H158" s="137">
        <v>500</v>
      </c>
      <c r="I158" s="137" t="s">
        <v>47</v>
      </c>
      <c r="J158" s="137" t="str">
        <f t="shared" ref="J158" si="147">IF((I158="Muy Bajo"),"20%",IF(I158="Baja","40%",IF(I158="Media","60%",IF(I158="Alta","80%",IF(I158="Muy Alta","100%","0")))))</f>
        <v>60%</v>
      </c>
      <c r="K158" s="137" t="s">
        <v>55</v>
      </c>
      <c r="L158" s="137" t="str">
        <f t="shared" ref="L158" si="148">IF((K158="Leve"),"20%",IF(K158="Menor","40%",IF(K158="Moderado","60%",IF(K158="Mayor","80%",IF(K158="Catastrófico","100%","0")))))</f>
        <v>40%</v>
      </c>
      <c r="M158" s="136" t="str">
        <f t="shared" ref="M158" si="149">IF((J158="100%")*(L158="100%"),"Extremo",IF((J158="100%")*(L158="80%"),"Alto",IF((J158="100%")*(L158="60%"),"Alto",IF((J158="100%")*(L158="40%"),"Alto",IF((J158="100%")*(L158="20%"),"Alto",IF((J158="80%")*(L158="100%"),"Extremo",IF((J158="80%")*(L158="80%"),"Alto",IF((J158="80%")*(L158="60%"),"Alto",IF((J158="80%")*(L158="40%"),"Moderado",IF((J158="80%")*(L158="20%"),"Moderado",IF((J158="60%")*(L158="100%"),"Extremo",IF((J158="60%")*(L158="80%"),"Alto",IF((J158="60%")*(L158="60%"),"Moderado",IF((J158="60%")*(L158="40%"),"Moderado",IF((J158="60%")*(L158="20%"),"Moderado",IF((J158="40%")*(L158="100%"),"Extremo",IF((J158="40%")*(L158="80%"),"Alto",IF((J158="40%")*(L158="60%"),"Moderado",IF((J158="40%")*(L158="40%"),"Moderado",IF((J158="40%")*(L158="20%"),"Bajo",IF((J158="20%")*(L158="100%"),"Extremo",IF((J158="20%")*(L158="80%"),"Alto",IF((J158="20%")*(L158="60%"),"Moderado",IF((J158="20%")*(L158="40%"),"Bajo",IF((J158="20%")*(L158="20%"),"Bajo","0")))))))))))))))))))))))))</f>
        <v>Moderado</v>
      </c>
      <c r="N158" s="123" t="s">
        <v>821</v>
      </c>
      <c r="O158" s="137" t="s">
        <v>1</v>
      </c>
      <c r="P158" s="137" t="s">
        <v>69</v>
      </c>
      <c r="Q158" s="137" t="s">
        <v>71</v>
      </c>
      <c r="R158" s="136">
        <f t="shared" ref="R158" si="150">IF((P158="Preventivo"),"25%",IF(P158="Detectivo","15%",IF(P158="Correctivo","10%","0")))+IF((Q158="Automático"),"25%",IF(Q158="Manual","15%","0"))</f>
        <v>0.25</v>
      </c>
      <c r="S158" s="137" t="s">
        <v>74</v>
      </c>
      <c r="T158" s="137" t="s">
        <v>76</v>
      </c>
      <c r="U158" s="137" t="s">
        <v>79</v>
      </c>
      <c r="V158" s="136">
        <f t="shared" ref="V158" si="151">IF(O158="probabilidad",J158-(J158*R158),IF(O158="Impacto",(J158-0),"0"))</f>
        <v>0.6</v>
      </c>
      <c r="W158" s="136">
        <f>V158</f>
        <v>0.6</v>
      </c>
      <c r="X158" s="137" t="str">
        <f t="shared" ref="X158" si="152">IF((W158&lt;21%),"Muy Bajo",IF((W158&lt;41%),"Baja",IF((W158&lt;61%),"Media",IF((W158&lt;81%),"Alta",IF((W158&lt;101%),"Muy alta","0")))))</f>
        <v>Media</v>
      </c>
      <c r="Y158" s="136">
        <f t="shared" si="146"/>
        <v>0.30000000000000004</v>
      </c>
      <c r="Z158" s="137" t="str">
        <f t="shared" ref="Z158" si="153">IF((Y158&lt;21%),"Leve",IF((Y158&lt;41%),"Menor",IF((Y158&lt;61%),"Moderado",IF((Y158&lt;81%),"Mayor",IF((Y158&lt;101%),"Catastrófico","0")))))</f>
        <v>Menor</v>
      </c>
      <c r="AA158" s="136" t="str">
        <f t="shared" ref="AA158" si="154">IF((X158="Muy alta")*(Z158="Catastrófico"),"Extremo",IF((X158="Muy alta")*(Z158="Mayor"),"Alto",IF((X158="Muy alta")*(Z158="Moderado"),"Alto",IF((X158="Muy alta")*(Z158="Menor"),"Alto",IF((X158="Muy alta")*(Z158="Leve"),"Alto",IF((X158="Alta")*(Z158="Catastrófico"),"Extremo",IF((X158="Alta")*(Z158="Mayor"),"Alto",IF((X158="Alta")*(Z158="Moderado"),"Alto",IF((X158="Alta")*(Z158="Menor"),"Moderado",IF((X158="Alta")*(Z158="Leve"),"Moderado",IF((X158="Media")*(Z158="Catastrófico"),"Extremo",IF((X158="Media")*(Z158="Mayor"),"Alto",IF((X158="Media")*(Z158="Moderado"),"Moderado",IF((X158="Media")*(Z158="Menor"),"Moderado",IF((X158="Media")*(Z158="Leve"),"Moderado",IF((X158="Baja")*(Z158="Catastrófico"),"Extremo",IF((X158="Baja")*(Z158="Mayor"),"Alto",IF((X158="Baja")*(Z158="Moderado"),"Moderado",IF((X158="Baja")*(Z158="Menor"),"Moderado",IF((X158="Baja")*(Z158="Leve"),"Bajo",IF((X158="Muy bajo")*(Z158="Catastrófico"),"Extremo",IF((X158="Muy bajo")*(Z158="Mayor"),"Alto",IF((X158="Muy bajo")*(Z158="Moderado"),"Moderado",IF((X158="Muy bajo")*(Z158="Menor"),"Bajo",IF((X158="Muy bajo")*(Z158="Leve"),"Bajo","0")))))))))))))))))))))))))</f>
        <v>Moderado</v>
      </c>
      <c r="AB158" s="137" t="s">
        <v>81</v>
      </c>
      <c r="AC158" s="153" t="s">
        <v>822</v>
      </c>
      <c r="AD158" s="123" t="s">
        <v>823</v>
      </c>
      <c r="AE158" s="123" t="s">
        <v>371</v>
      </c>
      <c r="AF158" s="123" t="s">
        <v>372</v>
      </c>
      <c r="AG158" s="121" t="s">
        <v>824</v>
      </c>
      <c r="AH158" s="121" t="s">
        <v>825</v>
      </c>
      <c r="AI158" s="121" t="s">
        <v>826</v>
      </c>
      <c r="AJ158" s="121" t="s">
        <v>827</v>
      </c>
      <c r="AK158" s="138" t="s">
        <v>310</v>
      </c>
    </row>
  </sheetData>
  <mergeCells count="1734">
    <mergeCell ref="N114:N115"/>
    <mergeCell ref="O114:O115"/>
    <mergeCell ref="P114:P115"/>
    <mergeCell ref="Q114:Q115"/>
    <mergeCell ref="R114:R115"/>
    <mergeCell ref="S114:S115"/>
    <mergeCell ref="T114:T115"/>
    <mergeCell ref="U114:U115"/>
    <mergeCell ref="C50:C51"/>
    <mergeCell ref="B50:B51"/>
    <mergeCell ref="A50:A51"/>
    <mergeCell ref="T50:T51"/>
    <mergeCell ref="S50:S51"/>
    <mergeCell ref="R50:R51"/>
    <mergeCell ref="Q50:Q51"/>
    <mergeCell ref="P50:P51"/>
    <mergeCell ref="O50:O51"/>
    <mergeCell ref="N50:N51"/>
    <mergeCell ref="M50:M51"/>
    <mergeCell ref="L50:L51"/>
    <mergeCell ref="K50:K51"/>
    <mergeCell ref="J50:J51"/>
    <mergeCell ref="I50:I51"/>
    <mergeCell ref="H50:H51"/>
    <mergeCell ref="G50:G51"/>
    <mergeCell ref="F50:F51"/>
    <mergeCell ref="E50:E51"/>
    <mergeCell ref="D50:D51"/>
    <mergeCell ref="AG135:AG136"/>
    <mergeCell ref="AH135:AH136"/>
    <mergeCell ref="AI135:AI136"/>
    <mergeCell ref="AJ135:AJ136"/>
    <mergeCell ref="AE48:AE49"/>
    <mergeCell ref="AF48:AF49"/>
    <mergeCell ref="AG48:AG49"/>
    <mergeCell ref="AH48:AH49"/>
    <mergeCell ref="AI48:AI49"/>
    <mergeCell ref="AJ48:AJ49"/>
    <mergeCell ref="AK48:AK49"/>
    <mergeCell ref="A135:A136"/>
    <mergeCell ref="B135:B136"/>
    <mergeCell ref="C135:C136"/>
    <mergeCell ref="D135:D136"/>
    <mergeCell ref="F135:F136"/>
    <mergeCell ref="G135:G136"/>
    <mergeCell ref="H135:H136"/>
    <mergeCell ref="I135:I136"/>
    <mergeCell ref="J135:J136"/>
    <mergeCell ref="K135:K136"/>
    <mergeCell ref="L135:L136"/>
    <mergeCell ref="M135:M136"/>
    <mergeCell ref="AC135:AC136"/>
    <mergeCell ref="AD135:AD136"/>
    <mergeCell ref="AE135:AE136"/>
    <mergeCell ref="AF135:AF136"/>
    <mergeCell ref="E135:E136"/>
    <mergeCell ref="AB130:AB131"/>
    <mergeCell ref="AC130:AC131"/>
    <mergeCell ref="AD130:AD131"/>
    <mergeCell ref="AE130:AE131"/>
    <mergeCell ref="AF130:AF131"/>
    <mergeCell ref="AG130:AG131"/>
    <mergeCell ref="AH130:AH131"/>
    <mergeCell ref="AI130:AI131"/>
    <mergeCell ref="AJ130:AJ131"/>
    <mergeCell ref="AK130:AK131"/>
    <mergeCell ref="A132:A133"/>
    <mergeCell ref="B132:B133"/>
    <mergeCell ref="C132:C133"/>
    <mergeCell ref="D132:D133"/>
    <mergeCell ref="E132:E133"/>
    <mergeCell ref="F132:F133"/>
    <mergeCell ref="G132:G133"/>
    <mergeCell ref="H132:H133"/>
    <mergeCell ref="I132:I133"/>
    <mergeCell ref="J132:J133"/>
    <mergeCell ref="K132:K133"/>
    <mergeCell ref="L132:L133"/>
    <mergeCell ref="M132:M133"/>
    <mergeCell ref="AC132:AC133"/>
    <mergeCell ref="AD132:AD133"/>
    <mergeCell ref="AE132:AE133"/>
    <mergeCell ref="AF132:AF133"/>
    <mergeCell ref="AG132:AG133"/>
    <mergeCell ref="AH132:AH133"/>
    <mergeCell ref="AI132:AI133"/>
    <mergeCell ref="AJ132:AJ133"/>
    <mergeCell ref="AK132:AK133"/>
    <mergeCell ref="AA127:AA129"/>
    <mergeCell ref="AB127:AB129"/>
    <mergeCell ref="AC127:AC129"/>
    <mergeCell ref="AD127:AD129"/>
    <mergeCell ref="AE127:AE129"/>
    <mergeCell ref="AF127:AF129"/>
    <mergeCell ref="AG127:AG129"/>
    <mergeCell ref="AH127:AH129"/>
    <mergeCell ref="AI127:AI129"/>
    <mergeCell ref="AJ127:AJ129"/>
    <mergeCell ref="AK127:AK129"/>
    <mergeCell ref="AE125:AE126"/>
    <mergeCell ref="AA125:AA126"/>
    <mergeCell ref="AB125:AB126"/>
    <mergeCell ref="A130:A131"/>
    <mergeCell ref="B130:B131"/>
    <mergeCell ref="C130:C131"/>
    <mergeCell ref="D130:D131"/>
    <mergeCell ref="E130:E131"/>
    <mergeCell ref="F130:F131"/>
    <mergeCell ref="G130:G131"/>
    <mergeCell ref="H130:H131"/>
    <mergeCell ref="I130:I131"/>
    <mergeCell ref="J130:J131"/>
    <mergeCell ref="K130:K131"/>
    <mergeCell ref="L130:L131"/>
    <mergeCell ref="M130:M131"/>
    <mergeCell ref="W130:W131"/>
    <mergeCell ref="X130:X131"/>
    <mergeCell ref="Y130:Y131"/>
    <mergeCell ref="Z130:Z131"/>
    <mergeCell ref="AA130:AA131"/>
    <mergeCell ref="A127:A129"/>
    <mergeCell ref="B127:B129"/>
    <mergeCell ref="C127:C129"/>
    <mergeCell ref="D127:D129"/>
    <mergeCell ref="E127:E129"/>
    <mergeCell ref="F127:F129"/>
    <mergeCell ref="G127:G129"/>
    <mergeCell ref="H127:H129"/>
    <mergeCell ref="I127:I129"/>
    <mergeCell ref="J127:J129"/>
    <mergeCell ref="K127:K129"/>
    <mergeCell ref="L127:L129"/>
    <mergeCell ref="M127:M129"/>
    <mergeCell ref="W127:W129"/>
    <mergeCell ref="X127:X129"/>
    <mergeCell ref="Y127:Y129"/>
    <mergeCell ref="Z127:Z129"/>
    <mergeCell ref="AK121:AK122"/>
    <mergeCell ref="AL121:AL122"/>
    <mergeCell ref="A123:A124"/>
    <mergeCell ref="B123:B124"/>
    <mergeCell ref="C123:C124"/>
    <mergeCell ref="D123:D124"/>
    <mergeCell ref="E123:E124"/>
    <mergeCell ref="F123:F124"/>
    <mergeCell ref="G123:G124"/>
    <mergeCell ref="H123:H124"/>
    <mergeCell ref="I123:I124"/>
    <mergeCell ref="J123:J124"/>
    <mergeCell ref="K123:K124"/>
    <mergeCell ref="L123:L124"/>
    <mergeCell ref="M123:M124"/>
    <mergeCell ref="W123:W124"/>
    <mergeCell ref="X123:X124"/>
    <mergeCell ref="Y123:Y124"/>
    <mergeCell ref="Z123:Z124"/>
    <mergeCell ref="AA123:AA124"/>
    <mergeCell ref="AB123:AB124"/>
    <mergeCell ref="AC123:AC124"/>
    <mergeCell ref="AD123:AD124"/>
    <mergeCell ref="AE123:AE124"/>
    <mergeCell ref="AF123:AF124"/>
    <mergeCell ref="AG123:AG124"/>
    <mergeCell ref="AH123:AH124"/>
    <mergeCell ref="AI123:AI124"/>
    <mergeCell ref="AJ123:AJ124"/>
    <mergeCell ref="AK123:AK124"/>
    <mergeCell ref="AL123:AL124"/>
    <mergeCell ref="A121:A122"/>
    <mergeCell ref="B121:B122"/>
    <mergeCell ref="C121:C122"/>
    <mergeCell ref="D121:D122"/>
    <mergeCell ref="E121:E122"/>
    <mergeCell ref="F121:F122"/>
    <mergeCell ref="G121:G122"/>
    <mergeCell ref="H121:H122"/>
    <mergeCell ref="I121:I122"/>
    <mergeCell ref="J121:J122"/>
    <mergeCell ref="K121:K122"/>
    <mergeCell ref="L121:L122"/>
    <mergeCell ref="M121:M122"/>
    <mergeCell ref="W121:W122"/>
    <mergeCell ref="X121:X122"/>
    <mergeCell ref="Y121:Y122"/>
    <mergeCell ref="Z121:Z122"/>
    <mergeCell ref="R119:R120"/>
    <mergeCell ref="S119:S120"/>
    <mergeCell ref="T119:T120"/>
    <mergeCell ref="U119:U120"/>
    <mergeCell ref="W119:W120"/>
    <mergeCell ref="X119:X120"/>
    <mergeCell ref="Y119:Y120"/>
    <mergeCell ref="Z119:Z120"/>
    <mergeCell ref="A119:A120"/>
    <mergeCell ref="B119:B120"/>
    <mergeCell ref="C119:C120"/>
    <mergeCell ref="D119:D120"/>
    <mergeCell ref="E119:E120"/>
    <mergeCell ref="F119:F120"/>
    <mergeCell ref="G119:G120"/>
    <mergeCell ref="H119:H120"/>
    <mergeCell ref="I119:I120"/>
    <mergeCell ref="J119:J120"/>
    <mergeCell ref="K119:K120"/>
    <mergeCell ref="L119:L120"/>
    <mergeCell ref="M119:M120"/>
    <mergeCell ref="N119:N120"/>
    <mergeCell ref="O119:O120"/>
    <mergeCell ref="P119:P120"/>
    <mergeCell ref="Q119:Q120"/>
    <mergeCell ref="R116:R118"/>
    <mergeCell ref="S116:S118"/>
    <mergeCell ref="T116:T118"/>
    <mergeCell ref="U116:U118"/>
    <mergeCell ref="W116:W118"/>
    <mergeCell ref="X116:X118"/>
    <mergeCell ref="Y116:Y118"/>
    <mergeCell ref="Z116:Z118"/>
    <mergeCell ref="AA116:AA118"/>
    <mergeCell ref="AB116:AB118"/>
    <mergeCell ref="AC116:AC118"/>
    <mergeCell ref="AD116:AD118"/>
    <mergeCell ref="AE116:AE118"/>
    <mergeCell ref="AF116:AF118"/>
    <mergeCell ref="AG116:AG118"/>
    <mergeCell ref="AH116:AH118"/>
    <mergeCell ref="AI116:AI118"/>
    <mergeCell ref="A116:A118"/>
    <mergeCell ref="B116:B118"/>
    <mergeCell ref="C116:C118"/>
    <mergeCell ref="D116:D118"/>
    <mergeCell ref="E116:E118"/>
    <mergeCell ref="F116:F118"/>
    <mergeCell ref="G116:G118"/>
    <mergeCell ref="H116:H118"/>
    <mergeCell ref="I116:I118"/>
    <mergeCell ref="J116:J118"/>
    <mergeCell ref="K116:K118"/>
    <mergeCell ref="L116:L118"/>
    <mergeCell ref="M116:M118"/>
    <mergeCell ref="N116:N118"/>
    <mergeCell ref="O116:O118"/>
    <mergeCell ref="P116:P118"/>
    <mergeCell ref="Q116:Q118"/>
    <mergeCell ref="A114:A115"/>
    <mergeCell ref="B114:B115"/>
    <mergeCell ref="C114:C115"/>
    <mergeCell ref="D114:D115"/>
    <mergeCell ref="E114:E115"/>
    <mergeCell ref="F114:F115"/>
    <mergeCell ref="G114:G115"/>
    <mergeCell ref="H114:H115"/>
    <mergeCell ref="I114:I115"/>
    <mergeCell ref="J114:J115"/>
    <mergeCell ref="K114:K115"/>
    <mergeCell ref="L114:L115"/>
    <mergeCell ref="M114:M115"/>
    <mergeCell ref="W114:W115"/>
    <mergeCell ref="X114:X115"/>
    <mergeCell ref="Y114:Y115"/>
    <mergeCell ref="Z114:Z115"/>
    <mergeCell ref="R112:R113"/>
    <mergeCell ref="S112:S113"/>
    <mergeCell ref="T112:T113"/>
    <mergeCell ref="U112:U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112:A113"/>
    <mergeCell ref="B112:B113"/>
    <mergeCell ref="C112:C113"/>
    <mergeCell ref="D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0:R111"/>
    <mergeCell ref="S110:S111"/>
    <mergeCell ref="T110:T111"/>
    <mergeCell ref="U110:U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110:A111"/>
    <mergeCell ref="B110:B111"/>
    <mergeCell ref="C110:C111"/>
    <mergeCell ref="D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08:R109"/>
    <mergeCell ref="S108:S109"/>
    <mergeCell ref="T108:T109"/>
    <mergeCell ref="U108:U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108:A109"/>
    <mergeCell ref="B108:B109"/>
    <mergeCell ref="C108:C109"/>
    <mergeCell ref="D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I84:I86"/>
    <mergeCell ref="J84:J86"/>
    <mergeCell ref="AI87:AI88"/>
    <mergeCell ref="AJ87:AJ88"/>
    <mergeCell ref="AK87:AK88"/>
    <mergeCell ref="AE85:AE86"/>
    <mergeCell ref="AF85:AF86"/>
    <mergeCell ref="AG85:AG86"/>
    <mergeCell ref="AH85:AH86"/>
    <mergeCell ref="AI85:AI86"/>
    <mergeCell ref="AJ85:AJ86"/>
    <mergeCell ref="AK85:AK86"/>
    <mergeCell ref="AA87:AA88"/>
    <mergeCell ref="AB87:AB88"/>
    <mergeCell ref="AC87:AC88"/>
    <mergeCell ref="AD87:AD88"/>
    <mergeCell ref="AE87:AE88"/>
    <mergeCell ref="AF87:AF88"/>
    <mergeCell ref="AG87:AG88"/>
    <mergeCell ref="AH87:AH88"/>
    <mergeCell ref="K84:K86"/>
    <mergeCell ref="L84:L86"/>
    <mergeCell ref="M84:M86"/>
    <mergeCell ref="W84:W86"/>
    <mergeCell ref="X84:X86"/>
    <mergeCell ref="Y84:Y86"/>
    <mergeCell ref="Z84:Z86"/>
    <mergeCell ref="AB84:AB86"/>
    <mergeCell ref="AC84:AC86"/>
    <mergeCell ref="AD85:AD86"/>
    <mergeCell ref="A87:A88"/>
    <mergeCell ref="B87:B88"/>
    <mergeCell ref="C87:C88"/>
    <mergeCell ref="D87:D88"/>
    <mergeCell ref="E87:E88"/>
    <mergeCell ref="F87:F88"/>
    <mergeCell ref="G87:G88"/>
    <mergeCell ref="H87:H88"/>
    <mergeCell ref="I87:I88"/>
    <mergeCell ref="J87:J88"/>
    <mergeCell ref="K87:K88"/>
    <mergeCell ref="L87:L88"/>
    <mergeCell ref="M87:M88"/>
    <mergeCell ref="W87:W88"/>
    <mergeCell ref="X87:X88"/>
    <mergeCell ref="Y87:Y88"/>
    <mergeCell ref="Z87:Z88"/>
    <mergeCell ref="A82:A83"/>
    <mergeCell ref="B82:B83"/>
    <mergeCell ref="C82:C83"/>
    <mergeCell ref="D82:D83"/>
    <mergeCell ref="E82:E83"/>
    <mergeCell ref="F82:F83"/>
    <mergeCell ref="G82:G83"/>
    <mergeCell ref="H82:H83"/>
    <mergeCell ref="I82:I83"/>
    <mergeCell ref="J82:J83"/>
    <mergeCell ref="K82:K83"/>
    <mergeCell ref="L82:L83"/>
    <mergeCell ref="M82:M83"/>
    <mergeCell ref="W82:W83"/>
    <mergeCell ref="X82:X83"/>
    <mergeCell ref="Y82:Y83"/>
    <mergeCell ref="Z82:Z83"/>
    <mergeCell ref="A84:A86"/>
    <mergeCell ref="B84:B86"/>
    <mergeCell ref="C84:C86"/>
    <mergeCell ref="D84:D86"/>
    <mergeCell ref="E84:E86"/>
    <mergeCell ref="F84:F86"/>
    <mergeCell ref="G84:G86"/>
    <mergeCell ref="H84:H86"/>
    <mergeCell ref="AF79:AF80"/>
    <mergeCell ref="AG79:AG80"/>
    <mergeCell ref="AH79:AH80"/>
    <mergeCell ref="AI79:AI80"/>
    <mergeCell ref="AJ79:AJ80"/>
    <mergeCell ref="AK79:AK80"/>
    <mergeCell ref="AE81:AE82"/>
    <mergeCell ref="AF81:AF82"/>
    <mergeCell ref="AG81:AG82"/>
    <mergeCell ref="AH81:AH82"/>
    <mergeCell ref="AI81:AI82"/>
    <mergeCell ref="AJ81:AJ82"/>
    <mergeCell ref="AA82:AA83"/>
    <mergeCell ref="AB82:AB83"/>
    <mergeCell ref="AC82:AC83"/>
    <mergeCell ref="AD82:AD83"/>
    <mergeCell ref="AK82:AK83"/>
    <mergeCell ref="AE83:AE84"/>
    <mergeCell ref="AF83:AF84"/>
    <mergeCell ref="AG83:AG84"/>
    <mergeCell ref="AH83:AH84"/>
    <mergeCell ref="AI83:AI84"/>
    <mergeCell ref="AJ83:AJ84"/>
    <mergeCell ref="AA84:AA86"/>
    <mergeCell ref="AA79:AA81"/>
    <mergeCell ref="AB79:AB81"/>
    <mergeCell ref="AC79:AC81"/>
    <mergeCell ref="AD79:AD81"/>
    <mergeCell ref="AE79:AE80"/>
    <mergeCell ref="A79:A81"/>
    <mergeCell ref="B79:B81"/>
    <mergeCell ref="C79:C81"/>
    <mergeCell ref="D79:D81"/>
    <mergeCell ref="E79:E81"/>
    <mergeCell ref="F79:F81"/>
    <mergeCell ref="G79:G81"/>
    <mergeCell ref="H79:H81"/>
    <mergeCell ref="I79:I81"/>
    <mergeCell ref="J79:J81"/>
    <mergeCell ref="K79:K81"/>
    <mergeCell ref="L79:L81"/>
    <mergeCell ref="M79:M81"/>
    <mergeCell ref="W79:W81"/>
    <mergeCell ref="X79:X81"/>
    <mergeCell ref="Y79:Y81"/>
    <mergeCell ref="Z79:Z81"/>
    <mergeCell ref="AI72:AI73"/>
    <mergeCell ref="AJ72:AJ73"/>
    <mergeCell ref="AK72:AK73"/>
    <mergeCell ref="A76:A77"/>
    <mergeCell ref="B76:B77"/>
    <mergeCell ref="C76:C77"/>
    <mergeCell ref="D76:D77"/>
    <mergeCell ref="E76:E77"/>
    <mergeCell ref="F76:F77"/>
    <mergeCell ref="G76:G77"/>
    <mergeCell ref="H76:H77"/>
    <mergeCell ref="I76:I77"/>
    <mergeCell ref="J76:J77"/>
    <mergeCell ref="K76:K77"/>
    <mergeCell ref="L76:L77"/>
    <mergeCell ref="M76:M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E70:AE71"/>
    <mergeCell ref="AF70:AF71"/>
    <mergeCell ref="AG70:AG71"/>
    <mergeCell ref="AH70:AH71"/>
    <mergeCell ref="AI70:AI71"/>
    <mergeCell ref="AJ70:AJ71"/>
    <mergeCell ref="AK70:AK71"/>
    <mergeCell ref="A72:A73"/>
    <mergeCell ref="B72:B73"/>
    <mergeCell ref="C72:C73"/>
    <mergeCell ref="D72:D73"/>
    <mergeCell ref="E72:E73"/>
    <mergeCell ref="F72:F73"/>
    <mergeCell ref="G72:G73"/>
    <mergeCell ref="H72:H73"/>
    <mergeCell ref="I72:I73"/>
    <mergeCell ref="J72:J73"/>
    <mergeCell ref="K72:K73"/>
    <mergeCell ref="L72:L73"/>
    <mergeCell ref="M72:M73"/>
    <mergeCell ref="W72:W73"/>
    <mergeCell ref="X72:X73"/>
    <mergeCell ref="Y72:Y73"/>
    <mergeCell ref="Z72:Z73"/>
    <mergeCell ref="AA72:AA73"/>
    <mergeCell ref="AB72:AB73"/>
    <mergeCell ref="AC72:AC73"/>
    <mergeCell ref="AD72:AD73"/>
    <mergeCell ref="AE72:AE73"/>
    <mergeCell ref="AF72:AF73"/>
    <mergeCell ref="AG72:AG73"/>
    <mergeCell ref="AH72:AH73"/>
    <mergeCell ref="AH150:AH151"/>
    <mergeCell ref="Y150:Y151"/>
    <mergeCell ref="Z150:Z151"/>
    <mergeCell ref="AA150:AA151"/>
    <mergeCell ref="AB150:AB151"/>
    <mergeCell ref="AC150:AC151"/>
    <mergeCell ref="K150:K151"/>
    <mergeCell ref="L150:L151"/>
    <mergeCell ref="M150:M151"/>
    <mergeCell ref="W150:W151"/>
    <mergeCell ref="X150:X151"/>
    <mergeCell ref="A70:A71"/>
    <mergeCell ref="B70:B71"/>
    <mergeCell ref="C70:C71"/>
    <mergeCell ref="D70:D71"/>
    <mergeCell ref="E70:E71"/>
    <mergeCell ref="F70:F71"/>
    <mergeCell ref="G70:G71"/>
    <mergeCell ref="H70:H71"/>
    <mergeCell ref="I70:I71"/>
    <mergeCell ref="J70:J71"/>
    <mergeCell ref="K70:K71"/>
    <mergeCell ref="L70:L71"/>
    <mergeCell ref="M70:M71"/>
    <mergeCell ref="W70:W71"/>
    <mergeCell ref="X70:X71"/>
    <mergeCell ref="Y70:Y71"/>
    <mergeCell ref="Z70:Z71"/>
    <mergeCell ref="AA70:AA71"/>
    <mergeCell ref="AB70:AB71"/>
    <mergeCell ref="AC70:AC71"/>
    <mergeCell ref="AD70:AD71"/>
    <mergeCell ref="F150:F151"/>
    <mergeCell ref="G150:G151"/>
    <mergeCell ref="H150:H151"/>
    <mergeCell ref="I150:I151"/>
    <mergeCell ref="J150:J151"/>
    <mergeCell ref="A150:A151"/>
    <mergeCell ref="B150:B151"/>
    <mergeCell ref="C150:C151"/>
    <mergeCell ref="D150:D151"/>
    <mergeCell ref="E150:E151"/>
    <mergeCell ref="AG148:AG149"/>
    <mergeCell ref="AH148:AH149"/>
    <mergeCell ref="AI148:AI149"/>
    <mergeCell ref="AJ148:AJ149"/>
    <mergeCell ref="AK148:AK149"/>
    <mergeCell ref="AB148:AB149"/>
    <mergeCell ref="AC148:AC149"/>
    <mergeCell ref="AD148:AD149"/>
    <mergeCell ref="AE148:AE149"/>
    <mergeCell ref="AF148:AF149"/>
    <mergeCell ref="W148:W149"/>
    <mergeCell ref="X148:X149"/>
    <mergeCell ref="Y148:Y149"/>
    <mergeCell ref="Z148:Z149"/>
    <mergeCell ref="AA148:AA149"/>
    <mergeCell ref="AI150:AI151"/>
    <mergeCell ref="AJ150:AJ151"/>
    <mergeCell ref="AK150:AK151"/>
    <mergeCell ref="AD150:AD151"/>
    <mergeCell ref="AE150:AE151"/>
    <mergeCell ref="AF150:AF151"/>
    <mergeCell ref="AG150:AG151"/>
    <mergeCell ref="A148:A149"/>
    <mergeCell ref="B148:B149"/>
    <mergeCell ref="C148:C149"/>
    <mergeCell ref="D148:D149"/>
    <mergeCell ref="E148:E149"/>
    <mergeCell ref="F148:F149"/>
    <mergeCell ref="G148:G149"/>
    <mergeCell ref="H148:H149"/>
    <mergeCell ref="I148:I149"/>
    <mergeCell ref="J148:J149"/>
    <mergeCell ref="K148:K149"/>
    <mergeCell ref="L148:L149"/>
    <mergeCell ref="M148:M149"/>
    <mergeCell ref="AD146:AD147"/>
    <mergeCell ref="AE146:AE147"/>
    <mergeCell ref="AF146:AF147"/>
    <mergeCell ref="AG146:AG147"/>
    <mergeCell ref="Y146:Y147"/>
    <mergeCell ref="Z146:Z147"/>
    <mergeCell ref="AA146:AA147"/>
    <mergeCell ref="AB146:AB147"/>
    <mergeCell ref="AC146:AC147"/>
    <mergeCell ref="K146:K147"/>
    <mergeCell ref="L146:L147"/>
    <mergeCell ref="M146:M147"/>
    <mergeCell ref="W146:W147"/>
    <mergeCell ref="X146:X147"/>
    <mergeCell ref="F146:F147"/>
    <mergeCell ref="A146:A147"/>
    <mergeCell ref="B146:B147"/>
    <mergeCell ref="C146:C147"/>
    <mergeCell ref="D146:D147"/>
    <mergeCell ref="A140:A141"/>
    <mergeCell ref="B140:B141"/>
    <mergeCell ref="C140:C141"/>
    <mergeCell ref="D140:D141"/>
    <mergeCell ref="E140:E141"/>
    <mergeCell ref="F140:F141"/>
    <mergeCell ref="G140:G141"/>
    <mergeCell ref="H142:H145"/>
    <mergeCell ref="I142:I145"/>
    <mergeCell ref="J142:J145"/>
    <mergeCell ref="K142:K145"/>
    <mergeCell ref="L142:L145"/>
    <mergeCell ref="M142:M145"/>
    <mergeCell ref="A142:A145"/>
    <mergeCell ref="B142:B145"/>
    <mergeCell ref="C142:C145"/>
    <mergeCell ref="D142:D145"/>
    <mergeCell ref="E142:E145"/>
    <mergeCell ref="F142:F145"/>
    <mergeCell ref="G146:G147"/>
    <mergeCell ref="H146:H147"/>
    <mergeCell ref="I146:I147"/>
    <mergeCell ref="J146:J147"/>
    <mergeCell ref="AI146:AI147"/>
    <mergeCell ref="AJ146:AJ147"/>
    <mergeCell ref="AK146:AK147"/>
    <mergeCell ref="AH146:AH147"/>
    <mergeCell ref="G142:G145"/>
    <mergeCell ref="Y142:Y145"/>
    <mergeCell ref="W142:W143"/>
    <mergeCell ref="X142:X143"/>
    <mergeCell ref="W144:W145"/>
    <mergeCell ref="X144:X145"/>
    <mergeCell ref="Z142:Z145"/>
    <mergeCell ref="E146:E147"/>
    <mergeCell ref="H140:H141"/>
    <mergeCell ref="I140:I141"/>
    <mergeCell ref="J140:J141"/>
    <mergeCell ref="K140:K141"/>
    <mergeCell ref="L140:L141"/>
    <mergeCell ref="M140:M141"/>
    <mergeCell ref="N140:N141"/>
    <mergeCell ref="AA142:AA145"/>
    <mergeCell ref="AB142:AB145"/>
    <mergeCell ref="AB140:AB141"/>
    <mergeCell ref="AC140:AC141"/>
    <mergeCell ref="AD140:AD141"/>
    <mergeCell ref="W140:W141"/>
    <mergeCell ref="AE140:AE141"/>
    <mergeCell ref="AF140:AF141"/>
    <mergeCell ref="AG140:AG141"/>
    <mergeCell ref="AH140:AH141"/>
    <mergeCell ref="AI140:AI141"/>
    <mergeCell ref="AJ140:AJ141"/>
    <mergeCell ref="AK140:AK141"/>
    <mergeCell ref="X140:X141"/>
    <mergeCell ref="Y140:Y141"/>
    <mergeCell ref="Z140:Z141"/>
    <mergeCell ref="AA140:AA141"/>
    <mergeCell ref="AC142:AC145"/>
    <mergeCell ref="AD142:AD145"/>
    <mergeCell ref="AH144:AH145"/>
    <mergeCell ref="AI144:AI145"/>
    <mergeCell ref="AE142:AE145"/>
    <mergeCell ref="AF142:AF145"/>
    <mergeCell ref="AK142:AK143"/>
    <mergeCell ref="AK144:AK145"/>
    <mergeCell ref="AH142:AH143"/>
    <mergeCell ref="AI142:AI143"/>
    <mergeCell ref="AJ142:AJ143"/>
    <mergeCell ref="AJ144:AJ145"/>
    <mergeCell ref="O11:O12"/>
    <mergeCell ref="P11:P12"/>
    <mergeCell ref="Q11:Q12"/>
    <mergeCell ref="F11:F12"/>
    <mergeCell ref="G10:G12"/>
    <mergeCell ref="H11:H12"/>
    <mergeCell ref="I11:J12"/>
    <mergeCell ref="K11:L12"/>
    <mergeCell ref="AB9:AK10"/>
    <mergeCell ref="A9:G9"/>
    <mergeCell ref="H10:L10"/>
    <mergeCell ref="R11:R12"/>
    <mergeCell ref="S11:S12"/>
    <mergeCell ref="AJ1:AK1"/>
    <mergeCell ref="AJ2:AK2"/>
    <mergeCell ref="AJ3:AK3"/>
    <mergeCell ref="AJ4:AK4"/>
    <mergeCell ref="C1:AI2"/>
    <mergeCell ref="C3:AI4"/>
    <mergeCell ref="A11:A12"/>
    <mergeCell ref="B11:B12"/>
    <mergeCell ref="C11:C12"/>
    <mergeCell ref="D11:D12"/>
    <mergeCell ref="E11:E12"/>
    <mergeCell ref="AD11:AD12"/>
    <mergeCell ref="AE11:AE12"/>
    <mergeCell ref="AF11:AF12"/>
    <mergeCell ref="AG11:AJ11"/>
    <mergeCell ref="M11:M12"/>
    <mergeCell ref="N11:N12"/>
    <mergeCell ref="AI13:AI14"/>
    <mergeCell ref="AJ13:AJ14"/>
    <mergeCell ref="AK13:AK14"/>
    <mergeCell ref="F13:F14"/>
    <mergeCell ref="B10:E10"/>
    <mergeCell ref="A1:B4"/>
    <mergeCell ref="A5:B5"/>
    <mergeCell ref="C5:AK5"/>
    <mergeCell ref="A8:B8"/>
    <mergeCell ref="C6:AK6"/>
    <mergeCell ref="C7:AK7"/>
    <mergeCell ref="C8:AK8"/>
    <mergeCell ref="A6:B6"/>
    <mergeCell ref="A7:B7"/>
    <mergeCell ref="G13:G14"/>
    <mergeCell ref="H13:H14"/>
    <mergeCell ref="K13:K14"/>
    <mergeCell ref="L13:L14"/>
    <mergeCell ref="M13:M14"/>
    <mergeCell ref="W13:W14"/>
    <mergeCell ref="X13:X14"/>
    <mergeCell ref="M10:AA10"/>
    <mergeCell ref="H9:AA9"/>
    <mergeCell ref="AK11:AK12"/>
    <mergeCell ref="T11:T12"/>
    <mergeCell ref="U11:U12"/>
    <mergeCell ref="V11:V12"/>
    <mergeCell ref="W11:X12"/>
    <mergeCell ref="Y11:Z12"/>
    <mergeCell ref="AA11:AA12"/>
    <mergeCell ref="AB11:AB12"/>
    <mergeCell ref="AC11:AC12"/>
    <mergeCell ref="AG15:AG16"/>
    <mergeCell ref="AH15:AH16"/>
    <mergeCell ref="A15:A16"/>
    <mergeCell ref="B15:B16"/>
    <mergeCell ref="C15:C16"/>
    <mergeCell ref="D15:D16"/>
    <mergeCell ref="E15:E16"/>
    <mergeCell ref="F15:F16"/>
    <mergeCell ref="G15:G16"/>
    <mergeCell ref="H15:H16"/>
    <mergeCell ref="I15:I16"/>
    <mergeCell ref="I13:I14"/>
    <mergeCell ref="J13:J14"/>
    <mergeCell ref="A13:A14"/>
    <mergeCell ref="B13:B14"/>
    <mergeCell ref="C13:C14"/>
    <mergeCell ref="D13:D14"/>
    <mergeCell ref="E13:E14"/>
    <mergeCell ref="AD13:AD14"/>
    <mergeCell ref="AE13:AE14"/>
    <mergeCell ref="AF13:AF14"/>
    <mergeCell ref="AG13:AG14"/>
    <mergeCell ref="AH13:AH14"/>
    <mergeCell ref="Y13:Y14"/>
    <mergeCell ref="Z13:Z14"/>
    <mergeCell ref="AA13:AA14"/>
    <mergeCell ref="AB13:AB14"/>
    <mergeCell ref="AC13:AC14"/>
    <mergeCell ref="A17:A18"/>
    <mergeCell ref="B17:B18"/>
    <mergeCell ref="C17:C18"/>
    <mergeCell ref="D17:D18"/>
    <mergeCell ref="E17:E18"/>
    <mergeCell ref="J15:J16"/>
    <mergeCell ref="K15:K16"/>
    <mergeCell ref="L15:L16"/>
    <mergeCell ref="M15:M16"/>
    <mergeCell ref="W15:W16"/>
    <mergeCell ref="X15:X16"/>
    <mergeCell ref="Y15:Y16"/>
    <mergeCell ref="Z15:Z16"/>
    <mergeCell ref="AA15:AA16"/>
    <mergeCell ref="F17:F18"/>
    <mergeCell ref="G17:G18"/>
    <mergeCell ref="H17:H18"/>
    <mergeCell ref="I17:I18"/>
    <mergeCell ref="J17:J18"/>
    <mergeCell ref="X17:X18"/>
    <mergeCell ref="W17:W18"/>
    <mergeCell ref="AK19:AK20"/>
    <mergeCell ref="AI15:AI16"/>
    <mergeCell ref="AJ15:AJ16"/>
    <mergeCell ref="AK15:AK16"/>
    <mergeCell ref="AB15:AB16"/>
    <mergeCell ref="AC15:AC16"/>
    <mergeCell ref="AD15:AD16"/>
    <mergeCell ref="AE15:AE16"/>
    <mergeCell ref="AF15:AF16"/>
    <mergeCell ref="AI21:AI22"/>
    <mergeCell ref="AJ21:AJ22"/>
    <mergeCell ref="AI17:AI18"/>
    <mergeCell ref="AJ17:AJ18"/>
    <mergeCell ref="AK17:AK18"/>
    <mergeCell ref="AH17:AH18"/>
    <mergeCell ref="I19:I20"/>
    <mergeCell ref="J19:J20"/>
    <mergeCell ref="K19:K20"/>
    <mergeCell ref="L19:L20"/>
    <mergeCell ref="M19:M20"/>
    <mergeCell ref="AD17:AD18"/>
    <mergeCell ref="AE17:AE18"/>
    <mergeCell ref="AF17:AF18"/>
    <mergeCell ref="AG17:AG18"/>
    <mergeCell ref="Y17:Y18"/>
    <mergeCell ref="Z17:Z18"/>
    <mergeCell ref="AA17:AA18"/>
    <mergeCell ref="AB17:AB18"/>
    <mergeCell ref="AC17:AC18"/>
    <mergeCell ref="K17:K18"/>
    <mergeCell ref="L17:L18"/>
    <mergeCell ref="M17:M18"/>
    <mergeCell ref="AI19:AI20"/>
    <mergeCell ref="AJ19:AJ20"/>
    <mergeCell ref="AB19:AB20"/>
    <mergeCell ref="AC19:AC20"/>
    <mergeCell ref="AD19:AD20"/>
    <mergeCell ref="AE19:AE20"/>
    <mergeCell ref="AF19:AF20"/>
    <mergeCell ref="W19:W20"/>
    <mergeCell ref="X19:X20"/>
    <mergeCell ref="Y19:Y20"/>
    <mergeCell ref="Z19:Z20"/>
    <mergeCell ref="AA19:AA20"/>
    <mergeCell ref="AK21:AK22"/>
    <mergeCell ref="AH21:AH22"/>
    <mergeCell ref="A19:A20"/>
    <mergeCell ref="B19:B20"/>
    <mergeCell ref="C19:C20"/>
    <mergeCell ref="D19:D20"/>
    <mergeCell ref="E19:E20"/>
    <mergeCell ref="F19:F20"/>
    <mergeCell ref="G19:G20"/>
    <mergeCell ref="H19:H20"/>
    <mergeCell ref="K21:K22"/>
    <mergeCell ref="L21:L22"/>
    <mergeCell ref="F21:F22"/>
    <mergeCell ref="G21:G22"/>
    <mergeCell ref="H21:H22"/>
    <mergeCell ref="I21:I22"/>
    <mergeCell ref="J21:J22"/>
    <mergeCell ref="A21:A22"/>
    <mergeCell ref="B21:B22"/>
    <mergeCell ref="C21:C22"/>
    <mergeCell ref="D21:D22"/>
    <mergeCell ref="E21:E22"/>
    <mergeCell ref="AG19:AG20"/>
    <mergeCell ref="AH19:AH20"/>
    <mergeCell ref="D23:D24"/>
    <mergeCell ref="E23:E24"/>
    <mergeCell ref="F23:F24"/>
    <mergeCell ref="G23:G24"/>
    <mergeCell ref="H23:H24"/>
    <mergeCell ref="I23:I24"/>
    <mergeCell ref="J23:J24"/>
    <mergeCell ref="K23:K24"/>
    <mergeCell ref="L23:L24"/>
    <mergeCell ref="M23:M24"/>
    <mergeCell ref="AD21:AD22"/>
    <mergeCell ref="AE21:AE22"/>
    <mergeCell ref="AF21:AF22"/>
    <mergeCell ref="AG21:AG22"/>
    <mergeCell ref="Y21:Y22"/>
    <mergeCell ref="Z21:Z22"/>
    <mergeCell ref="AA21:AA22"/>
    <mergeCell ref="AB21:AB22"/>
    <mergeCell ref="AC21:AC22"/>
    <mergeCell ref="M21:M22"/>
    <mergeCell ref="W21:W22"/>
    <mergeCell ref="X21:X22"/>
    <mergeCell ref="AG23:AG24"/>
    <mergeCell ref="W23:W24"/>
    <mergeCell ref="X23:X24"/>
    <mergeCell ref="Y23:Y24"/>
    <mergeCell ref="Z23:Z24"/>
    <mergeCell ref="AA23:AA24"/>
    <mergeCell ref="F25:F26"/>
    <mergeCell ref="G25:G26"/>
    <mergeCell ref="H25:H26"/>
    <mergeCell ref="I25:I26"/>
    <mergeCell ref="J25:J26"/>
    <mergeCell ref="A25:A26"/>
    <mergeCell ref="B25:B26"/>
    <mergeCell ref="C25:C26"/>
    <mergeCell ref="D25:D26"/>
    <mergeCell ref="E25:E26"/>
    <mergeCell ref="AH23:AH24"/>
    <mergeCell ref="AI23:AI24"/>
    <mergeCell ref="AJ23:AJ24"/>
    <mergeCell ref="AK23:AK24"/>
    <mergeCell ref="AB23:AB24"/>
    <mergeCell ref="AC23:AC24"/>
    <mergeCell ref="AD23:AD24"/>
    <mergeCell ref="AE23:AE24"/>
    <mergeCell ref="AF23:AF24"/>
    <mergeCell ref="AI25:AI26"/>
    <mergeCell ref="AJ25:AJ26"/>
    <mergeCell ref="AK25:AK26"/>
    <mergeCell ref="AH25:AH26"/>
    <mergeCell ref="A23:A24"/>
    <mergeCell ref="B23:B24"/>
    <mergeCell ref="C23:C24"/>
    <mergeCell ref="I27:I28"/>
    <mergeCell ref="J27:J28"/>
    <mergeCell ref="K27:K28"/>
    <mergeCell ref="L27:L28"/>
    <mergeCell ref="M27:M28"/>
    <mergeCell ref="AD25:AD26"/>
    <mergeCell ref="AE25:AE26"/>
    <mergeCell ref="AF25:AF26"/>
    <mergeCell ref="AG25:AG26"/>
    <mergeCell ref="Y25:Y26"/>
    <mergeCell ref="Z25:Z26"/>
    <mergeCell ref="AA25:AA26"/>
    <mergeCell ref="AB25:AB26"/>
    <mergeCell ref="AC25:AC26"/>
    <mergeCell ref="K25:K26"/>
    <mergeCell ref="L25:L26"/>
    <mergeCell ref="M25:M26"/>
    <mergeCell ref="W25:W26"/>
    <mergeCell ref="X25:X26"/>
    <mergeCell ref="AH27:AH28"/>
    <mergeCell ref="AK27:AK28"/>
    <mergeCell ref="A29:A30"/>
    <mergeCell ref="B29:B30"/>
    <mergeCell ref="C29:C30"/>
    <mergeCell ref="D29:D30"/>
    <mergeCell ref="E29:E30"/>
    <mergeCell ref="F29:F30"/>
    <mergeCell ref="G29:G30"/>
    <mergeCell ref="H29:H30"/>
    <mergeCell ref="I29:I30"/>
    <mergeCell ref="J29:J30"/>
    <mergeCell ref="K29:K30"/>
    <mergeCell ref="L29:L30"/>
    <mergeCell ref="AB27:AB28"/>
    <mergeCell ref="AC27:AC28"/>
    <mergeCell ref="AD27:AD28"/>
    <mergeCell ref="AE27:AE28"/>
    <mergeCell ref="AF27:AF28"/>
    <mergeCell ref="W27:W28"/>
    <mergeCell ref="X27:X28"/>
    <mergeCell ref="Y27:Y28"/>
    <mergeCell ref="Z27:Z28"/>
    <mergeCell ref="AA27:AA28"/>
    <mergeCell ref="A27:A28"/>
    <mergeCell ref="B27:B28"/>
    <mergeCell ref="C27:C28"/>
    <mergeCell ref="D27:D28"/>
    <mergeCell ref="E27:E28"/>
    <mergeCell ref="F27:F28"/>
    <mergeCell ref="G27:G28"/>
    <mergeCell ref="H27:H28"/>
    <mergeCell ref="F31:F32"/>
    <mergeCell ref="G31:G32"/>
    <mergeCell ref="H31:H32"/>
    <mergeCell ref="I31:I32"/>
    <mergeCell ref="J31:J32"/>
    <mergeCell ref="A31:A32"/>
    <mergeCell ref="B31:B32"/>
    <mergeCell ref="C31:C32"/>
    <mergeCell ref="D31:D32"/>
    <mergeCell ref="E31:E32"/>
    <mergeCell ref="M29:M30"/>
    <mergeCell ref="W29:W30"/>
    <mergeCell ref="X29:X30"/>
    <mergeCell ref="Y29:Y30"/>
    <mergeCell ref="Z29:Z30"/>
    <mergeCell ref="AJ31:AJ32"/>
    <mergeCell ref="AK31:AK32"/>
    <mergeCell ref="AH31:AH32"/>
    <mergeCell ref="AI31:AI32"/>
    <mergeCell ref="AE31:AE32"/>
    <mergeCell ref="AF31:AF32"/>
    <mergeCell ref="AF29:AF30"/>
    <mergeCell ref="AH29:AH30"/>
    <mergeCell ref="AI29:AI30"/>
    <mergeCell ref="AJ29:AJ30"/>
    <mergeCell ref="AK29:AK30"/>
    <mergeCell ref="AA29:AA30"/>
    <mergeCell ref="AB29:AB30"/>
    <mergeCell ref="AC29:AC30"/>
    <mergeCell ref="AD29:AD30"/>
    <mergeCell ref="AE29:AE30"/>
    <mergeCell ref="I33:I34"/>
    <mergeCell ref="J33:J34"/>
    <mergeCell ref="K33:K34"/>
    <mergeCell ref="L33:L34"/>
    <mergeCell ref="M33:M34"/>
    <mergeCell ref="W33:W34"/>
    <mergeCell ref="AD31:AD32"/>
    <mergeCell ref="Y31:Y32"/>
    <mergeCell ref="Z31:Z32"/>
    <mergeCell ref="AA31:AA32"/>
    <mergeCell ref="AB31:AB32"/>
    <mergeCell ref="AC31:AC32"/>
    <mergeCell ref="K31:K32"/>
    <mergeCell ref="L31:L32"/>
    <mergeCell ref="M31:M32"/>
    <mergeCell ref="W31:W32"/>
    <mergeCell ref="X31:X32"/>
    <mergeCell ref="AA33:AA34"/>
    <mergeCell ref="AB33:AB34"/>
    <mergeCell ref="AI33:AI34"/>
    <mergeCell ref="AJ33:AJ34"/>
    <mergeCell ref="AK33:AK34"/>
    <mergeCell ref="A35:A36"/>
    <mergeCell ref="B35:B36"/>
    <mergeCell ref="C35:C36"/>
    <mergeCell ref="D35:D36"/>
    <mergeCell ref="E35:E36"/>
    <mergeCell ref="F35:F36"/>
    <mergeCell ref="G35:G36"/>
    <mergeCell ref="H35:H36"/>
    <mergeCell ref="I35:I36"/>
    <mergeCell ref="J35:J36"/>
    <mergeCell ref="K35:K36"/>
    <mergeCell ref="L35:L36"/>
    <mergeCell ref="M35:M36"/>
    <mergeCell ref="AC33:AC34"/>
    <mergeCell ref="AD33:AD34"/>
    <mergeCell ref="AE33:AE34"/>
    <mergeCell ref="AF33:AF34"/>
    <mergeCell ref="AH33:AH34"/>
    <mergeCell ref="X33:X34"/>
    <mergeCell ref="Y33:Y34"/>
    <mergeCell ref="Z33:Z34"/>
    <mergeCell ref="A33:A34"/>
    <mergeCell ref="B33:B34"/>
    <mergeCell ref="C33:C34"/>
    <mergeCell ref="D33:D34"/>
    <mergeCell ref="E33:E34"/>
    <mergeCell ref="F33:F34"/>
    <mergeCell ref="G33:G34"/>
    <mergeCell ref="H33:H34"/>
    <mergeCell ref="AI37:AI38"/>
    <mergeCell ref="AJ37:AJ38"/>
    <mergeCell ref="AK37:AK38"/>
    <mergeCell ref="AA37:AA38"/>
    <mergeCell ref="AB37:AB38"/>
    <mergeCell ref="AC37:AC38"/>
    <mergeCell ref="AD37:AD38"/>
    <mergeCell ref="AE37:AE38"/>
    <mergeCell ref="M37:M38"/>
    <mergeCell ref="W37:W38"/>
    <mergeCell ref="X37:X38"/>
    <mergeCell ref="Y37:Y38"/>
    <mergeCell ref="Z37:Z38"/>
    <mergeCell ref="AH35:AH36"/>
    <mergeCell ref="AI35:AI36"/>
    <mergeCell ref="AJ35:AJ36"/>
    <mergeCell ref="AK35:AK36"/>
    <mergeCell ref="AB35:AB36"/>
    <mergeCell ref="AH37:AH38"/>
    <mergeCell ref="F39:F40"/>
    <mergeCell ref="G39:G40"/>
    <mergeCell ref="H39:H40"/>
    <mergeCell ref="I39:I40"/>
    <mergeCell ref="J39:J40"/>
    <mergeCell ref="AC35:AC36"/>
    <mergeCell ref="AD35:AD36"/>
    <mergeCell ref="AE35:AE36"/>
    <mergeCell ref="AF35:AF36"/>
    <mergeCell ref="W35:W36"/>
    <mergeCell ref="X35:X36"/>
    <mergeCell ref="Y35:Y36"/>
    <mergeCell ref="Z35:Z36"/>
    <mergeCell ref="AA35:AA36"/>
    <mergeCell ref="A39:A40"/>
    <mergeCell ref="B39:B40"/>
    <mergeCell ref="C39:C40"/>
    <mergeCell ref="D39:D40"/>
    <mergeCell ref="E39:E40"/>
    <mergeCell ref="AF37:AF38"/>
    <mergeCell ref="A37:A38"/>
    <mergeCell ref="B37:B38"/>
    <mergeCell ref="C37:C38"/>
    <mergeCell ref="D37:D38"/>
    <mergeCell ref="E37:E38"/>
    <mergeCell ref="F37:F38"/>
    <mergeCell ref="G37:G38"/>
    <mergeCell ref="H37:H38"/>
    <mergeCell ref="I37:I38"/>
    <mergeCell ref="J37:J38"/>
    <mergeCell ref="K37:K38"/>
    <mergeCell ref="L37:L38"/>
    <mergeCell ref="K39:K40"/>
    <mergeCell ref="L39:L40"/>
    <mergeCell ref="M39:M40"/>
    <mergeCell ref="W39:W40"/>
    <mergeCell ref="X39:X40"/>
    <mergeCell ref="AJ39:AJ40"/>
    <mergeCell ref="AK39:AK40"/>
    <mergeCell ref="AD39:AD40"/>
    <mergeCell ref="AE39:AE40"/>
    <mergeCell ref="AF39:AF40"/>
    <mergeCell ref="AH39:AH40"/>
    <mergeCell ref="AI39:AI40"/>
    <mergeCell ref="Y39:Y40"/>
    <mergeCell ref="Z39:Z40"/>
    <mergeCell ref="AA39:AA40"/>
    <mergeCell ref="AB39:AB40"/>
    <mergeCell ref="AC39:AC40"/>
    <mergeCell ref="AG41:AG42"/>
    <mergeCell ref="AH41:AH42"/>
    <mergeCell ref="AI41:AI42"/>
    <mergeCell ref="V41:V42"/>
    <mergeCell ref="W41:W42"/>
    <mergeCell ref="X41:X42"/>
    <mergeCell ref="Y41:Y42"/>
    <mergeCell ref="Z41:Z42"/>
    <mergeCell ref="AA41:AA42"/>
    <mergeCell ref="AB41:AB42"/>
    <mergeCell ref="AC41:AC42"/>
    <mergeCell ref="AD41:AD42"/>
    <mergeCell ref="AE41:AE42"/>
    <mergeCell ref="AF41:AF42"/>
    <mergeCell ref="AC43:AC44"/>
    <mergeCell ref="AD43:AD44"/>
    <mergeCell ref="AE43:AE44"/>
    <mergeCell ref="AF43:AF44"/>
    <mergeCell ref="Z43:Z44"/>
    <mergeCell ref="AK43:AK44"/>
    <mergeCell ref="AG43:AG44"/>
    <mergeCell ref="AH43:AH44"/>
    <mergeCell ref="AI43:AI44"/>
    <mergeCell ref="AJ43:AJ44"/>
    <mergeCell ref="A43:A44"/>
    <mergeCell ref="B43:B44"/>
    <mergeCell ref="C43:C44"/>
    <mergeCell ref="D43:D44"/>
    <mergeCell ref="E43:E44"/>
    <mergeCell ref="F43:F44"/>
    <mergeCell ref="G43:G44"/>
    <mergeCell ref="H41:H42"/>
    <mergeCell ref="A41:A42"/>
    <mergeCell ref="B41:B42"/>
    <mergeCell ref="C41:C42"/>
    <mergeCell ref="D41:D42"/>
    <mergeCell ref="E41:E42"/>
    <mergeCell ref="F41:F42"/>
    <mergeCell ref="G41:G42"/>
    <mergeCell ref="H43:H44"/>
    <mergeCell ref="AJ41:AJ42"/>
    <mergeCell ref="AK41:AK42"/>
    <mergeCell ref="I41:I42"/>
    <mergeCell ref="J41:J42"/>
    <mergeCell ref="J43:J44"/>
    <mergeCell ref="K43:K44"/>
    <mergeCell ref="L43:L44"/>
    <mergeCell ref="M43:M44"/>
    <mergeCell ref="W43:W44"/>
    <mergeCell ref="X43:X44"/>
    <mergeCell ref="Y43:Y44"/>
    <mergeCell ref="K41:K42"/>
    <mergeCell ref="L41:L42"/>
    <mergeCell ref="M41:M42"/>
    <mergeCell ref="N41:N42"/>
    <mergeCell ref="S41:S42"/>
    <mergeCell ref="T41:T42"/>
    <mergeCell ref="U41:U42"/>
    <mergeCell ref="Q41:Q42"/>
    <mergeCell ref="R41:R42"/>
    <mergeCell ref="I43:I44"/>
    <mergeCell ref="AA43:AA44"/>
    <mergeCell ref="AB43:AB44"/>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52:A53"/>
    <mergeCell ref="B52:B53"/>
    <mergeCell ref="C52:C53"/>
    <mergeCell ref="D52:D53"/>
    <mergeCell ref="E52:E53"/>
    <mergeCell ref="F52:F53"/>
    <mergeCell ref="G52:G53"/>
    <mergeCell ref="H52:H53"/>
    <mergeCell ref="I52:I53"/>
    <mergeCell ref="J52:J53"/>
    <mergeCell ref="K52:K53"/>
    <mergeCell ref="L52:L53"/>
    <mergeCell ref="M52:M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54:A56"/>
    <mergeCell ref="B54:B56"/>
    <mergeCell ref="C54:C56"/>
    <mergeCell ref="D54:D56"/>
    <mergeCell ref="E54:E56"/>
    <mergeCell ref="F54:F56"/>
    <mergeCell ref="G54:G56"/>
    <mergeCell ref="H54:H56"/>
    <mergeCell ref="I54:I56"/>
    <mergeCell ref="J54:J56"/>
    <mergeCell ref="K54:K56"/>
    <mergeCell ref="L54:L56"/>
    <mergeCell ref="M54:M56"/>
    <mergeCell ref="W54:W56"/>
    <mergeCell ref="X54:X56"/>
    <mergeCell ref="Y54:Y56"/>
    <mergeCell ref="Z54:Z56"/>
    <mergeCell ref="AA54:AA56"/>
    <mergeCell ref="AB54:AB56"/>
    <mergeCell ref="AC54:AC56"/>
    <mergeCell ref="AD54:AD56"/>
    <mergeCell ref="AE54:AE56"/>
    <mergeCell ref="AF54:AF56"/>
    <mergeCell ref="AG54:AG56"/>
    <mergeCell ref="AH54:AH56"/>
    <mergeCell ref="AI54:AI56"/>
    <mergeCell ref="AJ54:AJ56"/>
    <mergeCell ref="AK54:AK56"/>
    <mergeCell ref="A57:A58"/>
    <mergeCell ref="B57:B58"/>
    <mergeCell ref="C57:C58"/>
    <mergeCell ref="D57:D58"/>
    <mergeCell ref="E57:E58"/>
    <mergeCell ref="F57:F58"/>
    <mergeCell ref="G57:G58"/>
    <mergeCell ref="H57:H58"/>
    <mergeCell ref="I57:I58"/>
    <mergeCell ref="J57:J58"/>
    <mergeCell ref="K57:K58"/>
    <mergeCell ref="L57:L58"/>
    <mergeCell ref="M57:M58"/>
    <mergeCell ref="W57:W58"/>
    <mergeCell ref="X57:X58"/>
    <mergeCell ref="Y57:Y58"/>
    <mergeCell ref="Z57:Z58"/>
    <mergeCell ref="AA57:AA58"/>
    <mergeCell ref="AB57:AB58"/>
    <mergeCell ref="AC57:AC58"/>
    <mergeCell ref="AD57:AD58"/>
    <mergeCell ref="AE57:AE58"/>
    <mergeCell ref="AF57:AF58"/>
    <mergeCell ref="AG57:AG58"/>
    <mergeCell ref="AH57:AH58"/>
    <mergeCell ref="AI57:AI58"/>
    <mergeCell ref="AJ57:AJ58"/>
    <mergeCell ref="AK57:AK58"/>
    <mergeCell ref="A59:A60"/>
    <mergeCell ref="B59:B60"/>
    <mergeCell ref="C59:C60"/>
    <mergeCell ref="D59:D60"/>
    <mergeCell ref="E59:E60"/>
    <mergeCell ref="F59:F60"/>
    <mergeCell ref="G59:G60"/>
    <mergeCell ref="H59:H60"/>
    <mergeCell ref="I59:I60"/>
    <mergeCell ref="J59:J60"/>
    <mergeCell ref="K59:K60"/>
    <mergeCell ref="L59:L60"/>
    <mergeCell ref="M59:M60"/>
    <mergeCell ref="W59:W60"/>
    <mergeCell ref="X59:X60"/>
    <mergeCell ref="Y59:Y60"/>
    <mergeCell ref="Z59:Z60"/>
    <mergeCell ref="AA59:AA60"/>
    <mergeCell ref="AB59:AB60"/>
    <mergeCell ref="AC59:AC60"/>
    <mergeCell ref="AD59:AD60"/>
    <mergeCell ref="AE59:AE60"/>
    <mergeCell ref="AF59:AF60"/>
    <mergeCell ref="AG59:AG60"/>
    <mergeCell ref="AH59:AH60"/>
    <mergeCell ref="AI59:AI60"/>
    <mergeCell ref="AJ59:AJ60"/>
    <mergeCell ref="AK59:AK60"/>
    <mergeCell ref="A62:A63"/>
    <mergeCell ref="B62:B63"/>
    <mergeCell ref="C62:C63"/>
    <mergeCell ref="D62:D63"/>
    <mergeCell ref="E62:E63"/>
    <mergeCell ref="F62:F63"/>
    <mergeCell ref="G62:G63"/>
    <mergeCell ref="H62:H63"/>
    <mergeCell ref="I62:I63"/>
    <mergeCell ref="J62:J63"/>
    <mergeCell ref="K62:K63"/>
    <mergeCell ref="L62:L63"/>
    <mergeCell ref="M62:M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64:A65"/>
    <mergeCell ref="B64:B65"/>
    <mergeCell ref="C64:C65"/>
    <mergeCell ref="D64:D65"/>
    <mergeCell ref="E64:E65"/>
    <mergeCell ref="F64:F65"/>
    <mergeCell ref="G64:G65"/>
    <mergeCell ref="H64:H65"/>
    <mergeCell ref="I64:I65"/>
    <mergeCell ref="AG64:AG65"/>
    <mergeCell ref="AH64:AH65"/>
    <mergeCell ref="AI64:AI65"/>
    <mergeCell ref="AJ64:AJ65"/>
    <mergeCell ref="J64:J65"/>
    <mergeCell ref="K64:K65"/>
    <mergeCell ref="L64:L65"/>
    <mergeCell ref="M64:M65"/>
    <mergeCell ref="W64:W65"/>
    <mergeCell ref="X64:X65"/>
    <mergeCell ref="Y64:Y65"/>
    <mergeCell ref="Z64:Z65"/>
    <mergeCell ref="AA64:AA65"/>
    <mergeCell ref="AB64:AB65"/>
    <mergeCell ref="AC64:AC65"/>
    <mergeCell ref="AD64:AD65"/>
    <mergeCell ref="AE64:AE65"/>
    <mergeCell ref="AF64:AF65"/>
    <mergeCell ref="AK64:AK65"/>
    <mergeCell ref="AA137:AA138"/>
    <mergeCell ref="AB137:AB138"/>
    <mergeCell ref="AC137:AC138"/>
    <mergeCell ref="AD137:AD138"/>
    <mergeCell ref="AE137:AE138"/>
    <mergeCell ref="AF137:AF138"/>
    <mergeCell ref="AG137:AG138"/>
    <mergeCell ref="AH137:AH138"/>
    <mergeCell ref="AI137:AI138"/>
    <mergeCell ref="AJ137:AJ138"/>
    <mergeCell ref="AK137:AK138"/>
    <mergeCell ref="AA89:AA90"/>
    <mergeCell ref="AB89:AB90"/>
    <mergeCell ref="AC89:AC90"/>
    <mergeCell ref="AD89:AD90"/>
    <mergeCell ref="AE89:AE90"/>
    <mergeCell ref="AF89:AF90"/>
    <mergeCell ref="AK89:AK90"/>
    <mergeCell ref="AF102:AF107"/>
    <mergeCell ref="AK96:AK97"/>
    <mergeCell ref="AA96:AA97"/>
    <mergeCell ref="AB96:AB97"/>
    <mergeCell ref="AC96:AC97"/>
    <mergeCell ref="AD96:AD97"/>
    <mergeCell ref="AE96:AE97"/>
    <mergeCell ref="AF96:AF97"/>
    <mergeCell ref="AG96:AG97"/>
    <mergeCell ref="AH96:AH97"/>
    <mergeCell ref="AI96:AI97"/>
    <mergeCell ref="A137:A138"/>
    <mergeCell ref="B137:B138"/>
    <mergeCell ref="C137:C138"/>
    <mergeCell ref="D137:D138"/>
    <mergeCell ref="E137:E138"/>
    <mergeCell ref="F137:F138"/>
    <mergeCell ref="G137:G138"/>
    <mergeCell ref="H137:H138"/>
    <mergeCell ref="I137:I138"/>
    <mergeCell ref="J137:J138"/>
    <mergeCell ref="K137:K138"/>
    <mergeCell ref="L137:L138"/>
    <mergeCell ref="M137:M138"/>
    <mergeCell ref="W137:W138"/>
    <mergeCell ref="X137:X138"/>
    <mergeCell ref="Y137:Y138"/>
    <mergeCell ref="Z137:Z138"/>
    <mergeCell ref="A91:A92"/>
    <mergeCell ref="AJ91:AJ92"/>
    <mergeCell ref="AK91:AK92"/>
    <mergeCell ref="AA93:AA95"/>
    <mergeCell ref="AB93:AB95"/>
    <mergeCell ref="AC93:AC95"/>
    <mergeCell ref="AD93:AD95"/>
    <mergeCell ref="AE93:AE95"/>
    <mergeCell ref="AF93:AF95"/>
    <mergeCell ref="AG93:AG95"/>
    <mergeCell ref="AH93:AH95"/>
    <mergeCell ref="AI93:AI95"/>
    <mergeCell ref="AJ93:AJ95"/>
    <mergeCell ref="AK93:AK95"/>
    <mergeCell ref="A89:A90"/>
    <mergeCell ref="B89:B90"/>
    <mergeCell ref="C89:C90"/>
    <mergeCell ref="D89:D90"/>
    <mergeCell ref="E89:E90"/>
    <mergeCell ref="F89:F90"/>
    <mergeCell ref="G89:G90"/>
    <mergeCell ref="H89:H90"/>
    <mergeCell ref="I89:I90"/>
    <mergeCell ref="J89:J90"/>
    <mergeCell ref="K89:K90"/>
    <mergeCell ref="L89:L90"/>
    <mergeCell ref="M89:M90"/>
    <mergeCell ref="W89:W90"/>
    <mergeCell ref="X89:X90"/>
    <mergeCell ref="Y89:Y90"/>
    <mergeCell ref="Z89:Z90"/>
    <mergeCell ref="B91:B92"/>
    <mergeCell ref="C91:C92"/>
    <mergeCell ref="D91:D92"/>
    <mergeCell ref="E91:E92"/>
    <mergeCell ref="F91:F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AE91:AE92"/>
    <mergeCell ref="AF91:AF92"/>
    <mergeCell ref="AG91:AG92"/>
    <mergeCell ref="AH91:AH92"/>
    <mergeCell ref="AI91:AI92"/>
    <mergeCell ref="A93:A95"/>
    <mergeCell ref="B93:B95"/>
    <mergeCell ref="C93:C95"/>
    <mergeCell ref="D93:D95"/>
    <mergeCell ref="E93:E95"/>
    <mergeCell ref="F93:F95"/>
    <mergeCell ref="G93:G95"/>
    <mergeCell ref="H93:H95"/>
    <mergeCell ref="I93:I95"/>
    <mergeCell ref="J93:J95"/>
    <mergeCell ref="K93:K95"/>
    <mergeCell ref="L93:L95"/>
    <mergeCell ref="M93:M95"/>
    <mergeCell ref="W93:W95"/>
    <mergeCell ref="X93:X95"/>
    <mergeCell ref="Y93:Y95"/>
    <mergeCell ref="Z93:Z95"/>
    <mergeCell ref="A96:A97"/>
    <mergeCell ref="B96:B97"/>
    <mergeCell ref="C96:C97"/>
    <mergeCell ref="D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W96:W97"/>
    <mergeCell ref="X96:X97"/>
    <mergeCell ref="Y96:Y97"/>
    <mergeCell ref="Z96:Z97"/>
    <mergeCell ref="A98:A107"/>
    <mergeCell ref="B98:B107"/>
    <mergeCell ref="C98:C107"/>
    <mergeCell ref="D98:D107"/>
    <mergeCell ref="E98:E107"/>
    <mergeCell ref="F98:F107"/>
    <mergeCell ref="G98:G107"/>
    <mergeCell ref="H98:H107"/>
    <mergeCell ref="I98:I107"/>
    <mergeCell ref="J98:J107"/>
    <mergeCell ref="K98:K107"/>
    <mergeCell ref="L98:L107"/>
    <mergeCell ref="M98:M107"/>
    <mergeCell ref="W98:W107"/>
    <mergeCell ref="X98:X107"/>
    <mergeCell ref="Y98:Y107"/>
    <mergeCell ref="Z98:Z107"/>
    <mergeCell ref="AJ96:AJ97"/>
    <mergeCell ref="AJ125:AJ126"/>
    <mergeCell ref="AK98:AK101"/>
    <mergeCell ref="AJ98:AJ101"/>
    <mergeCell ref="AI98:AI101"/>
    <mergeCell ref="AH98:AH101"/>
    <mergeCell ref="AG98:AG101"/>
    <mergeCell ref="AF98:AF101"/>
    <mergeCell ref="AE98:AE101"/>
    <mergeCell ref="AD98:AD101"/>
    <mergeCell ref="AC98:AC101"/>
    <mergeCell ref="AK108:AK109"/>
    <mergeCell ref="AJ110:AJ111"/>
    <mergeCell ref="AK110:AK111"/>
    <mergeCell ref="AJ112:AJ113"/>
    <mergeCell ref="AK112:AK113"/>
    <mergeCell ref="AK125:AK126"/>
    <mergeCell ref="AJ102:AJ107"/>
    <mergeCell ref="AK102:AK107"/>
    <mergeCell ref="AI114:AI115"/>
    <mergeCell ref="AJ114:AJ115"/>
    <mergeCell ref="AK114:AK115"/>
    <mergeCell ref="AJ116:AJ118"/>
    <mergeCell ref="AK116:AK118"/>
    <mergeCell ref="AJ119:AJ120"/>
    <mergeCell ref="AK119:AK120"/>
    <mergeCell ref="AC121:AC122"/>
    <mergeCell ref="AD121:AD122"/>
    <mergeCell ref="AC119:AC120"/>
    <mergeCell ref="AD119:AD120"/>
    <mergeCell ref="AE119:AE120"/>
    <mergeCell ref="AF119:AF120"/>
    <mergeCell ref="AA114:AA115"/>
    <mergeCell ref="AB114:AB115"/>
    <mergeCell ref="AC114:AC115"/>
    <mergeCell ref="AD114:AD115"/>
    <mergeCell ref="AE114:AE115"/>
    <mergeCell ref="AF114:AF115"/>
    <mergeCell ref="AG114:AG115"/>
    <mergeCell ref="AH114:AH115"/>
    <mergeCell ref="AF125:AF126"/>
    <mergeCell ref="AG125:AG126"/>
    <mergeCell ref="AH125:AH126"/>
    <mergeCell ref="AI125:AI126"/>
    <mergeCell ref="AA98:AA107"/>
    <mergeCell ref="AB98:AB107"/>
    <mergeCell ref="AC102:AC107"/>
    <mergeCell ref="AD102:AD107"/>
    <mergeCell ref="AE102:AE107"/>
    <mergeCell ref="AG102:AG107"/>
    <mergeCell ref="AH102:AH107"/>
    <mergeCell ref="AI102:AI107"/>
    <mergeCell ref="AC125:AC126"/>
    <mergeCell ref="AD125:AD126"/>
    <mergeCell ref="AA121:AA122"/>
    <mergeCell ref="AB121:AB122"/>
    <mergeCell ref="AE121:AE122"/>
    <mergeCell ref="AF121:AF122"/>
    <mergeCell ref="AA119:AA120"/>
    <mergeCell ref="AB119:AB120"/>
    <mergeCell ref="AG119:AG120"/>
    <mergeCell ref="AH119:AH120"/>
    <mergeCell ref="AI119:AI120"/>
    <mergeCell ref="A125:A126"/>
    <mergeCell ref="B125:B126"/>
    <mergeCell ref="C125:C126"/>
    <mergeCell ref="D125:D126"/>
    <mergeCell ref="E125:E126"/>
    <mergeCell ref="F125:F126"/>
    <mergeCell ref="G125:G126"/>
    <mergeCell ref="H125:H126"/>
    <mergeCell ref="I125:I126"/>
    <mergeCell ref="J125:J126"/>
    <mergeCell ref="K125:K126"/>
    <mergeCell ref="L125:L126"/>
    <mergeCell ref="M125:M126"/>
    <mergeCell ref="W125:W126"/>
    <mergeCell ref="X125:X126"/>
    <mergeCell ref="Y125:Y126"/>
    <mergeCell ref="Z125:Z126"/>
    <mergeCell ref="A152:A153"/>
    <mergeCell ref="B152:B153"/>
    <mergeCell ref="C152:C153"/>
    <mergeCell ref="D152:D153"/>
    <mergeCell ref="E152:E153"/>
    <mergeCell ref="F152:F153"/>
    <mergeCell ref="G152:G153"/>
    <mergeCell ref="H152:H153"/>
    <mergeCell ref="I152:I153"/>
    <mergeCell ref="J152:J153"/>
    <mergeCell ref="K152:K153"/>
    <mergeCell ref="L152:L153"/>
    <mergeCell ref="M152:M153"/>
    <mergeCell ref="W152:W153"/>
    <mergeCell ref="X152:X153"/>
    <mergeCell ref="Y152:Y153"/>
    <mergeCell ref="Z152:Z153"/>
    <mergeCell ref="AA152:AA153"/>
    <mergeCell ref="AB152:AB153"/>
    <mergeCell ref="AC152:AC153"/>
    <mergeCell ref="AG152:AG153"/>
    <mergeCell ref="AH152:AH153"/>
    <mergeCell ref="AI152:AI153"/>
    <mergeCell ref="AJ152:AJ153"/>
    <mergeCell ref="AK152:AK153"/>
    <mergeCell ref="A154:A155"/>
    <mergeCell ref="B154:B155"/>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4:T155"/>
    <mergeCell ref="U154:U155"/>
    <mergeCell ref="V154:V155"/>
    <mergeCell ref="W154:W155"/>
    <mergeCell ref="X154:X155"/>
    <mergeCell ref="A156:A157"/>
    <mergeCell ref="B156:B157"/>
    <mergeCell ref="C156:C157"/>
    <mergeCell ref="D156:D157"/>
    <mergeCell ref="E156:E157"/>
    <mergeCell ref="F156:F157"/>
    <mergeCell ref="G156:G157"/>
    <mergeCell ref="H156:H157"/>
    <mergeCell ref="I156:I157"/>
    <mergeCell ref="J156:J157"/>
    <mergeCell ref="K156:K157"/>
    <mergeCell ref="L156:L157"/>
    <mergeCell ref="M156:M157"/>
    <mergeCell ref="W156:W157"/>
    <mergeCell ref="X156:X157"/>
    <mergeCell ref="Y156:Y157"/>
    <mergeCell ref="Z156:Z157"/>
    <mergeCell ref="AC156:AC157"/>
    <mergeCell ref="AD156:AD157"/>
    <mergeCell ref="AE156:AE157"/>
    <mergeCell ref="AF156:AF157"/>
    <mergeCell ref="AG156:AG157"/>
    <mergeCell ref="AH156:AH157"/>
    <mergeCell ref="AI156:AI157"/>
    <mergeCell ref="AJ156:AJ157"/>
    <mergeCell ref="AK156:AK157"/>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A156:AA157"/>
    <mergeCell ref="AB156:AB157"/>
  </mergeCells>
  <conditionalFormatting sqref="I13 I15">
    <cfRule type="containsText" dxfId="1207" priority="1362" operator="containsText" text="Muy Bajo">
      <formula>NOT(ISERROR(SEARCH("Muy Bajo",I13)))</formula>
    </cfRule>
    <cfRule type="containsText" dxfId="1206" priority="1363" operator="containsText" text="Baja">
      <formula>NOT(ISERROR(SEARCH("Baja",I13)))</formula>
    </cfRule>
    <cfRule type="containsText" dxfId="1205" priority="1364" operator="containsText" text="Muy alta">
      <formula>NOT(ISERROR(SEARCH("Muy alta",I13)))</formula>
    </cfRule>
    <cfRule type="containsText" dxfId="1204" priority="1365" operator="containsText" text="Alta">
      <formula>NOT(ISERROR(SEARCH("Alta",I13)))</formula>
    </cfRule>
    <cfRule type="containsText" dxfId="1203" priority="1366" operator="containsText" text="Media">
      <formula>NOT(ISERROR(SEARCH("Media",I13)))</formula>
    </cfRule>
  </conditionalFormatting>
  <conditionalFormatting sqref="I17">
    <cfRule type="containsText" dxfId="1202" priority="1320" operator="containsText" text="Muy Bajo">
      <formula>NOT(ISERROR(SEARCH("Muy Bajo",I17)))</formula>
    </cfRule>
    <cfRule type="containsText" dxfId="1201" priority="1321" operator="containsText" text="Baja">
      <formula>NOT(ISERROR(SEARCH("Baja",I17)))</formula>
    </cfRule>
    <cfRule type="containsText" dxfId="1200" priority="1322" operator="containsText" text="Muy alta">
      <formula>NOT(ISERROR(SEARCH("Muy alta",I17)))</formula>
    </cfRule>
    <cfRule type="containsText" dxfId="1199" priority="1323" operator="containsText" text="Alta">
      <formula>NOT(ISERROR(SEARCH("Alta",I17)))</formula>
    </cfRule>
    <cfRule type="containsText" dxfId="1198" priority="1324" operator="containsText" text="Media">
      <formula>NOT(ISERROR(SEARCH("Media",I17)))</formula>
    </cfRule>
  </conditionalFormatting>
  <conditionalFormatting sqref="I19">
    <cfRule type="containsText" dxfId="1197" priority="1292" operator="containsText" text="Muy Bajo">
      <formula>NOT(ISERROR(SEARCH("Muy Bajo",I19)))</formula>
    </cfRule>
    <cfRule type="containsText" dxfId="1196" priority="1293" operator="containsText" text="Baja">
      <formula>NOT(ISERROR(SEARCH("Baja",I19)))</formula>
    </cfRule>
    <cfRule type="containsText" dxfId="1195" priority="1294" operator="containsText" text="Muy alta">
      <formula>NOT(ISERROR(SEARCH("Muy alta",I19)))</formula>
    </cfRule>
    <cfRule type="containsText" dxfId="1194" priority="1295" operator="containsText" text="Alta">
      <formula>NOT(ISERROR(SEARCH("Alta",I19)))</formula>
    </cfRule>
    <cfRule type="containsText" dxfId="1193" priority="1296" operator="containsText" text="Media">
      <formula>NOT(ISERROR(SEARCH("Media",I19)))</formula>
    </cfRule>
  </conditionalFormatting>
  <conditionalFormatting sqref="I21">
    <cfRule type="containsText" dxfId="1192" priority="1277" operator="containsText" text="Muy Bajo">
      <formula>NOT(ISERROR(SEARCH("Muy Bajo",I21)))</formula>
    </cfRule>
    <cfRule type="containsText" dxfId="1191" priority="1278" operator="containsText" text="Baja">
      <formula>NOT(ISERROR(SEARCH("Baja",I21)))</formula>
    </cfRule>
    <cfRule type="containsText" dxfId="1190" priority="1279" operator="containsText" text="Muy alta">
      <formula>NOT(ISERROR(SEARCH("Muy alta",I21)))</formula>
    </cfRule>
    <cfRule type="containsText" dxfId="1189" priority="1280" operator="containsText" text="Alta">
      <formula>NOT(ISERROR(SEARCH("Alta",I21)))</formula>
    </cfRule>
    <cfRule type="containsText" dxfId="1188" priority="1281" operator="containsText" text="Media">
      <formula>NOT(ISERROR(SEARCH("Media",I21)))</formula>
    </cfRule>
  </conditionalFormatting>
  <conditionalFormatting sqref="I23">
    <cfRule type="containsText" dxfId="1187" priority="1253" operator="containsText" text="Muy Bajo">
      <formula>NOT(ISERROR(SEARCH("Muy Bajo",I23)))</formula>
    </cfRule>
    <cfRule type="containsText" dxfId="1186" priority="1254" operator="containsText" text="Baja">
      <formula>NOT(ISERROR(SEARCH("Baja",I23)))</formula>
    </cfRule>
    <cfRule type="containsText" dxfId="1185" priority="1255" operator="containsText" text="Muy alta">
      <formula>NOT(ISERROR(SEARCH("Muy alta",I23)))</formula>
    </cfRule>
    <cfRule type="containsText" dxfId="1184" priority="1256" operator="containsText" text="Alta">
      <formula>NOT(ISERROR(SEARCH("Alta",I23)))</formula>
    </cfRule>
    <cfRule type="containsText" dxfId="1183" priority="1257" operator="containsText" text="Media">
      <formula>NOT(ISERROR(SEARCH("Media",I23)))</formula>
    </cfRule>
  </conditionalFormatting>
  <conditionalFormatting sqref="I25">
    <cfRule type="containsText" dxfId="1182" priority="1234" operator="containsText" text="Muy Bajo">
      <formula>NOT(ISERROR(SEARCH("Muy Bajo",I25)))</formula>
    </cfRule>
    <cfRule type="containsText" dxfId="1181" priority="1235" operator="containsText" text="Baja">
      <formula>NOT(ISERROR(SEARCH("Baja",I25)))</formula>
    </cfRule>
    <cfRule type="containsText" dxfId="1180" priority="1236" operator="containsText" text="Muy alta">
      <formula>NOT(ISERROR(SEARCH("Muy alta",I25)))</formula>
    </cfRule>
    <cfRule type="containsText" dxfId="1179" priority="1237" operator="containsText" text="Alta">
      <formula>NOT(ISERROR(SEARCH("Alta",I25)))</formula>
    </cfRule>
    <cfRule type="containsText" dxfId="1178" priority="1238" operator="containsText" text="Media">
      <formula>NOT(ISERROR(SEARCH("Media",I25)))</formula>
    </cfRule>
  </conditionalFormatting>
  <conditionalFormatting sqref="K13 K15">
    <cfRule type="containsText" dxfId="1177" priority="1357" operator="containsText" text="Catastrófico">
      <formula>NOT(ISERROR(SEARCH("Catastrófico",K13)))</formula>
    </cfRule>
    <cfRule type="containsText" dxfId="1176" priority="1358" operator="containsText" text="Mayor">
      <formula>NOT(ISERROR(SEARCH("Mayor",K13)))</formula>
    </cfRule>
    <cfRule type="containsText" dxfId="1175" priority="1359" operator="containsText" text="Moderado">
      <formula>NOT(ISERROR(SEARCH("Moderado",K13)))</formula>
    </cfRule>
    <cfRule type="containsText" dxfId="1174" priority="1360" operator="containsText" text="Menor">
      <formula>NOT(ISERROR(SEARCH("Menor",K13)))</formula>
    </cfRule>
    <cfRule type="containsText" dxfId="1173" priority="1361" operator="containsText" text="Leve">
      <formula>NOT(ISERROR(SEARCH("Leve",K13)))</formula>
    </cfRule>
  </conditionalFormatting>
  <conditionalFormatting sqref="K17">
    <cfRule type="containsText" dxfId="1172" priority="1315" operator="containsText" text="Catastrófico">
      <formula>NOT(ISERROR(SEARCH("Catastrófico",K17)))</formula>
    </cfRule>
    <cfRule type="containsText" dxfId="1171" priority="1316" operator="containsText" text="Mayor">
      <formula>NOT(ISERROR(SEARCH("Mayor",K17)))</formula>
    </cfRule>
    <cfRule type="containsText" dxfId="1170" priority="1317" operator="containsText" text="Moderado">
      <formula>NOT(ISERROR(SEARCH("Moderado",K17)))</formula>
    </cfRule>
    <cfRule type="containsText" dxfId="1169" priority="1318" operator="containsText" text="Menor">
      <formula>NOT(ISERROR(SEARCH("Menor",K17)))</formula>
    </cfRule>
    <cfRule type="containsText" dxfId="1168" priority="1319" operator="containsText" text="Leve">
      <formula>NOT(ISERROR(SEARCH("Leve",K17)))</formula>
    </cfRule>
  </conditionalFormatting>
  <conditionalFormatting sqref="K19">
    <cfRule type="containsText" dxfId="1167" priority="1287" operator="containsText" text="Catastrófico">
      <formula>NOT(ISERROR(SEARCH("Catastrófico",K19)))</formula>
    </cfRule>
    <cfRule type="containsText" dxfId="1166" priority="1288" operator="containsText" text="Mayor">
      <formula>NOT(ISERROR(SEARCH("Mayor",K19)))</formula>
    </cfRule>
    <cfRule type="containsText" dxfId="1165" priority="1289" operator="containsText" text="Moderado">
      <formula>NOT(ISERROR(SEARCH("Moderado",K19)))</formula>
    </cfRule>
    <cfRule type="containsText" dxfId="1164" priority="1290" operator="containsText" text="Menor">
      <formula>NOT(ISERROR(SEARCH("Menor",K19)))</formula>
    </cfRule>
    <cfRule type="containsText" dxfId="1163" priority="1291" operator="containsText" text="Leve">
      <formula>NOT(ISERROR(SEARCH("Leve",K19)))</formula>
    </cfRule>
  </conditionalFormatting>
  <conditionalFormatting sqref="K21">
    <cfRule type="containsText" dxfId="1162" priority="1272" operator="containsText" text="Catastrófico">
      <formula>NOT(ISERROR(SEARCH("Catastrófico",K21)))</formula>
    </cfRule>
    <cfRule type="containsText" dxfId="1161" priority="1273" operator="containsText" text="Mayor">
      <formula>NOT(ISERROR(SEARCH("Mayor",K21)))</formula>
    </cfRule>
    <cfRule type="containsText" dxfId="1160" priority="1274" operator="containsText" text="Moderado">
      <formula>NOT(ISERROR(SEARCH("Moderado",K21)))</formula>
    </cfRule>
    <cfRule type="containsText" dxfId="1159" priority="1275" operator="containsText" text="Menor">
      <formula>NOT(ISERROR(SEARCH("Menor",K21)))</formula>
    </cfRule>
    <cfRule type="containsText" dxfId="1158" priority="1276" operator="containsText" text="Leve">
      <formula>NOT(ISERROR(SEARCH("Leve",K21)))</formula>
    </cfRule>
  </conditionalFormatting>
  <conditionalFormatting sqref="K23">
    <cfRule type="containsText" dxfId="1157" priority="1248" operator="containsText" text="Catastrófico">
      <formula>NOT(ISERROR(SEARCH("Catastrófico",K23)))</formula>
    </cfRule>
    <cfRule type="containsText" dxfId="1156" priority="1249" operator="containsText" text="Mayor">
      <formula>NOT(ISERROR(SEARCH("Mayor",K23)))</formula>
    </cfRule>
    <cfRule type="containsText" dxfId="1155" priority="1250" operator="containsText" text="Moderado">
      <formula>NOT(ISERROR(SEARCH("Moderado",K23)))</formula>
    </cfRule>
    <cfRule type="containsText" dxfId="1154" priority="1251" operator="containsText" text="Menor">
      <formula>NOT(ISERROR(SEARCH("Menor",K23)))</formula>
    </cfRule>
    <cfRule type="containsText" dxfId="1153" priority="1252" operator="containsText" text="Leve">
      <formula>NOT(ISERROR(SEARCH("Leve",K23)))</formula>
    </cfRule>
  </conditionalFormatting>
  <conditionalFormatting sqref="K25">
    <cfRule type="containsText" dxfId="1152" priority="1229" operator="containsText" text="Catastrófico">
      <formula>NOT(ISERROR(SEARCH("Catastrófico",K25)))</formula>
    </cfRule>
    <cfRule type="containsText" dxfId="1151" priority="1230" operator="containsText" text="Mayor">
      <formula>NOT(ISERROR(SEARCH("Mayor",K25)))</formula>
    </cfRule>
    <cfRule type="containsText" dxfId="1150" priority="1231" operator="containsText" text="Moderado">
      <formula>NOT(ISERROR(SEARCH("Moderado",K25)))</formula>
    </cfRule>
    <cfRule type="containsText" dxfId="1149" priority="1232" operator="containsText" text="Menor">
      <formula>NOT(ISERROR(SEARCH("Menor",K25)))</formula>
    </cfRule>
    <cfRule type="containsText" dxfId="1148" priority="1233" operator="containsText" text="Leve">
      <formula>NOT(ISERROR(SEARCH("Leve",K25)))</formula>
    </cfRule>
  </conditionalFormatting>
  <conditionalFormatting sqref="M13 M15 M19">
    <cfRule type="containsText" dxfId="1147" priority="1353" operator="containsText" text="Bajo">
      <formula>NOT(ISERROR(SEARCH("Bajo",M13)))</formula>
    </cfRule>
    <cfRule type="containsText" dxfId="1146" priority="1354" operator="containsText" text="Moderado">
      <formula>NOT(ISERROR(SEARCH("Moderado",M13)))</formula>
    </cfRule>
    <cfRule type="containsText" dxfId="1145" priority="1355" operator="containsText" text="Alto">
      <formula>NOT(ISERROR(SEARCH("Alto",M13)))</formula>
    </cfRule>
    <cfRule type="containsText" dxfId="1144" priority="1356" operator="containsText" text="Extremo">
      <formula>NOT(ISERROR(SEARCH("Extremo",M13)))</formula>
    </cfRule>
  </conditionalFormatting>
  <conditionalFormatting sqref="M17">
    <cfRule type="containsText" dxfId="1143" priority="1311" operator="containsText" text="Bajo">
      <formula>NOT(ISERROR(SEARCH("Bajo",M17)))</formula>
    </cfRule>
    <cfRule type="containsText" dxfId="1142" priority="1312" operator="containsText" text="Moderado">
      <formula>NOT(ISERROR(SEARCH("Moderado",M17)))</formula>
    </cfRule>
    <cfRule type="containsText" dxfId="1141" priority="1313" operator="containsText" text="Alto">
      <formula>NOT(ISERROR(SEARCH("Alto",M17)))</formula>
    </cfRule>
    <cfRule type="containsText" dxfId="1140" priority="1314" operator="containsText" text="Extremo">
      <formula>NOT(ISERROR(SEARCH("Extremo",M17)))</formula>
    </cfRule>
  </conditionalFormatting>
  <conditionalFormatting sqref="M21">
    <cfRule type="containsText" dxfId="1139" priority="1268" operator="containsText" text="Bajo">
      <formula>NOT(ISERROR(SEARCH("Bajo",M21)))</formula>
    </cfRule>
    <cfRule type="containsText" dxfId="1138" priority="1269" operator="containsText" text="Moderado">
      <formula>NOT(ISERROR(SEARCH("Moderado",M21)))</formula>
    </cfRule>
    <cfRule type="containsText" dxfId="1137" priority="1270" operator="containsText" text="Alto">
      <formula>NOT(ISERROR(SEARCH("Alto",M21)))</formula>
    </cfRule>
    <cfRule type="containsText" dxfId="1136" priority="1271" operator="containsText" text="Extremo">
      <formula>NOT(ISERROR(SEARCH("Extremo",M21)))</formula>
    </cfRule>
  </conditionalFormatting>
  <conditionalFormatting sqref="M23">
    <cfRule type="containsText" dxfId="1135" priority="1244" operator="containsText" text="Bajo">
      <formula>NOT(ISERROR(SEARCH("Bajo",M23)))</formula>
    </cfRule>
    <cfRule type="containsText" dxfId="1134" priority="1245" operator="containsText" text="Moderado">
      <formula>NOT(ISERROR(SEARCH("Moderado",M23)))</formula>
    </cfRule>
    <cfRule type="containsText" dxfId="1133" priority="1246" operator="containsText" text="Alto">
      <formula>NOT(ISERROR(SEARCH("Alto",M23)))</formula>
    </cfRule>
    <cfRule type="containsText" dxfId="1132" priority="1247" operator="containsText" text="Extremo">
      <formula>NOT(ISERROR(SEARCH("Extremo",M23)))</formula>
    </cfRule>
  </conditionalFormatting>
  <conditionalFormatting sqref="M25">
    <cfRule type="containsText" dxfId="1131" priority="1225" operator="containsText" text="Bajo">
      <formula>NOT(ISERROR(SEARCH("Bajo",M25)))</formula>
    </cfRule>
    <cfRule type="containsText" dxfId="1130" priority="1226" operator="containsText" text="Moderado">
      <formula>NOT(ISERROR(SEARCH("Moderado",M25)))</formula>
    </cfRule>
    <cfRule type="containsText" dxfId="1129" priority="1227" operator="containsText" text="Alto">
      <formula>NOT(ISERROR(SEARCH("Alto",M25)))</formula>
    </cfRule>
    <cfRule type="containsText" dxfId="1128" priority="1228" operator="containsText" text="Extremo">
      <formula>NOT(ISERROR(SEARCH("Extremo",M25)))</formula>
    </cfRule>
  </conditionalFormatting>
  <conditionalFormatting sqref="X13 X15">
    <cfRule type="containsText" dxfId="1127" priority="1348" operator="containsText" text="Muy Bajo">
      <formula>NOT(ISERROR(SEARCH("Muy Bajo",X13)))</formula>
    </cfRule>
    <cfRule type="containsText" dxfId="1126" priority="1349" operator="containsText" text="Baja">
      <formula>NOT(ISERROR(SEARCH("Baja",X13)))</formula>
    </cfRule>
    <cfRule type="containsText" dxfId="1125" priority="1350" operator="containsText" text="Muy alta">
      <formula>NOT(ISERROR(SEARCH("Muy alta",X13)))</formula>
    </cfRule>
    <cfRule type="containsText" dxfId="1124" priority="1351" operator="containsText" text="Alta">
      <formula>NOT(ISERROR(SEARCH("Alta",X13)))</formula>
    </cfRule>
    <cfRule type="containsText" dxfId="1123" priority="1352" operator="containsText" text="Media">
      <formula>NOT(ISERROR(SEARCH("Media",X13)))</formula>
    </cfRule>
  </conditionalFormatting>
  <conditionalFormatting sqref="X17">
    <cfRule type="containsText" dxfId="1122" priority="1334" operator="containsText" text="Muy Bajo">
      <formula>NOT(ISERROR(SEARCH("Muy Bajo",X17)))</formula>
    </cfRule>
    <cfRule type="containsText" dxfId="1121" priority="1335" operator="containsText" text="Baja">
      <formula>NOT(ISERROR(SEARCH("Baja",X17)))</formula>
    </cfRule>
    <cfRule type="containsText" dxfId="1120" priority="1336" operator="containsText" text="Muy alta">
      <formula>NOT(ISERROR(SEARCH("Muy alta",X17)))</formula>
    </cfRule>
    <cfRule type="containsText" dxfId="1119" priority="1337" operator="containsText" text="Alta">
      <formula>NOT(ISERROR(SEARCH("Alta",X17)))</formula>
    </cfRule>
    <cfRule type="containsText" dxfId="1118" priority="1338" operator="containsText" text="Media">
      <formula>NOT(ISERROR(SEARCH("Media",X17)))</formula>
    </cfRule>
  </conditionalFormatting>
  <conditionalFormatting sqref="X19">
    <cfRule type="containsText" dxfId="1117" priority="1306" operator="containsText" text="Muy Bajo">
      <formula>NOT(ISERROR(SEARCH("Muy Bajo",X19)))</formula>
    </cfRule>
    <cfRule type="containsText" dxfId="1116" priority="1307" operator="containsText" text="Baja">
      <formula>NOT(ISERROR(SEARCH("Baja",X19)))</formula>
    </cfRule>
    <cfRule type="containsText" dxfId="1115" priority="1308" operator="containsText" text="Muy alta">
      <formula>NOT(ISERROR(SEARCH("Muy alta",X19)))</formula>
    </cfRule>
    <cfRule type="containsText" dxfId="1114" priority="1309" operator="containsText" text="Alta">
      <formula>NOT(ISERROR(SEARCH("Alta",X19)))</formula>
    </cfRule>
    <cfRule type="containsText" dxfId="1113" priority="1310" operator="containsText" text="Media">
      <formula>NOT(ISERROR(SEARCH("Media",X19)))</formula>
    </cfRule>
  </conditionalFormatting>
  <conditionalFormatting sqref="X21">
    <cfRule type="containsText" dxfId="1112" priority="1263" operator="containsText" text="Muy Bajo">
      <formula>NOT(ISERROR(SEARCH("Muy Bajo",X21)))</formula>
    </cfRule>
    <cfRule type="containsText" dxfId="1111" priority="1264" operator="containsText" text="Baja">
      <formula>NOT(ISERROR(SEARCH("Baja",X21)))</formula>
    </cfRule>
    <cfRule type="containsText" dxfId="1110" priority="1265" operator="containsText" text="Muy alta">
      <formula>NOT(ISERROR(SEARCH("Muy alta",X21)))</formula>
    </cfRule>
    <cfRule type="containsText" dxfId="1109" priority="1266" operator="containsText" text="Alta">
      <formula>NOT(ISERROR(SEARCH("Alta",X21)))</formula>
    </cfRule>
    <cfRule type="containsText" dxfId="1108" priority="1267" operator="containsText" text="Media">
      <formula>NOT(ISERROR(SEARCH("Media",X21)))</formula>
    </cfRule>
  </conditionalFormatting>
  <conditionalFormatting sqref="X23">
    <cfRule type="containsText" dxfId="1107" priority="1239" operator="containsText" text="Muy Bajo">
      <formula>NOT(ISERROR(SEARCH("Muy Bajo",X23)))</formula>
    </cfRule>
    <cfRule type="containsText" dxfId="1106" priority="1240" operator="containsText" text="Baja">
      <formula>NOT(ISERROR(SEARCH("Baja",X23)))</formula>
    </cfRule>
    <cfRule type="containsText" dxfId="1105" priority="1241" operator="containsText" text="Muy alta">
      <formula>NOT(ISERROR(SEARCH("Muy alta",X23)))</formula>
    </cfRule>
    <cfRule type="containsText" dxfId="1104" priority="1242" operator="containsText" text="Alta">
      <formula>NOT(ISERROR(SEARCH("Alta",X23)))</formula>
    </cfRule>
    <cfRule type="containsText" dxfId="1103" priority="1243" operator="containsText" text="Media">
      <formula>NOT(ISERROR(SEARCH("Media",X23)))</formula>
    </cfRule>
  </conditionalFormatting>
  <conditionalFormatting sqref="X25">
    <cfRule type="containsText" dxfId="1102" priority="1220" operator="containsText" text="Muy Bajo">
      <formula>NOT(ISERROR(SEARCH("Muy Bajo",X25)))</formula>
    </cfRule>
    <cfRule type="containsText" dxfId="1101" priority="1221" operator="containsText" text="Baja">
      <formula>NOT(ISERROR(SEARCH("Baja",X25)))</formula>
    </cfRule>
    <cfRule type="containsText" dxfId="1100" priority="1222" operator="containsText" text="Muy alta">
      <formula>NOT(ISERROR(SEARCH("Muy alta",X25)))</formula>
    </cfRule>
    <cfRule type="containsText" dxfId="1099" priority="1223" operator="containsText" text="Alta">
      <formula>NOT(ISERROR(SEARCH("Alta",X25)))</formula>
    </cfRule>
    <cfRule type="containsText" dxfId="1098" priority="1224" operator="containsText" text="Media">
      <formula>NOT(ISERROR(SEARCH("Media",X25)))</formula>
    </cfRule>
  </conditionalFormatting>
  <conditionalFormatting sqref="Z13 Z15">
    <cfRule type="containsText" dxfId="1097" priority="1343" operator="containsText" text="Catastrófico">
      <formula>NOT(ISERROR(SEARCH("Catastrófico",Z13)))</formula>
    </cfRule>
    <cfRule type="containsText" dxfId="1096" priority="1344" operator="containsText" text="Mayor">
      <formula>NOT(ISERROR(SEARCH("Mayor",Z13)))</formula>
    </cfRule>
    <cfRule type="containsText" dxfId="1095" priority="1345" operator="containsText" text="Moderado">
      <formula>NOT(ISERROR(SEARCH("Moderado",Z13)))</formula>
    </cfRule>
    <cfRule type="containsText" dxfId="1094" priority="1346" operator="containsText" text="Menor">
      <formula>NOT(ISERROR(SEARCH("Menor",Z13)))</formula>
    </cfRule>
    <cfRule type="containsText" dxfId="1093" priority="1347" operator="containsText" text="Leve">
      <formula>NOT(ISERROR(SEARCH("Leve",Z13)))</formula>
    </cfRule>
  </conditionalFormatting>
  <conditionalFormatting sqref="Z17">
    <cfRule type="containsText" dxfId="1092" priority="1329" operator="containsText" text="Catastrófico">
      <formula>NOT(ISERROR(SEARCH("Catastrófico",Z17)))</formula>
    </cfRule>
    <cfRule type="containsText" dxfId="1091" priority="1330" operator="containsText" text="Mayor">
      <formula>NOT(ISERROR(SEARCH("Mayor",Z17)))</formula>
    </cfRule>
    <cfRule type="containsText" dxfId="1090" priority="1331" operator="containsText" text="Moderado">
      <formula>NOT(ISERROR(SEARCH("Moderado",Z17)))</formula>
    </cfRule>
    <cfRule type="containsText" dxfId="1089" priority="1332" operator="containsText" text="Menor">
      <formula>NOT(ISERROR(SEARCH("Menor",Z17)))</formula>
    </cfRule>
    <cfRule type="containsText" dxfId="1088" priority="1333" operator="containsText" text="Leve">
      <formula>NOT(ISERROR(SEARCH("Leve",Z17)))</formula>
    </cfRule>
  </conditionalFormatting>
  <conditionalFormatting sqref="Z19">
    <cfRule type="containsText" dxfId="1087" priority="1301" operator="containsText" text="Catastrófico">
      <formula>NOT(ISERROR(SEARCH("Catastrófico",Z19)))</formula>
    </cfRule>
    <cfRule type="containsText" dxfId="1086" priority="1302" operator="containsText" text="Mayor">
      <formula>NOT(ISERROR(SEARCH("Mayor",Z19)))</formula>
    </cfRule>
    <cfRule type="containsText" dxfId="1085" priority="1303" operator="containsText" text="Moderado">
      <formula>NOT(ISERROR(SEARCH("Moderado",Z19)))</formula>
    </cfRule>
    <cfRule type="containsText" dxfId="1084" priority="1304" operator="containsText" text="Menor">
      <formula>NOT(ISERROR(SEARCH("Menor",Z19)))</formula>
    </cfRule>
    <cfRule type="containsText" dxfId="1083" priority="1305" operator="containsText" text="Leve">
      <formula>NOT(ISERROR(SEARCH("Leve",Z19)))</formula>
    </cfRule>
  </conditionalFormatting>
  <conditionalFormatting sqref="Z21">
    <cfRule type="containsText" dxfId="1082" priority="1258" operator="containsText" text="Catastrófico">
      <formula>NOT(ISERROR(SEARCH("Catastrófico",Z21)))</formula>
    </cfRule>
    <cfRule type="containsText" dxfId="1081" priority="1259" operator="containsText" text="Mayor">
      <formula>NOT(ISERROR(SEARCH("Mayor",Z21)))</formula>
    </cfRule>
    <cfRule type="containsText" dxfId="1080" priority="1260" operator="containsText" text="Moderado">
      <formula>NOT(ISERROR(SEARCH("Moderado",Z21)))</formula>
    </cfRule>
    <cfRule type="containsText" dxfId="1079" priority="1261" operator="containsText" text="Menor">
      <formula>NOT(ISERROR(SEARCH("Menor",Z21)))</formula>
    </cfRule>
    <cfRule type="containsText" dxfId="1078" priority="1262" operator="containsText" text="Leve">
      <formula>NOT(ISERROR(SEARCH("Leve",Z21)))</formula>
    </cfRule>
  </conditionalFormatting>
  <conditionalFormatting sqref="Z23">
    <cfRule type="containsText" dxfId="1077" priority="1282" operator="containsText" text="Catastrófico">
      <formula>NOT(ISERROR(SEARCH("Catastrófico",Z23)))</formula>
    </cfRule>
    <cfRule type="containsText" dxfId="1076" priority="1283" operator="containsText" text="Mayor">
      <formula>NOT(ISERROR(SEARCH("Mayor",Z23)))</formula>
    </cfRule>
    <cfRule type="containsText" dxfId="1075" priority="1284" operator="containsText" text="Moderado">
      <formula>NOT(ISERROR(SEARCH("Moderado",Z23)))</formula>
    </cfRule>
    <cfRule type="containsText" dxfId="1074" priority="1285" operator="containsText" text="Menor">
      <formula>NOT(ISERROR(SEARCH("Menor",Z23)))</formula>
    </cfRule>
    <cfRule type="containsText" dxfId="1073" priority="1286" operator="containsText" text="Leve">
      <formula>NOT(ISERROR(SEARCH("Leve",Z23)))</formula>
    </cfRule>
  </conditionalFormatting>
  <conditionalFormatting sqref="Z25">
    <cfRule type="containsText" dxfId="1072" priority="1215" operator="containsText" text="Catastrófico">
      <formula>NOT(ISERROR(SEARCH("Catastrófico",Z25)))</formula>
    </cfRule>
    <cfRule type="containsText" dxfId="1071" priority="1216" operator="containsText" text="Mayor">
      <formula>NOT(ISERROR(SEARCH("Mayor",Z25)))</formula>
    </cfRule>
    <cfRule type="containsText" dxfId="1070" priority="1217" operator="containsText" text="Moderado">
      <formula>NOT(ISERROR(SEARCH("Moderado",Z25)))</formula>
    </cfRule>
    <cfRule type="containsText" dxfId="1069" priority="1218" operator="containsText" text="Menor">
      <formula>NOT(ISERROR(SEARCH("Menor",Z25)))</formula>
    </cfRule>
    <cfRule type="containsText" dxfId="1068" priority="1219" operator="containsText" text="Leve">
      <formula>NOT(ISERROR(SEARCH("Leve",Z25)))</formula>
    </cfRule>
  </conditionalFormatting>
  <conditionalFormatting sqref="AA13 AA15">
    <cfRule type="containsText" dxfId="1067" priority="1339" operator="containsText" text="Bajo">
      <formula>NOT(ISERROR(SEARCH("Bajo",AA13)))</formula>
    </cfRule>
    <cfRule type="containsText" dxfId="1066" priority="1340" operator="containsText" text="Moderado">
      <formula>NOT(ISERROR(SEARCH("Moderado",AA13)))</formula>
    </cfRule>
    <cfRule type="containsText" dxfId="1065" priority="1341" operator="containsText" text="Alto">
      <formula>NOT(ISERROR(SEARCH("Alto",AA13)))</formula>
    </cfRule>
    <cfRule type="containsText" dxfId="1064" priority="1342" operator="containsText" text="Extremo">
      <formula>NOT(ISERROR(SEARCH("Extremo",AA13)))</formula>
    </cfRule>
  </conditionalFormatting>
  <conditionalFormatting sqref="AA17">
    <cfRule type="containsText" dxfId="1063" priority="1325" operator="containsText" text="Bajo">
      <formula>NOT(ISERROR(SEARCH("Bajo",AA17)))</formula>
    </cfRule>
    <cfRule type="containsText" dxfId="1062" priority="1326" operator="containsText" text="Moderado">
      <formula>NOT(ISERROR(SEARCH("Moderado",AA17)))</formula>
    </cfRule>
    <cfRule type="containsText" dxfId="1061" priority="1327" operator="containsText" text="Alto">
      <formula>NOT(ISERROR(SEARCH("Alto",AA17)))</formula>
    </cfRule>
    <cfRule type="containsText" dxfId="1060" priority="1328" operator="containsText" text="Extremo">
      <formula>NOT(ISERROR(SEARCH("Extremo",AA17)))</formula>
    </cfRule>
  </conditionalFormatting>
  <conditionalFormatting sqref="AA19">
    <cfRule type="containsText" dxfId="1059" priority="1297" operator="containsText" text="Bajo">
      <formula>NOT(ISERROR(SEARCH("Bajo",AA19)))</formula>
    </cfRule>
    <cfRule type="containsText" dxfId="1058" priority="1298" operator="containsText" text="Moderado">
      <formula>NOT(ISERROR(SEARCH("Moderado",AA19)))</formula>
    </cfRule>
    <cfRule type="containsText" dxfId="1057" priority="1299" operator="containsText" text="Alto">
      <formula>NOT(ISERROR(SEARCH("Alto",AA19)))</formula>
    </cfRule>
    <cfRule type="containsText" dxfId="1056" priority="1300" operator="containsText" text="Extremo">
      <formula>NOT(ISERROR(SEARCH("Extremo",AA19)))</formula>
    </cfRule>
  </conditionalFormatting>
  <conditionalFormatting sqref="AA21 AA23">
    <cfRule type="containsText" dxfId="1055" priority="1211" operator="containsText" text="Bajo">
      <formula>NOT(ISERROR(SEARCH("Bajo",AA21)))</formula>
    </cfRule>
    <cfRule type="containsText" dxfId="1054" priority="1212" operator="containsText" text="Moderado">
      <formula>NOT(ISERROR(SEARCH("Moderado",AA21)))</formula>
    </cfRule>
    <cfRule type="containsText" dxfId="1053" priority="1213" operator="containsText" text="Alto">
      <formula>NOT(ISERROR(SEARCH("Alto",AA21)))</formula>
    </cfRule>
    <cfRule type="containsText" dxfId="1052" priority="1214" operator="containsText" text="Extremo">
      <formula>NOT(ISERROR(SEARCH("Extremo",AA21)))</formula>
    </cfRule>
  </conditionalFormatting>
  <conditionalFormatting sqref="AA25">
    <cfRule type="containsText" dxfId="1051" priority="1207" operator="containsText" text="Bajo">
      <formula>NOT(ISERROR(SEARCH("Bajo",AA25)))</formula>
    </cfRule>
    <cfRule type="containsText" dxfId="1050" priority="1208" operator="containsText" text="Moderado">
      <formula>NOT(ISERROR(SEARCH("Moderado",AA25)))</formula>
    </cfRule>
    <cfRule type="containsText" dxfId="1049" priority="1209" operator="containsText" text="Alto">
      <formula>NOT(ISERROR(SEARCH("Alto",AA25)))</formula>
    </cfRule>
    <cfRule type="containsText" dxfId="1048" priority="1210" operator="containsText" text="Extremo">
      <formula>NOT(ISERROR(SEARCH("Extremo",AA25)))</formula>
    </cfRule>
  </conditionalFormatting>
  <conditionalFormatting sqref="I27 I29">
    <cfRule type="containsText" dxfId="1047" priority="1202" operator="containsText" text="Muy Bajo">
      <formula>NOT(ISERROR(SEARCH("Muy Bajo",I27)))</formula>
    </cfRule>
    <cfRule type="containsText" dxfId="1046" priority="1203" operator="containsText" text="Baja">
      <formula>NOT(ISERROR(SEARCH("Baja",I27)))</formula>
    </cfRule>
    <cfRule type="containsText" dxfId="1045" priority="1204" operator="containsText" text="Muy alta">
      <formula>NOT(ISERROR(SEARCH("Muy alta",I27)))</formula>
    </cfRule>
    <cfRule type="containsText" dxfId="1044" priority="1205" operator="containsText" text="Alta">
      <formula>NOT(ISERROR(SEARCH("Alta",I27)))</formula>
    </cfRule>
    <cfRule type="containsText" dxfId="1043" priority="1206" operator="containsText" text="Media">
      <formula>NOT(ISERROR(SEARCH("Media",I27)))</formula>
    </cfRule>
  </conditionalFormatting>
  <conditionalFormatting sqref="I31">
    <cfRule type="containsText" dxfId="1042" priority="1160" operator="containsText" text="Muy Bajo">
      <formula>NOT(ISERROR(SEARCH("Muy Bajo",I31)))</formula>
    </cfRule>
    <cfRule type="containsText" dxfId="1041" priority="1161" operator="containsText" text="Baja">
      <formula>NOT(ISERROR(SEARCH("Baja",I31)))</formula>
    </cfRule>
    <cfRule type="containsText" dxfId="1040" priority="1162" operator="containsText" text="Muy alta">
      <formula>NOT(ISERROR(SEARCH("Muy alta",I31)))</formula>
    </cfRule>
    <cfRule type="containsText" dxfId="1039" priority="1163" operator="containsText" text="Alta">
      <formula>NOT(ISERROR(SEARCH("Alta",I31)))</formula>
    </cfRule>
    <cfRule type="containsText" dxfId="1038" priority="1164" operator="containsText" text="Media">
      <formula>NOT(ISERROR(SEARCH("Media",I31)))</formula>
    </cfRule>
  </conditionalFormatting>
  <conditionalFormatting sqref="I33">
    <cfRule type="containsText" dxfId="1037" priority="1048" operator="containsText" text="Muy Bajo">
      <formula>NOT(ISERROR(SEARCH("Muy Bajo",I33)))</formula>
    </cfRule>
    <cfRule type="containsText" dxfId="1036" priority="1049" operator="containsText" text="Baja">
      <formula>NOT(ISERROR(SEARCH("Baja",I33)))</formula>
    </cfRule>
    <cfRule type="containsText" dxfId="1035" priority="1050" operator="containsText" text="Muy alta">
      <formula>NOT(ISERROR(SEARCH("Muy alta",I33)))</formula>
    </cfRule>
    <cfRule type="containsText" dxfId="1034" priority="1051" operator="containsText" text="Alta">
      <formula>NOT(ISERROR(SEARCH("Alta",I33)))</formula>
    </cfRule>
    <cfRule type="containsText" dxfId="1033" priority="1052" operator="containsText" text="Media">
      <formula>NOT(ISERROR(SEARCH("Media",I33)))</formula>
    </cfRule>
  </conditionalFormatting>
  <conditionalFormatting sqref="I35">
    <cfRule type="containsText" dxfId="1032" priority="1146" operator="containsText" text="Muy Bajo">
      <formula>NOT(ISERROR(SEARCH("Muy Bajo",I35)))</formula>
    </cfRule>
    <cfRule type="containsText" dxfId="1031" priority="1147" operator="containsText" text="Baja">
      <formula>NOT(ISERROR(SEARCH("Baja",I35)))</formula>
    </cfRule>
    <cfRule type="containsText" dxfId="1030" priority="1148" operator="containsText" text="Muy alta">
      <formula>NOT(ISERROR(SEARCH("Muy alta",I35)))</formula>
    </cfRule>
    <cfRule type="containsText" dxfId="1029" priority="1149" operator="containsText" text="Alta">
      <formula>NOT(ISERROR(SEARCH("Alta",I35)))</formula>
    </cfRule>
    <cfRule type="containsText" dxfId="1028" priority="1150" operator="containsText" text="Media">
      <formula>NOT(ISERROR(SEARCH("Media",I35)))</formula>
    </cfRule>
  </conditionalFormatting>
  <conditionalFormatting sqref="I37">
    <cfRule type="containsText" dxfId="1027" priority="1104" operator="containsText" text="Muy Bajo">
      <formula>NOT(ISERROR(SEARCH("Muy Bajo",I37)))</formula>
    </cfRule>
    <cfRule type="containsText" dxfId="1026" priority="1105" operator="containsText" text="Baja">
      <formula>NOT(ISERROR(SEARCH("Baja",I37)))</formula>
    </cfRule>
    <cfRule type="containsText" dxfId="1025" priority="1106" operator="containsText" text="Muy alta">
      <formula>NOT(ISERROR(SEARCH("Muy alta",I37)))</formula>
    </cfRule>
    <cfRule type="containsText" dxfId="1024" priority="1107" operator="containsText" text="Alta">
      <formula>NOT(ISERROR(SEARCH("Alta",I37)))</formula>
    </cfRule>
    <cfRule type="containsText" dxfId="1023" priority="1108" operator="containsText" text="Media">
      <formula>NOT(ISERROR(SEARCH("Media",I37)))</formula>
    </cfRule>
  </conditionalFormatting>
  <conditionalFormatting sqref="I39">
    <cfRule type="containsText" dxfId="1022" priority="1076" operator="containsText" text="Muy Bajo">
      <formula>NOT(ISERROR(SEARCH("Muy Bajo",I39)))</formula>
    </cfRule>
    <cfRule type="containsText" dxfId="1021" priority="1077" operator="containsText" text="Baja">
      <formula>NOT(ISERROR(SEARCH("Baja",I39)))</formula>
    </cfRule>
    <cfRule type="containsText" dxfId="1020" priority="1078" operator="containsText" text="Muy alta">
      <formula>NOT(ISERROR(SEARCH("Muy alta",I39)))</formula>
    </cfRule>
    <cfRule type="containsText" dxfId="1019" priority="1079" operator="containsText" text="Alta">
      <formula>NOT(ISERROR(SEARCH("Alta",I39)))</formula>
    </cfRule>
    <cfRule type="containsText" dxfId="1018" priority="1080" operator="containsText" text="Media">
      <formula>NOT(ISERROR(SEARCH("Media",I39)))</formula>
    </cfRule>
  </conditionalFormatting>
  <conditionalFormatting sqref="K27 K29">
    <cfRule type="containsText" dxfId="1017" priority="1197" operator="containsText" text="Catastrófico">
      <formula>NOT(ISERROR(SEARCH("Catastrófico",K27)))</formula>
    </cfRule>
    <cfRule type="containsText" dxfId="1016" priority="1198" operator="containsText" text="Mayor">
      <formula>NOT(ISERROR(SEARCH("Mayor",K27)))</formula>
    </cfRule>
    <cfRule type="containsText" dxfId="1015" priority="1199" operator="containsText" text="Moderado">
      <formula>NOT(ISERROR(SEARCH("Moderado",K27)))</formula>
    </cfRule>
    <cfRule type="containsText" dxfId="1014" priority="1200" operator="containsText" text="Menor">
      <formula>NOT(ISERROR(SEARCH("Menor",K27)))</formula>
    </cfRule>
    <cfRule type="containsText" dxfId="1013" priority="1201" operator="containsText" text="Leve">
      <formula>NOT(ISERROR(SEARCH("Leve",K27)))</formula>
    </cfRule>
  </conditionalFormatting>
  <conditionalFormatting sqref="K31">
    <cfRule type="containsText" dxfId="1012" priority="1155" operator="containsText" text="Catastrófico">
      <formula>NOT(ISERROR(SEARCH("Catastrófico",K31)))</formula>
    </cfRule>
    <cfRule type="containsText" dxfId="1011" priority="1156" operator="containsText" text="Mayor">
      <formula>NOT(ISERROR(SEARCH("Mayor",K31)))</formula>
    </cfRule>
    <cfRule type="containsText" dxfId="1010" priority="1157" operator="containsText" text="Moderado">
      <formula>NOT(ISERROR(SEARCH("Moderado",K31)))</formula>
    </cfRule>
    <cfRule type="containsText" dxfId="1009" priority="1158" operator="containsText" text="Menor">
      <formula>NOT(ISERROR(SEARCH("Menor",K31)))</formula>
    </cfRule>
    <cfRule type="containsText" dxfId="1008" priority="1159" operator="containsText" text="Leve">
      <formula>NOT(ISERROR(SEARCH("Leve",K31)))</formula>
    </cfRule>
  </conditionalFormatting>
  <conditionalFormatting sqref="K33">
    <cfRule type="containsText" dxfId="1007" priority="1043" operator="containsText" text="Catastrófico">
      <formula>NOT(ISERROR(SEARCH("Catastrófico",K33)))</formula>
    </cfRule>
    <cfRule type="containsText" dxfId="1006" priority="1044" operator="containsText" text="Mayor">
      <formula>NOT(ISERROR(SEARCH("Mayor",K33)))</formula>
    </cfRule>
    <cfRule type="containsText" dxfId="1005" priority="1045" operator="containsText" text="Moderado">
      <formula>NOT(ISERROR(SEARCH("Moderado",K33)))</formula>
    </cfRule>
    <cfRule type="containsText" dxfId="1004" priority="1046" operator="containsText" text="Menor">
      <formula>NOT(ISERROR(SEARCH("Menor",K33)))</formula>
    </cfRule>
    <cfRule type="containsText" dxfId="1003" priority="1047" operator="containsText" text="Leve">
      <formula>NOT(ISERROR(SEARCH("Leve",K33)))</formula>
    </cfRule>
  </conditionalFormatting>
  <conditionalFormatting sqref="K35">
    <cfRule type="containsText" dxfId="1002" priority="1141" operator="containsText" text="Catastrófico">
      <formula>NOT(ISERROR(SEARCH("Catastrófico",K35)))</formula>
    </cfRule>
    <cfRule type="containsText" dxfId="1001" priority="1142" operator="containsText" text="Mayor">
      <formula>NOT(ISERROR(SEARCH("Mayor",K35)))</formula>
    </cfRule>
    <cfRule type="containsText" dxfId="1000" priority="1143" operator="containsText" text="Moderado">
      <formula>NOT(ISERROR(SEARCH("Moderado",K35)))</formula>
    </cfRule>
    <cfRule type="containsText" dxfId="999" priority="1144" operator="containsText" text="Menor">
      <formula>NOT(ISERROR(SEARCH("Menor",K35)))</formula>
    </cfRule>
    <cfRule type="containsText" dxfId="998" priority="1145" operator="containsText" text="Leve">
      <formula>NOT(ISERROR(SEARCH("Leve",K35)))</formula>
    </cfRule>
  </conditionalFormatting>
  <conditionalFormatting sqref="K37">
    <cfRule type="containsText" dxfId="997" priority="1099" operator="containsText" text="Catastrófico">
      <formula>NOT(ISERROR(SEARCH("Catastrófico",K37)))</formula>
    </cfRule>
    <cfRule type="containsText" dxfId="996" priority="1100" operator="containsText" text="Mayor">
      <formula>NOT(ISERROR(SEARCH("Mayor",K37)))</formula>
    </cfRule>
    <cfRule type="containsText" dxfId="995" priority="1101" operator="containsText" text="Moderado">
      <formula>NOT(ISERROR(SEARCH("Moderado",K37)))</formula>
    </cfRule>
    <cfRule type="containsText" dxfId="994" priority="1102" operator="containsText" text="Menor">
      <formula>NOT(ISERROR(SEARCH("Menor",K37)))</formula>
    </cfRule>
    <cfRule type="containsText" dxfId="993" priority="1103" operator="containsText" text="Leve">
      <formula>NOT(ISERROR(SEARCH("Leve",K37)))</formula>
    </cfRule>
  </conditionalFormatting>
  <conditionalFormatting sqref="K39">
    <cfRule type="containsText" dxfId="992" priority="1071" operator="containsText" text="Catastrófico">
      <formula>NOT(ISERROR(SEARCH("Catastrófico",K39)))</formula>
    </cfRule>
    <cfRule type="containsText" dxfId="991" priority="1072" operator="containsText" text="Mayor">
      <formula>NOT(ISERROR(SEARCH("Mayor",K39)))</formula>
    </cfRule>
    <cfRule type="containsText" dxfId="990" priority="1073" operator="containsText" text="Moderado">
      <formula>NOT(ISERROR(SEARCH("Moderado",K39)))</formula>
    </cfRule>
    <cfRule type="containsText" dxfId="989" priority="1074" operator="containsText" text="Menor">
      <formula>NOT(ISERROR(SEARCH("Menor",K39)))</formula>
    </cfRule>
    <cfRule type="containsText" dxfId="988" priority="1075" operator="containsText" text="Leve">
      <formula>NOT(ISERROR(SEARCH("Leve",K39)))</formula>
    </cfRule>
  </conditionalFormatting>
  <conditionalFormatting sqref="M27 M29">
    <cfRule type="containsText" dxfId="987" priority="1193" operator="containsText" text="Bajo">
      <formula>NOT(ISERROR(SEARCH("Bajo",M27)))</formula>
    </cfRule>
    <cfRule type="containsText" dxfId="986" priority="1194" operator="containsText" text="Moderado">
      <formula>NOT(ISERROR(SEARCH("Moderado",M27)))</formula>
    </cfRule>
    <cfRule type="containsText" dxfId="985" priority="1195" operator="containsText" text="Alto">
      <formula>NOT(ISERROR(SEARCH("Alto",M27)))</formula>
    </cfRule>
    <cfRule type="containsText" dxfId="984" priority="1196" operator="containsText" text="Extremo">
      <formula>NOT(ISERROR(SEARCH("Extremo",M27)))</formula>
    </cfRule>
  </conditionalFormatting>
  <conditionalFormatting sqref="M31">
    <cfRule type="containsText" dxfId="983" priority="1151" operator="containsText" text="Bajo">
      <formula>NOT(ISERROR(SEARCH("Bajo",M31)))</formula>
    </cfRule>
    <cfRule type="containsText" dxfId="982" priority="1152" operator="containsText" text="Moderado">
      <formula>NOT(ISERROR(SEARCH("Moderado",M31)))</formula>
    </cfRule>
    <cfRule type="containsText" dxfId="981" priority="1153" operator="containsText" text="Alto">
      <formula>NOT(ISERROR(SEARCH("Alto",M31)))</formula>
    </cfRule>
    <cfRule type="containsText" dxfId="980" priority="1154" operator="containsText" text="Extremo">
      <formula>NOT(ISERROR(SEARCH("Extremo",M31)))</formula>
    </cfRule>
  </conditionalFormatting>
  <conditionalFormatting sqref="M33">
    <cfRule type="containsText" dxfId="979" priority="1039" operator="containsText" text="Bajo">
      <formula>NOT(ISERROR(SEARCH("Bajo",M33)))</formula>
    </cfRule>
    <cfRule type="containsText" dxfId="978" priority="1040" operator="containsText" text="Moderado">
      <formula>NOT(ISERROR(SEARCH("Moderado",M33)))</formula>
    </cfRule>
    <cfRule type="containsText" dxfId="977" priority="1041" operator="containsText" text="Alto">
      <formula>NOT(ISERROR(SEARCH("Alto",M33)))</formula>
    </cfRule>
    <cfRule type="containsText" dxfId="976" priority="1042" operator="containsText" text="Extremo">
      <formula>NOT(ISERROR(SEARCH("Extremo",M33)))</formula>
    </cfRule>
  </conditionalFormatting>
  <conditionalFormatting sqref="M35">
    <cfRule type="containsText" dxfId="975" priority="1137" operator="containsText" text="Bajo">
      <formula>NOT(ISERROR(SEARCH("Bajo",M35)))</formula>
    </cfRule>
    <cfRule type="containsText" dxfId="974" priority="1138" operator="containsText" text="Moderado">
      <formula>NOT(ISERROR(SEARCH("Moderado",M35)))</formula>
    </cfRule>
    <cfRule type="containsText" dxfId="973" priority="1139" operator="containsText" text="Alto">
      <formula>NOT(ISERROR(SEARCH("Alto",M35)))</formula>
    </cfRule>
    <cfRule type="containsText" dxfId="972" priority="1140" operator="containsText" text="Extremo">
      <formula>NOT(ISERROR(SEARCH("Extremo",M35)))</formula>
    </cfRule>
  </conditionalFormatting>
  <conditionalFormatting sqref="M37">
    <cfRule type="containsText" dxfId="971" priority="1095" operator="containsText" text="Bajo">
      <formula>NOT(ISERROR(SEARCH("Bajo",M37)))</formula>
    </cfRule>
    <cfRule type="containsText" dxfId="970" priority="1096" operator="containsText" text="Moderado">
      <formula>NOT(ISERROR(SEARCH("Moderado",M37)))</formula>
    </cfRule>
    <cfRule type="containsText" dxfId="969" priority="1097" operator="containsText" text="Alto">
      <formula>NOT(ISERROR(SEARCH("Alto",M37)))</formula>
    </cfRule>
    <cfRule type="containsText" dxfId="968" priority="1098" operator="containsText" text="Extremo">
      <formula>NOT(ISERROR(SEARCH("Extremo",M37)))</formula>
    </cfRule>
  </conditionalFormatting>
  <conditionalFormatting sqref="M39">
    <cfRule type="containsText" dxfId="967" priority="1067" operator="containsText" text="Bajo">
      <formula>NOT(ISERROR(SEARCH("Bajo",M39)))</formula>
    </cfRule>
    <cfRule type="containsText" dxfId="966" priority="1068" operator="containsText" text="Moderado">
      <formula>NOT(ISERROR(SEARCH("Moderado",M39)))</formula>
    </cfRule>
    <cfRule type="containsText" dxfId="965" priority="1069" operator="containsText" text="Alto">
      <formula>NOT(ISERROR(SEARCH("Alto",M39)))</formula>
    </cfRule>
    <cfRule type="containsText" dxfId="964" priority="1070" operator="containsText" text="Extremo">
      <formula>NOT(ISERROR(SEARCH("Extremo",M39)))</formula>
    </cfRule>
  </conditionalFormatting>
  <conditionalFormatting sqref="X27 X29">
    <cfRule type="containsText" dxfId="963" priority="1188" operator="containsText" text="Muy Bajo">
      <formula>NOT(ISERROR(SEARCH("Muy Bajo",X27)))</formula>
    </cfRule>
    <cfRule type="containsText" dxfId="962" priority="1189" operator="containsText" text="Baja">
      <formula>NOT(ISERROR(SEARCH("Baja",X27)))</formula>
    </cfRule>
    <cfRule type="containsText" dxfId="961" priority="1190" operator="containsText" text="Muy alta">
      <formula>NOT(ISERROR(SEARCH("Muy alta",X27)))</formula>
    </cfRule>
    <cfRule type="containsText" dxfId="960" priority="1191" operator="containsText" text="Alta">
      <formula>NOT(ISERROR(SEARCH("Alta",X27)))</formula>
    </cfRule>
    <cfRule type="containsText" dxfId="959" priority="1192" operator="containsText" text="Media">
      <formula>NOT(ISERROR(SEARCH("Media",X27)))</formula>
    </cfRule>
  </conditionalFormatting>
  <conditionalFormatting sqref="X31">
    <cfRule type="containsText" dxfId="958" priority="1174" operator="containsText" text="Muy Bajo">
      <formula>NOT(ISERROR(SEARCH("Muy Bajo",X31)))</formula>
    </cfRule>
    <cfRule type="containsText" dxfId="957" priority="1175" operator="containsText" text="Baja">
      <formula>NOT(ISERROR(SEARCH("Baja",X31)))</formula>
    </cfRule>
    <cfRule type="containsText" dxfId="956" priority="1176" operator="containsText" text="Muy alta">
      <formula>NOT(ISERROR(SEARCH("Muy alta",X31)))</formula>
    </cfRule>
    <cfRule type="containsText" dxfId="955" priority="1177" operator="containsText" text="Alta">
      <formula>NOT(ISERROR(SEARCH("Alta",X31)))</formula>
    </cfRule>
    <cfRule type="containsText" dxfId="954" priority="1178" operator="containsText" text="Media">
      <formula>NOT(ISERROR(SEARCH("Media",X31)))</formula>
    </cfRule>
  </conditionalFormatting>
  <conditionalFormatting sqref="X33">
    <cfRule type="containsText" dxfId="953" priority="1132" operator="containsText" text="Muy Bajo">
      <formula>NOT(ISERROR(SEARCH("Muy Bajo",X33)))</formula>
    </cfRule>
    <cfRule type="containsText" dxfId="952" priority="1133" operator="containsText" text="Baja">
      <formula>NOT(ISERROR(SEARCH("Baja",X33)))</formula>
    </cfRule>
    <cfRule type="containsText" dxfId="951" priority="1134" operator="containsText" text="Muy alta">
      <formula>NOT(ISERROR(SEARCH("Muy alta",X33)))</formula>
    </cfRule>
    <cfRule type="containsText" dxfId="950" priority="1135" operator="containsText" text="Alta">
      <formula>NOT(ISERROR(SEARCH("Alta",X33)))</formula>
    </cfRule>
    <cfRule type="containsText" dxfId="949" priority="1136" operator="containsText" text="Media">
      <formula>NOT(ISERROR(SEARCH("Media",X33)))</formula>
    </cfRule>
  </conditionalFormatting>
  <conditionalFormatting sqref="X35">
    <cfRule type="containsText" dxfId="948" priority="1118" operator="containsText" text="Muy Bajo">
      <formula>NOT(ISERROR(SEARCH("Muy Bajo",X35)))</formula>
    </cfRule>
    <cfRule type="containsText" dxfId="947" priority="1119" operator="containsText" text="Baja">
      <formula>NOT(ISERROR(SEARCH("Baja",X35)))</formula>
    </cfRule>
    <cfRule type="containsText" dxfId="946" priority="1120" operator="containsText" text="Muy alta">
      <formula>NOT(ISERROR(SEARCH("Muy alta",X35)))</formula>
    </cfRule>
    <cfRule type="containsText" dxfId="945" priority="1121" operator="containsText" text="Alta">
      <formula>NOT(ISERROR(SEARCH("Alta",X35)))</formula>
    </cfRule>
    <cfRule type="containsText" dxfId="944" priority="1122" operator="containsText" text="Media">
      <formula>NOT(ISERROR(SEARCH("Media",X35)))</formula>
    </cfRule>
  </conditionalFormatting>
  <conditionalFormatting sqref="X37">
    <cfRule type="containsText" dxfId="943" priority="1090" operator="containsText" text="Muy Bajo">
      <formula>NOT(ISERROR(SEARCH("Muy Bajo",X37)))</formula>
    </cfRule>
    <cfRule type="containsText" dxfId="942" priority="1091" operator="containsText" text="Baja">
      <formula>NOT(ISERROR(SEARCH("Baja",X37)))</formula>
    </cfRule>
    <cfRule type="containsText" dxfId="941" priority="1092" operator="containsText" text="Muy alta">
      <formula>NOT(ISERROR(SEARCH("Muy alta",X37)))</formula>
    </cfRule>
    <cfRule type="containsText" dxfId="940" priority="1093" operator="containsText" text="Alta">
      <formula>NOT(ISERROR(SEARCH("Alta",X37)))</formula>
    </cfRule>
    <cfRule type="containsText" dxfId="939" priority="1094" operator="containsText" text="Media">
      <formula>NOT(ISERROR(SEARCH("Media",X37)))</formula>
    </cfRule>
  </conditionalFormatting>
  <conditionalFormatting sqref="X39">
    <cfRule type="containsText" dxfId="938" priority="1062" operator="containsText" text="Muy Bajo">
      <formula>NOT(ISERROR(SEARCH("Muy Bajo",X39)))</formula>
    </cfRule>
    <cfRule type="containsText" dxfId="937" priority="1063" operator="containsText" text="Baja">
      <formula>NOT(ISERROR(SEARCH("Baja",X39)))</formula>
    </cfRule>
    <cfRule type="containsText" dxfId="936" priority="1064" operator="containsText" text="Muy alta">
      <formula>NOT(ISERROR(SEARCH("Muy alta",X39)))</formula>
    </cfRule>
    <cfRule type="containsText" dxfId="935" priority="1065" operator="containsText" text="Alta">
      <formula>NOT(ISERROR(SEARCH("Alta",X39)))</formula>
    </cfRule>
    <cfRule type="containsText" dxfId="934" priority="1066" operator="containsText" text="Media">
      <formula>NOT(ISERROR(SEARCH("Media",X39)))</formula>
    </cfRule>
  </conditionalFormatting>
  <conditionalFormatting sqref="Z27 Z29">
    <cfRule type="containsText" dxfId="933" priority="1183" operator="containsText" text="Catastrófico">
      <formula>NOT(ISERROR(SEARCH("Catastrófico",Z27)))</formula>
    </cfRule>
    <cfRule type="containsText" dxfId="932" priority="1184" operator="containsText" text="Mayor">
      <formula>NOT(ISERROR(SEARCH("Mayor",Z27)))</formula>
    </cfRule>
    <cfRule type="containsText" dxfId="931" priority="1185" operator="containsText" text="Moderado">
      <formula>NOT(ISERROR(SEARCH("Moderado",Z27)))</formula>
    </cfRule>
    <cfRule type="containsText" dxfId="930" priority="1186" operator="containsText" text="Menor">
      <formula>NOT(ISERROR(SEARCH("Menor",Z27)))</formula>
    </cfRule>
    <cfRule type="containsText" dxfId="929" priority="1187" operator="containsText" text="Leve">
      <formula>NOT(ISERROR(SEARCH("Leve",Z27)))</formula>
    </cfRule>
  </conditionalFormatting>
  <conditionalFormatting sqref="Z31">
    <cfRule type="containsText" dxfId="928" priority="1169" operator="containsText" text="Catastrófico">
      <formula>NOT(ISERROR(SEARCH("Catastrófico",Z31)))</formula>
    </cfRule>
    <cfRule type="containsText" dxfId="927" priority="1170" operator="containsText" text="Mayor">
      <formula>NOT(ISERROR(SEARCH("Mayor",Z31)))</formula>
    </cfRule>
    <cfRule type="containsText" dxfId="926" priority="1171" operator="containsText" text="Moderado">
      <formula>NOT(ISERROR(SEARCH("Moderado",Z31)))</formula>
    </cfRule>
    <cfRule type="containsText" dxfId="925" priority="1172" operator="containsText" text="Menor">
      <formula>NOT(ISERROR(SEARCH("Menor",Z31)))</formula>
    </cfRule>
    <cfRule type="containsText" dxfId="924" priority="1173" operator="containsText" text="Leve">
      <formula>NOT(ISERROR(SEARCH("Leve",Z31)))</formula>
    </cfRule>
  </conditionalFormatting>
  <conditionalFormatting sqref="Z33">
    <cfRule type="containsText" dxfId="923" priority="1127" operator="containsText" text="Catastrófico">
      <formula>NOT(ISERROR(SEARCH("Catastrófico",Z33)))</formula>
    </cfRule>
    <cfRule type="containsText" dxfId="922" priority="1128" operator="containsText" text="Mayor">
      <formula>NOT(ISERROR(SEARCH("Mayor",Z33)))</formula>
    </cfRule>
    <cfRule type="containsText" dxfId="921" priority="1129" operator="containsText" text="Moderado">
      <formula>NOT(ISERROR(SEARCH("Moderado",Z33)))</formula>
    </cfRule>
    <cfRule type="containsText" dxfId="920" priority="1130" operator="containsText" text="Menor">
      <formula>NOT(ISERROR(SEARCH("Menor",Z33)))</formula>
    </cfRule>
    <cfRule type="containsText" dxfId="919" priority="1131" operator="containsText" text="Leve">
      <formula>NOT(ISERROR(SEARCH("Leve",Z33)))</formula>
    </cfRule>
  </conditionalFormatting>
  <conditionalFormatting sqref="Z35">
    <cfRule type="containsText" dxfId="918" priority="1113" operator="containsText" text="Catastrófico">
      <formula>NOT(ISERROR(SEARCH("Catastrófico",Z35)))</formula>
    </cfRule>
    <cfRule type="containsText" dxfId="917" priority="1114" operator="containsText" text="Mayor">
      <formula>NOT(ISERROR(SEARCH("Mayor",Z35)))</formula>
    </cfRule>
    <cfRule type="containsText" dxfId="916" priority="1115" operator="containsText" text="Moderado">
      <formula>NOT(ISERROR(SEARCH("Moderado",Z35)))</formula>
    </cfRule>
    <cfRule type="containsText" dxfId="915" priority="1116" operator="containsText" text="Menor">
      <formula>NOT(ISERROR(SEARCH("Menor",Z35)))</formula>
    </cfRule>
    <cfRule type="containsText" dxfId="914" priority="1117" operator="containsText" text="Leve">
      <formula>NOT(ISERROR(SEARCH("Leve",Z35)))</formula>
    </cfRule>
  </conditionalFormatting>
  <conditionalFormatting sqref="Z37">
    <cfRule type="containsText" dxfId="913" priority="1085" operator="containsText" text="Catastrófico">
      <formula>NOT(ISERROR(SEARCH("Catastrófico",Z37)))</formula>
    </cfRule>
    <cfRule type="containsText" dxfId="912" priority="1086" operator="containsText" text="Mayor">
      <formula>NOT(ISERROR(SEARCH("Mayor",Z37)))</formula>
    </cfRule>
    <cfRule type="containsText" dxfId="911" priority="1087" operator="containsText" text="Moderado">
      <formula>NOT(ISERROR(SEARCH("Moderado",Z37)))</formula>
    </cfRule>
    <cfRule type="containsText" dxfId="910" priority="1088" operator="containsText" text="Menor">
      <formula>NOT(ISERROR(SEARCH("Menor",Z37)))</formula>
    </cfRule>
    <cfRule type="containsText" dxfId="909" priority="1089" operator="containsText" text="Leve">
      <formula>NOT(ISERROR(SEARCH("Leve",Z37)))</formula>
    </cfRule>
  </conditionalFormatting>
  <conditionalFormatting sqref="Z39">
    <cfRule type="containsText" dxfId="908" priority="1057" operator="containsText" text="Catastrófico">
      <formula>NOT(ISERROR(SEARCH("Catastrófico",Z39)))</formula>
    </cfRule>
    <cfRule type="containsText" dxfId="907" priority="1058" operator="containsText" text="Mayor">
      <formula>NOT(ISERROR(SEARCH("Mayor",Z39)))</formula>
    </cfRule>
    <cfRule type="containsText" dxfId="906" priority="1059" operator="containsText" text="Moderado">
      <formula>NOT(ISERROR(SEARCH("Moderado",Z39)))</formula>
    </cfRule>
    <cfRule type="containsText" dxfId="905" priority="1060" operator="containsText" text="Menor">
      <formula>NOT(ISERROR(SEARCH("Menor",Z39)))</formula>
    </cfRule>
    <cfRule type="containsText" dxfId="904" priority="1061" operator="containsText" text="Leve">
      <formula>NOT(ISERROR(SEARCH("Leve",Z39)))</formula>
    </cfRule>
  </conditionalFormatting>
  <conditionalFormatting sqref="AA27 AA29">
    <cfRule type="containsText" dxfId="903" priority="1179" operator="containsText" text="Bajo">
      <formula>NOT(ISERROR(SEARCH("Bajo",AA27)))</formula>
    </cfRule>
    <cfRule type="containsText" dxfId="902" priority="1180" operator="containsText" text="Moderado">
      <formula>NOT(ISERROR(SEARCH("Moderado",AA27)))</formula>
    </cfRule>
    <cfRule type="containsText" dxfId="901" priority="1181" operator="containsText" text="Alto">
      <formula>NOT(ISERROR(SEARCH("Alto",AA27)))</formula>
    </cfRule>
    <cfRule type="containsText" dxfId="900" priority="1182" operator="containsText" text="Extremo">
      <formula>NOT(ISERROR(SEARCH("Extremo",AA27)))</formula>
    </cfRule>
  </conditionalFormatting>
  <conditionalFormatting sqref="AA31">
    <cfRule type="containsText" dxfId="899" priority="1165" operator="containsText" text="Bajo">
      <formula>NOT(ISERROR(SEARCH("Bajo",AA31)))</formula>
    </cfRule>
    <cfRule type="containsText" dxfId="898" priority="1166" operator="containsText" text="Moderado">
      <formula>NOT(ISERROR(SEARCH("Moderado",AA31)))</formula>
    </cfRule>
    <cfRule type="containsText" dxfId="897" priority="1167" operator="containsText" text="Alto">
      <formula>NOT(ISERROR(SEARCH("Alto",AA31)))</formula>
    </cfRule>
    <cfRule type="containsText" dxfId="896" priority="1168" operator="containsText" text="Extremo">
      <formula>NOT(ISERROR(SEARCH("Extremo",AA31)))</formula>
    </cfRule>
  </conditionalFormatting>
  <conditionalFormatting sqref="AA33">
    <cfRule type="containsText" dxfId="895" priority="1123" operator="containsText" text="Bajo">
      <formula>NOT(ISERROR(SEARCH("Bajo",AA33)))</formula>
    </cfRule>
    <cfRule type="containsText" dxfId="894" priority="1124" operator="containsText" text="Moderado">
      <formula>NOT(ISERROR(SEARCH("Moderado",AA33)))</formula>
    </cfRule>
    <cfRule type="containsText" dxfId="893" priority="1125" operator="containsText" text="Alto">
      <formula>NOT(ISERROR(SEARCH("Alto",AA33)))</formula>
    </cfRule>
    <cfRule type="containsText" dxfId="892" priority="1126" operator="containsText" text="Extremo">
      <formula>NOT(ISERROR(SEARCH("Extremo",AA33)))</formula>
    </cfRule>
  </conditionalFormatting>
  <conditionalFormatting sqref="AA35">
    <cfRule type="containsText" dxfId="891" priority="1109" operator="containsText" text="Bajo">
      <formula>NOT(ISERROR(SEARCH("Bajo",AA35)))</formula>
    </cfRule>
    <cfRule type="containsText" dxfId="890" priority="1110" operator="containsText" text="Moderado">
      <formula>NOT(ISERROR(SEARCH("Moderado",AA35)))</formula>
    </cfRule>
    <cfRule type="containsText" dxfId="889" priority="1111" operator="containsText" text="Alto">
      <formula>NOT(ISERROR(SEARCH("Alto",AA35)))</formula>
    </cfRule>
    <cfRule type="containsText" dxfId="888" priority="1112" operator="containsText" text="Extremo">
      <formula>NOT(ISERROR(SEARCH("Extremo",AA35)))</formula>
    </cfRule>
  </conditionalFormatting>
  <conditionalFormatting sqref="AA37">
    <cfRule type="containsText" dxfId="887" priority="1081" operator="containsText" text="Bajo">
      <formula>NOT(ISERROR(SEARCH("Bajo",AA37)))</formula>
    </cfRule>
    <cfRule type="containsText" dxfId="886" priority="1082" operator="containsText" text="Moderado">
      <formula>NOT(ISERROR(SEARCH("Moderado",AA37)))</formula>
    </cfRule>
    <cfRule type="containsText" dxfId="885" priority="1083" operator="containsText" text="Alto">
      <formula>NOT(ISERROR(SEARCH("Alto",AA37)))</formula>
    </cfRule>
    <cfRule type="containsText" dxfId="884" priority="1084" operator="containsText" text="Extremo">
      <formula>NOT(ISERROR(SEARCH("Extremo",AA37)))</formula>
    </cfRule>
  </conditionalFormatting>
  <conditionalFormatting sqref="AA39">
    <cfRule type="containsText" dxfId="883" priority="1053" operator="containsText" text="Bajo">
      <formula>NOT(ISERROR(SEARCH("Bajo",AA39)))</formula>
    </cfRule>
    <cfRule type="containsText" dxfId="882" priority="1054" operator="containsText" text="Moderado">
      <formula>NOT(ISERROR(SEARCH("Moderado",AA39)))</formula>
    </cfRule>
    <cfRule type="containsText" dxfId="881" priority="1055" operator="containsText" text="Alto">
      <formula>NOT(ISERROR(SEARCH("Alto",AA39)))</formula>
    </cfRule>
    <cfRule type="containsText" dxfId="880" priority="1056" operator="containsText" text="Extremo">
      <formula>NOT(ISERROR(SEARCH("Extremo",AA39)))</formula>
    </cfRule>
  </conditionalFormatting>
  <conditionalFormatting sqref="I41 I43">
    <cfRule type="containsText" dxfId="879" priority="1011" operator="containsText" text="Muy Bajo">
      <formula>NOT(ISERROR(SEARCH(("Muy Bajo"),(I41))))</formula>
    </cfRule>
    <cfRule type="containsText" dxfId="878" priority="1012" operator="containsText" text="Baja">
      <formula>NOT(ISERROR(SEARCH(("Baja"),(I41))))</formula>
    </cfRule>
    <cfRule type="containsText" dxfId="877" priority="1013" operator="containsText" text="Muy alta">
      <formula>NOT(ISERROR(SEARCH(("Muy alta"),(I41))))</formula>
    </cfRule>
    <cfRule type="containsText" dxfId="876" priority="1014" operator="containsText" text="Alta">
      <formula>NOT(ISERROR(SEARCH(("Alta"),(I41))))</formula>
    </cfRule>
    <cfRule type="containsText" dxfId="875" priority="1015" operator="containsText" text="Media">
      <formula>NOT(ISERROR(SEARCH(("Media"),(I41))))</formula>
    </cfRule>
  </conditionalFormatting>
  <conditionalFormatting sqref="K41 K43">
    <cfRule type="containsText" dxfId="874" priority="1016" operator="containsText" text="Catastrófico">
      <formula>NOT(ISERROR(SEARCH(("Catastrófico"),(K41))))</formula>
    </cfRule>
    <cfRule type="containsText" dxfId="873" priority="1017" operator="containsText" text="Mayor">
      <formula>NOT(ISERROR(SEARCH(("Mayor"),(K41))))</formula>
    </cfRule>
    <cfRule type="containsText" dxfId="872" priority="1018" operator="containsText" text="Moderado">
      <formula>NOT(ISERROR(SEARCH(("Moderado"),(K41))))</formula>
    </cfRule>
    <cfRule type="containsText" dxfId="871" priority="1019" operator="containsText" text="Menor">
      <formula>NOT(ISERROR(SEARCH(("Menor"),(K41))))</formula>
    </cfRule>
    <cfRule type="containsText" dxfId="870" priority="1020" operator="containsText" text="Leve">
      <formula>NOT(ISERROR(SEARCH(("Leve"),(K41))))</formula>
    </cfRule>
  </conditionalFormatting>
  <conditionalFormatting sqref="M41 M43">
    <cfRule type="containsText" dxfId="869" priority="1021" operator="containsText" text="Bajo">
      <formula>NOT(ISERROR(SEARCH(("Bajo"),(M41))))</formula>
    </cfRule>
    <cfRule type="containsText" dxfId="868" priority="1022" operator="containsText" text="Moderado">
      <formula>NOT(ISERROR(SEARCH(("Moderado"),(M41))))</formula>
    </cfRule>
    <cfRule type="containsText" dxfId="867" priority="1023" operator="containsText" text="Alto">
      <formula>NOT(ISERROR(SEARCH(("Alto"),(M41))))</formula>
    </cfRule>
    <cfRule type="containsText" dxfId="866" priority="1024" operator="containsText" text="Extremo">
      <formula>NOT(ISERROR(SEARCH(("Extremo"),(M41))))</formula>
    </cfRule>
  </conditionalFormatting>
  <conditionalFormatting sqref="X41 X43">
    <cfRule type="containsText" dxfId="865" priority="1025" operator="containsText" text="Muy Bajo">
      <formula>NOT(ISERROR(SEARCH(("Muy Bajo"),(X41))))</formula>
    </cfRule>
    <cfRule type="containsText" dxfId="864" priority="1026" operator="containsText" text="Baja">
      <formula>NOT(ISERROR(SEARCH(("Baja"),(X41))))</formula>
    </cfRule>
    <cfRule type="containsText" dxfId="863" priority="1027" operator="containsText" text="Muy alta">
      <formula>NOT(ISERROR(SEARCH(("Muy alta"),(X41))))</formula>
    </cfRule>
    <cfRule type="containsText" dxfId="862" priority="1028" operator="containsText" text="Alta">
      <formula>NOT(ISERROR(SEARCH(("Alta"),(X41))))</formula>
    </cfRule>
    <cfRule type="containsText" dxfId="861" priority="1029" operator="containsText" text="Media">
      <formula>NOT(ISERROR(SEARCH(("Media"),(X41))))</formula>
    </cfRule>
  </conditionalFormatting>
  <conditionalFormatting sqref="Z41 Z43">
    <cfRule type="containsText" dxfId="860" priority="1030" operator="containsText" text="Catastrófico">
      <formula>NOT(ISERROR(SEARCH(("Catastrófico"),(Z41))))</formula>
    </cfRule>
    <cfRule type="containsText" dxfId="859" priority="1031" operator="containsText" text="Mayor">
      <formula>NOT(ISERROR(SEARCH(("Mayor"),(Z41))))</formula>
    </cfRule>
    <cfRule type="containsText" dxfId="858" priority="1032" operator="containsText" text="Moderado">
      <formula>NOT(ISERROR(SEARCH(("Moderado"),(Z41))))</formula>
    </cfRule>
    <cfRule type="containsText" dxfId="857" priority="1033" operator="containsText" text="Menor">
      <formula>NOT(ISERROR(SEARCH(("Menor"),(Z41))))</formula>
    </cfRule>
    <cfRule type="containsText" dxfId="856" priority="1034" operator="containsText" text="Leve">
      <formula>NOT(ISERROR(SEARCH(("Leve"),(Z41))))</formula>
    </cfRule>
  </conditionalFormatting>
  <conditionalFormatting sqref="AA41 AA43">
    <cfRule type="containsText" dxfId="855" priority="1035" operator="containsText" text="Bajo">
      <formula>NOT(ISERROR(SEARCH(("Bajo"),(AA41))))</formula>
    </cfRule>
    <cfRule type="containsText" dxfId="854" priority="1036" operator="containsText" text="Moderado">
      <formula>NOT(ISERROR(SEARCH(("Moderado"),(AA41))))</formula>
    </cfRule>
    <cfRule type="containsText" dxfId="853" priority="1037" operator="containsText" text="Alto">
      <formula>NOT(ISERROR(SEARCH(("Alto"),(AA41))))</formula>
    </cfRule>
    <cfRule type="containsText" dxfId="852" priority="1038" operator="containsText" text="Extremo">
      <formula>NOT(ISERROR(SEARCH(("Extremo"),(AA41))))</formula>
    </cfRule>
  </conditionalFormatting>
  <conditionalFormatting sqref="I50 I52">
    <cfRule type="containsText" dxfId="851" priority="1006" operator="containsText" text="Muy Bajo">
      <formula>NOT(ISERROR(SEARCH("Muy Bajo",I50)))</formula>
    </cfRule>
    <cfRule type="containsText" dxfId="850" priority="1007" operator="containsText" text="Baja">
      <formula>NOT(ISERROR(SEARCH("Baja",I50)))</formula>
    </cfRule>
    <cfRule type="containsText" dxfId="849" priority="1008" operator="containsText" text="Muy alta">
      <formula>NOT(ISERROR(SEARCH("Muy alta",I50)))</formula>
    </cfRule>
    <cfRule type="containsText" dxfId="848" priority="1009" operator="containsText" text="Alta">
      <formula>NOT(ISERROR(SEARCH("Alta",I50)))</formula>
    </cfRule>
    <cfRule type="containsText" dxfId="847" priority="1010" operator="containsText" text="Media">
      <formula>NOT(ISERROR(SEARCH("Media",I50)))</formula>
    </cfRule>
  </conditionalFormatting>
  <conditionalFormatting sqref="K50 K52">
    <cfRule type="containsText" dxfId="846" priority="1001" operator="containsText" text="Catastrófico">
      <formula>NOT(ISERROR(SEARCH("Catastrófico",K50)))</formula>
    </cfRule>
    <cfRule type="containsText" dxfId="845" priority="1002" operator="containsText" text="Mayor">
      <formula>NOT(ISERROR(SEARCH("Mayor",K50)))</formula>
    </cfRule>
    <cfRule type="containsText" dxfId="844" priority="1003" operator="containsText" text="Moderado">
      <formula>NOT(ISERROR(SEARCH("Moderado",K50)))</formula>
    </cfRule>
    <cfRule type="containsText" dxfId="843" priority="1004" operator="containsText" text="Menor">
      <formula>NOT(ISERROR(SEARCH("Menor",K50)))</formula>
    </cfRule>
    <cfRule type="containsText" dxfId="842" priority="1005" operator="containsText" text="Leve">
      <formula>NOT(ISERROR(SEARCH("Leve",K50)))</formula>
    </cfRule>
  </conditionalFormatting>
  <conditionalFormatting sqref="M50 M52">
    <cfRule type="containsText" dxfId="841" priority="997" operator="containsText" text="Bajo">
      <formula>NOT(ISERROR(SEARCH("Bajo",M50)))</formula>
    </cfRule>
    <cfRule type="containsText" dxfId="840" priority="998" operator="containsText" text="Moderado">
      <formula>NOT(ISERROR(SEARCH("Moderado",M50)))</formula>
    </cfRule>
    <cfRule type="containsText" dxfId="839" priority="999" operator="containsText" text="Alto">
      <formula>NOT(ISERROR(SEARCH("Alto",M50)))</formula>
    </cfRule>
    <cfRule type="containsText" dxfId="838" priority="1000" operator="containsText" text="Extremo">
      <formula>NOT(ISERROR(SEARCH("Extremo",M50)))</formula>
    </cfRule>
  </conditionalFormatting>
  <conditionalFormatting sqref="X50 X52">
    <cfRule type="containsText" dxfId="837" priority="992" operator="containsText" text="Muy Bajo">
      <formula>NOT(ISERROR(SEARCH("Muy Bajo",X50)))</formula>
    </cfRule>
    <cfRule type="containsText" dxfId="836" priority="993" operator="containsText" text="Baja">
      <formula>NOT(ISERROR(SEARCH("Baja",X50)))</formula>
    </cfRule>
    <cfRule type="containsText" dxfId="835" priority="994" operator="containsText" text="Muy alta">
      <formula>NOT(ISERROR(SEARCH("Muy alta",X50)))</formula>
    </cfRule>
    <cfRule type="containsText" dxfId="834" priority="995" operator="containsText" text="Alta">
      <formula>NOT(ISERROR(SEARCH("Alta",X50)))</formula>
    </cfRule>
    <cfRule type="containsText" dxfId="833" priority="996" operator="containsText" text="Media">
      <formula>NOT(ISERROR(SEARCH("Media",X50)))</formula>
    </cfRule>
  </conditionalFormatting>
  <conditionalFormatting sqref="Z50 Z52">
    <cfRule type="containsText" dxfId="832" priority="987" operator="containsText" text="Catastrófico">
      <formula>NOT(ISERROR(SEARCH("Catastrófico",Z50)))</formula>
    </cfRule>
    <cfRule type="containsText" dxfId="831" priority="988" operator="containsText" text="Mayor">
      <formula>NOT(ISERROR(SEARCH("Mayor",Z50)))</formula>
    </cfRule>
    <cfRule type="containsText" dxfId="830" priority="989" operator="containsText" text="Moderado">
      <formula>NOT(ISERROR(SEARCH("Moderado",Z50)))</formula>
    </cfRule>
    <cfRule type="containsText" dxfId="829" priority="990" operator="containsText" text="Menor">
      <formula>NOT(ISERROR(SEARCH("Menor",Z50)))</formula>
    </cfRule>
    <cfRule type="containsText" dxfId="828" priority="991" operator="containsText" text="Leve">
      <formula>NOT(ISERROR(SEARCH("Leve",Z50)))</formula>
    </cfRule>
  </conditionalFormatting>
  <conditionalFormatting sqref="AA50 AA52">
    <cfRule type="containsText" dxfId="827" priority="983" operator="containsText" text="Bajo">
      <formula>NOT(ISERROR(SEARCH("Bajo",AA50)))</formula>
    </cfRule>
    <cfRule type="containsText" dxfId="826" priority="984" operator="containsText" text="Moderado">
      <formula>NOT(ISERROR(SEARCH("Moderado",AA50)))</formula>
    </cfRule>
    <cfRule type="containsText" dxfId="825" priority="985" operator="containsText" text="Alto">
      <formula>NOT(ISERROR(SEARCH("Alto",AA50)))</formula>
    </cfRule>
    <cfRule type="containsText" dxfId="824" priority="986" operator="containsText" text="Extremo">
      <formula>NOT(ISERROR(SEARCH("Extremo",AA50)))</formula>
    </cfRule>
  </conditionalFormatting>
  <conditionalFormatting sqref="K59">
    <cfRule type="containsText" dxfId="823" priority="978" operator="containsText" text="Catastrófico">
      <formula>NOT(ISERROR(SEARCH("Catastrófico",K59)))</formula>
    </cfRule>
    <cfRule type="containsText" dxfId="822" priority="979" operator="containsText" text="Mayor">
      <formula>NOT(ISERROR(SEARCH("Mayor",K59)))</formula>
    </cfRule>
    <cfRule type="containsText" dxfId="821" priority="980" operator="containsText" text="Moderado">
      <formula>NOT(ISERROR(SEARCH("Moderado",K59)))</formula>
    </cfRule>
    <cfRule type="containsText" dxfId="820" priority="981" operator="containsText" text="Menor">
      <formula>NOT(ISERROR(SEARCH("Menor",K59)))</formula>
    </cfRule>
    <cfRule type="containsText" dxfId="819" priority="982" operator="containsText" text="Leve">
      <formula>NOT(ISERROR(SEARCH("Leve",K59)))</formula>
    </cfRule>
  </conditionalFormatting>
  <conditionalFormatting sqref="M57 M59">
    <cfRule type="containsText" dxfId="818" priority="974" operator="containsText" text="Bajo">
      <formula>NOT(ISERROR(SEARCH("Bajo",M57)))</formula>
    </cfRule>
    <cfRule type="containsText" dxfId="817" priority="975" operator="containsText" text="Moderado">
      <formula>NOT(ISERROR(SEARCH("Moderado",M57)))</formula>
    </cfRule>
    <cfRule type="containsText" dxfId="816" priority="976" operator="containsText" text="Alto">
      <formula>NOT(ISERROR(SEARCH("Alto",M57)))</formula>
    </cfRule>
    <cfRule type="containsText" dxfId="815" priority="977" operator="containsText" text="Extremo">
      <formula>NOT(ISERROR(SEARCH("Extremo",M57)))</formula>
    </cfRule>
  </conditionalFormatting>
  <conditionalFormatting sqref="X57 X59">
    <cfRule type="containsText" dxfId="814" priority="969" operator="containsText" text="Muy Bajo">
      <formula>NOT(ISERROR(SEARCH("Muy Bajo",X57)))</formula>
    </cfRule>
    <cfRule type="containsText" dxfId="813" priority="970" operator="containsText" text="Baja">
      <formula>NOT(ISERROR(SEARCH("Baja",X57)))</formula>
    </cfRule>
    <cfRule type="containsText" dxfId="812" priority="971" operator="containsText" text="Muy alta">
      <formula>NOT(ISERROR(SEARCH("Muy alta",X57)))</formula>
    </cfRule>
    <cfRule type="containsText" dxfId="811" priority="972" operator="containsText" text="Alta">
      <formula>NOT(ISERROR(SEARCH("Alta",X57)))</formula>
    </cfRule>
    <cfRule type="containsText" dxfId="810" priority="973" operator="containsText" text="Media">
      <formula>NOT(ISERROR(SEARCH("Media",X57)))</formula>
    </cfRule>
  </conditionalFormatting>
  <conditionalFormatting sqref="Z57 Z59">
    <cfRule type="containsText" dxfId="809" priority="964" operator="containsText" text="Catastrófico">
      <formula>NOT(ISERROR(SEARCH("Catastrófico",Z57)))</formula>
    </cfRule>
    <cfRule type="containsText" dxfId="808" priority="965" operator="containsText" text="Mayor">
      <formula>NOT(ISERROR(SEARCH("Mayor",Z57)))</formula>
    </cfRule>
    <cfRule type="containsText" dxfId="807" priority="966" operator="containsText" text="Moderado">
      <formula>NOT(ISERROR(SEARCH("Moderado",Z57)))</formula>
    </cfRule>
    <cfRule type="containsText" dxfId="806" priority="967" operator="containsText" text="Menor">
      <formula>NOT(ISERROR(SEARCH("Menor",Z57)))</formula>
    </cfRule>
    <cfRule type="containsText" dxfId="805" priority="968" operator="containsText" text="Leve">
      <formula>NOT(ISERROR(SEARCH("Leve",Z57)))</formula>
    </cfRule>
  </conditionalFormatting>
  <conditionalFormatting sqref="AA57 AA59">
    <cfRule type="containsText" dxfId="804" priority="960" operator="containsText" text="Bajo">
      <formula>NOT(ISERROR(SEARCH("Bajo",AA57)))</formula>
    </cfRule>
    <cfRule type="containsText" dxfId="803" priority="961" operator="containsText" text="Moderado">
      <formula>NOT(ISERROR(SEARCH("Moderado",AA57)))</formula>
    </cfRule>
    <cfRule type="containsText" dxfId="802" priority="962" operator="containsText" text="Alto">
      <formula>NOT(ISERROR(SEARCH("Alto",AA57)))</formula>
    </cfRule>
    <cfRule type="containsText" dxfId="801" priority="963" operator="containsText" text="Extremo">
      <formula>NOT(ISERROR(SEARCH("Extremo",AA57)))</formula>
    </cfRule>
  </conditionalFormatting>
  <conditionalFormatting sqref="M54:M55">
    <cfRule type="containsText" dxfId="800" priority="956" operator="containsText" text="Bajo">
      <formula>NOT(ISERROR(SEARCH("Bajo",M54)))</formula>
    </cfRule>
    <cfRule type="containsText" dxfId="799" priority="957" operator="containsText" text="Moderado">
      <formula>NOT(ISERROR(SEARCH("Moderado",M54)))</formula>
    </cfRule>
    <cfRule type="containsText" dxfId="798" priority="958" operator="containsText" text="Alto">
      <formula>NOT(ISERROR(SEARCH("Alto",M54)))</formula>
    </cfRule>
    <cfRule type="containsText" dxfId="797" priority="959" operator="containsText" text="Extremo">
      <formula>NOT(ISERROR(SEARCH("Extremo",M54)))</formula>
    </cfRule>
  </conditionalFormatting>
  <conditionalFormatting sqref="X54:X55">
    <cfRule type="containsText" dxfId="796" priority="951" operator="containsText" text="Muy Bajo">
      <formula>NOT(ISERROR(SEARCH("Muy Bajo",X54)))</formula>
    </cfRule>
    <cfRule type="containsText" dxfId="795" priority="952" operator="containsText" text="Baja">
      <formula>NOT(ISERROR(SEARCH("Baja",X54)))</formula>
    </cfRule>
    <cfRule type="containsText" dxfId="794" priority="953" operator="containsText" text="Muy alta">
      <formula>NOT(ISERROR(SEARCH("Muy alta",X54)))</formula>
    </cfRule>
    <cfRule type="containsText" dxfId="793" priority="954" operator="containsText" text="Alta">
      <formula>NOT(ISERROR(SEARCH("Alta",X54)))</formula>
    </cfRule>
    <cfRule type="containsText" dxfId="792" priority="955" operator="containsText" text="Media">
      <formula>NOT(ISERROR(SEARCH("Media",X54)))</formula>
    </cfRule>
  </conditionalFormatting>
  <conditionalFormatting sqref="Z54:Z55">
    <cfRule type="containsText" dxfId="791" priority="946" operator="containsText" text="Catastrófico">
      <formula>NOT(ISERROR(SEARCH("Catastrófico",Z54)))</formula>
    </cfRule>
    <cfRule type="containsText" dxfId="790" priority="947" operator="containsText" text="Mayor">
      <formula>NOT(ISERROR(SEARCH("Mayor",Z54)))</formula>
    </cfRule>
    <cfRule type="containsText" dxfId="789" priority="948" operator="containsText" text="Moderado">
      <formula>NOT(ISERROR(SEARCH("Moderado",Z54)))</formula>
    </cfRule>
    <cfRule type="containsText" dxfId="788" priority="949" operator="containsText" text="Menor">
      <formula>NOT(ISERROR(SEARCH("Menor",Z54)))</formula>
    </cfRule>
    <cfRule type="containsText" dxfId="787" priority="950" operator="containsText" text="Leve">
      <formula>NOT(ISERROR(SEARCH("Leve",Z54)))</formula>
    </cfRule>
  </conditionalFormatting>
  <conditionalFormatting sqref="AA54:AA55">
    <cfRule type="containsText" dxfId="786" priority="942" operator="containsText" text="Bajo">
      <formula>NOT(ISERROR(SEARCH("Bajo",AA54)))</formula>
    </cfRule>
    <cfRule type="containsText" dxfId="785" priority="943" operator="containsText" text="Moderado">
      <formula>NOT(ISERROR(SEARCH("Moderado",AA54)))</formula>
    </cfRule>
    <cfRule type="containsText" dxfId="784" priority="944" operator="containsText" text="Alto">
      <formula>NOT(ISERROR(SEARCH("Alto",AA54)))</formula>
    </cfRule>
    <cfRule type="containsText" dxfId="783" priority="945" operator="containsText" text="Extremo">
      <formula>NOT(ISERROR(SEARCH("Extremo",AA54)))</formula>
    </cfRule>
  </conditionalFormatting>
  <conditionalFormatting sqref="I54:I55 I57 I59">
    <cfRule type="containsText" dxfId="782" priority="937" operator="containsText" text="Muy Bajo">
      <formula>NOT(ISERROR(SEARCH("Muy Bajo",I54)))</formula>
    </cfRule>
    <cfRule type="containsText" dxfId="781" priority="938" operator="containsText" text="Baja">
      <formula>NOT(ISERROR(SEARCH("Baja",I54)))</formula>
    </cfRule>
    <cfRule type="containsText" dxfId="780" priority="939" operator="containsText" text="Muy alta">
      <formula>NOT(ISERROR(SEARCH("Muy alta",I54)))</formula>
    </cfRule>
    <cfRule type="containsText" dxfId="779" priority="940" operator="containsText" text="Alta">
      <formula>NOT(ISERROR(SEARCH("Alta",I54)))</formula>
    </cfRule>
    <cfRule type="containsText" dxfId="778" priority="941" operator="containsText" text="Media">
      <formula>NOT(ISERROR(SEARCH("Media",I54)))</formula>
    </cfRule>
  </conditionalFormatting>
  <conditionalFormatting sqref="K54:K55 K57">
    <cfRule type="containsText" dxfId="777" priority="932" operator="containsText" text="Catastrófico">
      <formula>NOT(ISERROR(SEARCH("Catastrófico",K54)))</formula>
    </cfRule>
    <cfRule type="containsText" dxfId="776" priority="933" operator="containsText" text="Mayor">
      <formula>NOT(ISERROR(SEARCH("Mayor",K54)))</formula>
    </cfRule>
    <cfRule type="containsText" dxfId="775" priority="934" operator="containsText" text="Moderado">
      <formula>NOT(ISERROR(SEARCH("Moderado",K54)))</formula>
    </cfRule>
    <cfRule type="containsText" dxfId="774" priority="935" operator="containsText" text="Menor">
      <formula>NOT(ISERROR(SEARCH("Menor",K54)))</formula>
    </cfRule>
    <cfRule type="containsText" dxfId="773" priority="936" operator="containsText" text="Leve">
      <formula>NOT(ISERROR(SEARCH("Leve",K54)))</formula>
    </cfRule>
  </conditionalFormatting>
  <conditionalFormatting sqref="I62 X64 I64">
    <cfRule type="containsText" dxfId="772" priority="927" operator="containsText" text="Muy Bajo">
      <formula>NOT(ISERROR(SEARCH("Muy Bajo",I62)))</formula>
    </cfRule>
    <cfRule type="containsText" dxfId="771" priority="928" operator="containsText" text="Baja">
      <formula>NOT(ISERROR(SEARCH("Baja",I62)))</formula>
    </cfRule>
    <cfRule type="containsText" dxfId="770" priority="929" operator="containsText" text="Muy alta">
      <formula>NOT(ISERROR(SEARCH("Muy alta",I62)))</formula>
    </cfRule>
    <cfRule type="containsText" dxfId="769" priority="930" operator="containsText" text="Alta">
      <formula>NOT(ISERROR(SEARCH("Alta",I62)))</formula>
    </cfRule>
    <cfRule type="containsText" dxfId="768" priority="931" operator="containsText" text="Media">
      <formula>NOT(ISERROR(SEARCH("Media",I62)))</formula>
    </cfRule>
  </conditionalFormatting>
  <conditionalFormatting sqref="K62 Z64">
    <cfRule type="containsText" dxfId="767" priority="922" operator="containsText" text="Catastrófico">
      <formula>NOT(ISERROR(SEARCH("Catastrófico",K62)))</formula>
    </cfRule>
    <cfRule type="containsText" dxfId="766" priority="923" operator="containsText" text="Mayor">
      <formula>NOT(ISERROR(SEARCH("Mayor",K62)))</formula>
    </cfRule>
    <cfRule type="containsText" dxfId="765" priority="924" operator="containsText" text="Moderado">
      <formula>NOT(ISERROR(SEARCH("Moderado",K62)))</formula>
    </cfRule>
    <cfRule type="containsText" dxfId="764" priority="925" operator="containsText" text="Menor">
      <formula>NOT(ISERROR(SEARCH("Menor",K62)))</formula>
    </cfRule>
    <cfRule type="containsText" dxfId="763" priority="926" operator="containsText" text="Leve">
      <formula>NOT(ISERROR(SEARCH("Leve",K62)))</formula>
    </cfRule>
  </conditionalFormatting>
  <conditionalFormatting sqref="M62 M64 AA64">
    <cfRule type="containsText" dxfId="762" priority="918" operator="containsText" text="Bajo">
      <formula>NOT(ISERROR(SEARCH("Bajo",M62)))</formula>
    </cfRule>
    <cfRule type="containsText" dxfId="761" priority="919" operator="containsText" text="Moderado">
      <formula>NOT(ISERROR(SEARCH("Moderado",M62)))</formula>
    </cfRule>
    <cfRule type="containsText" dxfId="760" priority="920" operator="containsText" text="Alto">
      <formula>NOT(ISERROR(SEARCH("Alto",M62)))</formula>
    </cfRule>
    <cfRule type="containsText" dxfId="759" priority="921" operator="containsText" text="Extremo">
      <formula>NOT(ISERROR(SEARCH("Extremo",M62)))</formula>
    </cfRule>
  </conditionalFormatting>
  <conditionalFormatting sqref="X62">
    <cfRule type="containsText" dxfId="758" priority="913" operator="containsText" text="Muy Bajo">
      <formula>NOT(ISERROR(SEARCH("Muy Bajo",X62)))</formula>
    </cfRule>
    <cfRule type="containsText" dxfId="757" priority="914" operator="containsText" text="Baja">
      <formula>NOT(ISERROR(SEARCH("Baja",X62)))</formula>
    </cfRule>
    <cfRule type="containsText" dxfId="756" priority="915" operator="containsText" text="Muy alta">
      <formula>NOT(ISERROR(SEARCH("Muy alta",X62)))</formula>
    </cfRule>
    <cfRule type="containsText" dxfId="755" priority="916" operator="containsText" text="Alta">
      <formula>NOT(ISERROR(SEARCH("Alta",X62)))</formula>
    </cfRule>
    <cfRule type="containsText" dxfId="754" priority="917" operator="containsText" text="Media">
      <formula>NOT(ISERROR(SEARCH("Media",X62)))</formula>
    </cfRule>
  </conditionalFormatting>
  <conditionalFormatting sqref="Z62">
    <cfRule type="containsText" dxfId="753" priority="908" operator="containsText" text="Catastrófico">
      <formula>NOT(ISERROR(SEARCH("Catastrófico",Z62)))</formula>
    </cfRule>
    <cfRule type="containsText" dxfId="752" priority="909" operator="containsText" text="Mayor">
      <formula>NOT(ISERROR(SEARCH("Mayor",Z62)))</formula>
    </cfRule>
    <cfRule type="containsText" dxfId="751" priority="910" operator="containsText" text="Moderado">
      <formula>NOT(ISERROR(SEARCH("Moderado",Z62)))</formula>
    </cfRule>
    <cfRule type="containsText" dxfId="750" priority="911" operator="containsText" text="Menor">
      <formula>NOT(ISERROR(SEARCH("Menor",Z62)))</formula>
    </cfRule>
    <cfRule type="containsText" dxfId="749" priority="912" operator="containsText" text="Leve">
      <formula>NOT(ISERROR(SEARCH("Leve",Z62)))</formula>
    </cfRule>
  </conditionalFormatting>
  <conditionalFormatting sqref="AA62">
    <cfRule type="containsText" dxfId="748" priority="904" operator="containsText" text="Bajo">
      <formula>NOT(ISERROR(SEARCH("Bajo",AA62)))</formula>
    </cfRule>
    <cfRule type="containsText" dxfId="747" priority="905" operator="containsText" text="Moderado">
      <formula>NOT(ISERROR(SEARCH("Moderado",AA62)))</formula>
    </cfRule>
    <cfRule type="containsText" dxfId="746" priority="906" operator="containsText" text="Alto">
      <formula>NOT(ISERROR(SEARCH("Alto",AA62)))</formula>
    </cfRule>
    <cfRule type="containsText" dxfId="745" priority="907" operator="containsText" text="Extremo">
      <formula>NOT(ISERROR(SEARCH("Extremo",AA62)))</formula>
    </cfRule>
  </conditionalFormatting>
  <conditionalFormatting sqref="K64">
    <cfRule type="containsText" dxfId="744" priority="899" operator="containsText" text="Catastrófico">
      <formula>NOT(ISERROR(SEARCH("Catastrófico",K64)))</formula>
    </cfRule>
    <cfRule type="containsText" dxfId="743" priority="900" operator="containsText" text="Mayor">
      <formula>NOT(ISERROR(SEARCH("Mayor",K64)))</formula>
    </cfRule>
    <cfRule type="containsText" dxfId="742" priority="901" operator="containsText" text="Moderado">
      <formula>NOT(ISERROR(SEARCH("Moderado",K64)))</formula>
    </cfRule>
    <cfRule type="containsText" dxfId="741" priority="902" operator="containsText" text="Menor">
      <formula>NOT(ISERROR(SEARCH("Menor",K64)))</formula>
    </cfRule>
    <cfRule type="containsText" dxfId="740" priority="903" operator="containsText" text="Leve">
      <formula>NOT(ISERROR(SEARCH("Leve",K64)))</formula>
    </cfRule>
  </conditionalFormatting>
  <conditionalFormatting sqref="I61">
    <cfRule type="containsText" dxfId="739" priority="894" operator="containsText" text="Muy Bajo">
      <formula>NOT(ISERROR(SEARCH("Muy Bajo",I61)))</formula>
    </cfRule>
    <cfRule type="containsText" dxfId="738" priority="895" operator="containsText" text="Baja">
      <formula>NOT(ISERROR(SEARCH("Baja",I61)))</formula>
    </cfRule>
    <cfRule type="containsText" dxfId="737" priority="896" operator="containsText" text="Muy alta">
      <formula>NOT(ISERROR(SEARCH("Muy alta",I61)))</formula>
    </cfRule>
    <cfRule type="containsText" dxfId="736" priority="897" operator="containsText" text="Alta">
      <formula>NOT(ISERROR(SEARCH("Alta",I61)))</formula>
    </cfRule>
    <cfRule type="containsText" dxfId="735" priority="898" operator="containsText" text="Media">
      <formula>NOT(ISERROR(SEARCH("Media",I61)))</formula>
    </cfRule>
  </conditionalFormatting>
  <conditionalFormatting sqref="K61">
    <cfRule type="containsText" dxfId="734" priority="889" operator="containsText" text="Catastrófico">
      <formula>NOT(ISERROR(SEARCH("Catastrófico",K61)))</formula>
    </cfRule>
    <cfRule type="containsText" dxfId="733" priority="890" operator="containsText" text="Mayor">
      <formula>NOT(ISERROR(SEARCH("Mayor",K61)))</formula>
    </cfRule>
    <cfRule type="containsText" dxfId="732" priority="891" operator="containsText" text="Moderado">
      <formula>NOT(ISERROR(SEARCH("Moderado",K61)))</formula>
    </cfRule>
    <cfRule type="containsText" dxfId="731" priority="892" operator="containsText" text="Menor">
      <formula>NOT(ISERROR(SEARCH("Menor",K61)))</formula>
    </cfRule>
    <cfRule type="containsText" dxfId="730" priority="893" operator="containsText" text="Leve">
      <formula>NOT(ISERROR(SEARCH("Leve",K61)))</formula>
    </cfRule>
  </conditionalFormatting>
  <conditionalFormatting sqref="M61">
    <cfRule type="containsText" dxfId="729" priority="885" operator="containsText" text="Bajo">
      <formula>NOT(ISERROR(SEARCH("Bajo",M61)))</formula>
    </cfRule>
    <cfRule type="containsText" dxfId="728" priority="886" operator="containsText" text="Moderado">
      <formula>NOT(ISERROR(SEARCH("Moderado",M61)))</formula>
    </cfRule>
    <cfRule type="containsText" dxfId="727" priority="887" operator="containsText" text="Alto">
      <formula>NOT(ISERROR(SEARCH("Alto",M61)))</formula>
    </cfRule>
    <cfRule type="containsText" dxfId="726" priority="888" operator="containsText" text="Extremo">
      <formula>NOT(ISERROR(SEARCH("Extremo",M61)))</formula>
    </cfRule>
  </conditionalFormatting>
  <conditionalFormatting sqref="X61">
    <cfRule type="containsText" dxfId="725" priority="880" operator="containsText" text="Muy Bajo">
      <formula>NOT(ISERROR(SEARCH("Muy Bajo",X61)))</formula>
    </cfRule>
    <cfRule type="containsText" dxfId="724" priority="881" operator="containsText" text="Baja">
      <formula>NOT(ISERROR(SEARCH("Baja",X61)))</formula>
    </cfRule>
    <cfRule type="containsText" dxfId="723" priority="882" operator="containsText" text="Muy alta">
      <formula>NOT(ISERROR(SEARCH("Muy alta",X61)))</formula>
    </cfRule>
    <cfRule type="containsText" dxfId="722" priority="883" operator="containsText" text="Alta">
      <formula>NOT(ISERROR(SEARCH("Alta",X61)))</formula>
    </cfRule>
    <cfRule type="containsText" dxfId="721" priority="884" operator="containsText" text="Media">
      <formula>NOT(ISERROR(SEARCH("Media",X61)))</formula>
    </cfRule>
  </conditionalFormatting>
  <conditionalFormatting sqref="Z61">
    <cfRule type="containsText" dxfId="720" priority="875" operator="containsText" text="Catastrófico">
      <formula>NOT(ISERROR(SEARCH("Catastrófico",Z61)))</formula>
    </cfRule>
    <cfRule type="containsText" dxfId="719" priority="876" operator="containsText" text="Mayor">
      <formula>NOT(ISERROR(SEARCH("Mayor",Z61)))</formula>
    </cfRule>
    <cfRule type="containsText" dxfId="718" priority="877" operator="containsText" text="Moderado">
      <formula>NOT(ISERROR(SEARCH("Moderado",Z61)))</formula>
    </cfRule>
    <cfRule type="containsText" dxfId="717" priority="878" operator="containsText" text="Menor">
      <formula>NOT(ISERROR(SEARCH("Menor",Z61)))</formula>
    </cfRule>
    <cfRule type="containsText" dxfId="716" priority="879" operator="containsText" text="Leve">
      <formula>NOT(ISERROR(SEARCH("Leve",Z61)))</formula>
    </cfRule>
  </conditionalFormatting>
  <conditionalFormatting sqref="AA61">
    <cfRule type="containsText" dxfId="715" priority="871" operator="containsText" text="Bajo">
      <formula>NOT(ISERROR(SEARCH("Bajo",AA61)))</formula>
    </cfRule>
    <cfRule type="containsText" dxfId="714" priority="872" operator="containsText" text="Moderado">
      <formula>NOT(ISERROR(SEARCH("Moderado",AA61)))</formula>
    </cfRule>
    <cfRule type="containsText" dxfId="713" priority="873" operator="containsText" text="Alto">
      <formula>NOT(ISERROR(SEARCH("Alto",AA61)))</formula>
    </cfRule>
    <cfRule type="containsText" dxfId="712" priority="874" operator="containsText" text="Extremo">
      <formula>NOT(ISERROR(SEARCH("Extremo",AA61)))</formula>
    </cfRule>
  </conditionalFormatting>
  <conditionalFormatting sqref="I137 I139">
    <cfRule type="containsText" dxfId="711" priority="838" operator="containsText" text="Muy Bajo">
      <formula>NOT(ISERROR(SEARCH("Muy Bajo",I137)))</formula>
    </cfRule>
    <cfRule type="containsText" dxfId="710" priority="839" operator="containsText" text="Baja">
      <formula>NOT(ISERROR(SEARCH("Baja",I137)))</formula>
    </cfRule>
    <cfRule type="containsText" dxfId="709" priority="840" operator="containsText" text="Muy alta">
      <formula>NOT(ISERROR(SEARCH("Muy alta",I137)))</formula>
    </cfRule>
    <cfRule type="containsText" dxfId="708" priority="841" operator="containsText" text="Alta">
      <formula>NOT(ISERROR(SEARCH("Alta",I137)))</formula>
    </cfRule>
    <cfRule type="containsText" dxfId="707" priority="842" operator="containsText" text="Media">
      <formula>NOT(ISERROR(SEARCH("Media",I137)))</formula>
    </cfRule>
  </conditionalFormatting>
  <conditionalFormatting sqref="K137 K139">
    <cfRule type="containsText" dxfId="706" priority="833" operator="containsText" text="Catastrófico">
      <formula>NOT(ISERROR(SEARCH("Catastrófico",K137)))</formula>
    </cfRule>
    <cfRule type="containsText" dxfId="705" priority="834" operator="containsText" text="Mayor">
      <formula>NOT(ISERROR(SEARCH("Mayor",K137)))</formula>
    </cfRule>
    <cfRule type="containsText" dxfId="704" priority="835" operator="containsText" text="Moderado">
      <formula>NOT(ISERROR(SEARCH("Moderado",K137)))</formula>
    </cfRule>
    <cfRule type="containsText" dxfId="703" priority="836" operator="containsText" text="Menor">
      <formula>NOT(ISERROR(SEARCH("Menor",K137)))</formula>
    </cfRule>
    <cfRule type="containsText" dxfId="702" priority="837" operator="containsText" text="Leve">
      <formula>NOT(ISERROR(SEARCH("Leve",K137)))</formula>
    </cfRule>
  </conditionalFormatting>
  <conditionalFormatting sqref="M137 M139">
    <cfRule type="containsText" dxfId="701" priority="829" operator="containsText" text="Bajo">
      <formula>NOT(ISERROR(SEARCH("Bajo",M137)))</formula>
    </cfRule>
    <cfRule type="containsText" dxfId="700" priority="830" operator="containsText" text="Moderado">
      <formula>NOT(ISERROR(SEARCH("Moderado",M137)))</formula>
    </cfRule>
    <cfRule type="containsText" dxfId="699" priority="831" operator="containsText" text="Alto">
      <formula>NOT(ISERROR(SEARCH("Alto",M137)))</formula>
    </cfRule>
    <cfRule type="containsText" dxfId="698" priority="832" operator="containsText" text="Extremo">
      <formula>NOT(ISERROR(SEARCH("Extremo",M137)))</formula>
    </cfRule>
  </conditionalFormatting>
  <conditionalFormatting sqref="X137 X139">
    <cfRule type="containsText" dxfId="697" priority="824" operator="containsText" text="Muy Bajo">
      <formula>NOT(ISERROR(SEARCH("Muy Bajo",X137)))</formula>
    </cfRule>
    <cfRule type="containsText" dxfId="696" priority="825" operator="containsText" text="Baja">
      <formula>NOT(ISERROR(SEARCH("Baja",X137)))</formula>
    </cfRule>
    <cfRule type="containsText" dxfId="695" priority="826" operator="containsText" text="Muy alta">
      <formula>NOT(ISERROR(SEARCH("Muy alta",X137)))</formula>
    </cfRule>
    <cfRule type="containsText" dxfId="694" priority="827" operator="containsText" text="Alta">
      <formula>NOT(ISERROR(SEARCH("Alta",X137)))</formula>
    </cfRule>
    <cfRule type="containsText" dxfId="693" priority="828" operator="containsText" text="Media">
      <formula>NOT(ISERROR(SEARCH("Media",X137)))</formula>
    </cfRule>
  </conditionalFormatting>
  <conditionalFormatting sqref="Z137 Z139">
    <cfRule type="containsText" dxfId="692" priority="819" operator="containsText" text="Catastrófico">
      <formula>NOT(ISERROR(SEARCH("Catastrófico",Z137)))</formula>
    </cfRule>
    <cfRule type="containsText" dxfId="691" priority="820" operator="containsText" text="Mayor">
      <formula>NOT(ISERROR(SEARCH("Mayor",Z137)))</formula>
    </cfRule>
    <cfRule type="containsText" dxfId="690" priority="821" operator="containsText" text="Moderado">
      <formula>NOT(ISERROR(SEARCH("Moderado",Z137)))</formula>
    </cfRule>
    <cfRule type="containsText" dxfId="689" priority="822" operator="containsText" text="Menor">
      <formula>NOT(ISERROR(SEARCH("Menor",Z137)))</formula>
    </cfRule>
    <cfRule type="containsText" dxfId="688" priority="823" operator="containsText" text="Leve">
      <formula>NOT(ISERROR(SEARCH("Leve",Z137)))</formula>
    </cfRule>
  </conditionalFormatting>
  <conditionalFormatting sqref="AA137 AA139">
    <cfRule type="containsText" dxfId="687" priority="815" operator="containsText" text="Bajo">
      <formula>NOT(ISERROR(SEARCH("Bajo",AA137)))</formula>
    </cfRule>
    <cfRule type="containsText" dxfId="686" priority="816" operator="containsText" text="Moderado">
      <formula>NOT(ISERROR(SEARCH("Moderado",AA137)))</formula>
    </cfRule>
    <cfRule type="containsText" dxfId="685" priority="817" operator="containsText" text="Alto">
      <formula>NOT(ISERROR(SEARCH("Alto",AA137)))</formula>
    </cfRule>
    <cfRule type="containsText" dxfId="684" priority="818" operator="containsText" text="Extremo">
      <formula>NOT(ISERROR(SEARCH("Extremo",AA137)))</formula>
    </cfRule>
  </conditionalFormatting>
  <conditionalFormatting sqref="I69:I70">
    <cfRule type="containsText" dxfId="683" priority="589" operator="containsText" text="Muy Bajo">
      <formula>NOT(ISERROR(SEARCH(("Muy Bajo"),(I69))))</formula>
    </cfRule>
  </conditionalFormatting>
  <conditionalFormatting sqref="I69:I70">
    <cfRule type="containsText" dxfId="682" priority="590" operator="containsText" text="Baja">
      <formula>NOT(ISERROR(SEARCH(("Baja"),(I69))))</formula>
    </cfRule>
  </conditionalFormatting>
  <conditionalFormatting sqref="I69:I70">
    <cfRule type="containsText" dxfId="681" priority="591" operator="containsText" text="Muy alta">
      <formula>NOT(ISERROR(SEARCH(("Muy alta"),(I69))))</formula>
    </cfRule>
  </conditionalFormatting>
  <conditionalFormatting sqref="I69:I70">
    <cfRule type="containsText" dxfId="680" priority="592" operator="containsText" text="Alta">
      <formula>NOT(ISERROR(SEARCH(("Alta"),(I69))))</formula>
    </cfRule>
  </conditionalFormatting>
  <conditionalFormatting sqref="I69:I70">
    <cfRule type="containsText" dxfId="679" priority="593" operator="containsText" text="Media">
      <formula>NOT(ISERROR(SEARCH(("Media"),(I69))))</formula>
    </cfRule>
  </conditionalFormatting>
  <conditionalFormatting sqref="K69:K70">
    <cfRule type="containsText" dxfId="678" priority="594" operator="containsText" text="Catastrófico">
      <formula>NOT(ISERROR(SEARCH(("Catastrófico"),(K69))))</formula>
    </cfRule>
  </conditionalFormatting>
  <conditionalFormatting sqref="K69:K70">
    <cfRule type="containsText" dxfId="677" priority="595" operator="containsText" text="Mayor">
      <formula>NOT(ISERROR(SEARCH(("Mayor"),(K69))))</formula>
    </cfRule>
  </conditionalFormatting>
  <conditionalFormatting sqref="K69:K70">
    <cfRule type="containsText" dxfId="676" priority="596" operator="containsText" text="Moderado">
      <formula>NOT(ISERROR(SEARCH(("Moderado"),(K69))))</formula>
    </cfRule>
  </conditionalFormatting>
  <conditionalFormatting sqref="K69:K70">
    <cfRule type="containsText" dxfId="675" priority="597" operator="containsText" text="Menor">
      <formula>NOT(ISERROR(SEARCH(("Menor"),(K69))))</formula>
    </cfRule>
  </conditionalFormatting>
  <conditionalFormatting sqref="K69:K70">
    <cfRule type="containsText" dxfId="674" priority="598" operator="containsText" text="Leve">
      <formula>NOT(ISERROR(SEARCH(("Leve"),(K69))))</formula>
    </cfRule>
  </conditionalFormatting>
  <conditionalFormatting sqref="M69:M70">
    <cfRule type="containsText" dxfId="673" priority="599" operator="containsText" text="Bajo">
      <formula>NOT(ISERROR(SEARCH(("Bajo"),(M69))))</formula>
    </cfRule>
  </conditionalFormatting>
  <conditionalFormatting sqref="M69:M70">
    <cfRule type="containsText" dxfId="672" priority="600" operator="containsText" text="Moderado">
      <formula>NOT(ISERROR(SEARCH(("Moderado"),(M69))))</formula>
    </cfRule>
  </conditionalFormatting>
  <conditionalFormatting sqref="M69:M70">
    <cfRule type="containsText" dxfId="671" priority="601" operator="containsText" text="Alto">
      <formula>NOT(ISERROR(SEARCH(("Alto"),(M69))))</formula>
    </cfRule>
  </conditionalFormatting>
  <conditionalFormatting sqref="M69:M70">
    <cfRule type="containsText" dxfId="670" priority="602" operator="containsText" text="Extremo">
      <formula>NOT(ISERROR(SEARCH(("Extremo"),(M69))))</formula>
    </cfRule>
  </conditionalFormatting>
  <conditionalFormatting sqref="X69:X70">
    <cfRule type="containsText" dxfId="669" priority="603" operator="containsText" text="Muy Bajo">
      <formula>NOT(ISERROR(SEARCH(("Muy Bajo"),(X69))))</formula>
    </cfRule>
  </conditionalFormatting>
  <conditionalFormatting sqref="X69:X70">
    <cfRule type="containsText" dxfId="668" priority="604" operator="containsText" text="Baja">
      <formula>NOT(ISERROR(SEARCH(("Baja"),(X69))))</formula>
    </cfRule>
  </conditionalFormatting>
  <conditionalFormatting sqref="X69:X70">
    <cfRule type="containsText" dxfId="667" priority="605" operator="containsText" text="Muy alta">
      <formula>NOT(ISERROR(SEARCH(("Muy alta"),(X69))))</formula>
    </cfRule>
  </conditionalFormatting>
  <conditionalFormatting sqref="X69:X70">
    <cfRule type="containsText" dxfId="666" priority="606" operator="containsText" text="Alta">
      <formula>NOT(ISERROR(SEARCH(("Alta"),(X69))))</formula>
    </cfRule>
  </conditionalFormatting>
  <conditionalFormatting sqref="X69:X70">
    <cfRule type="containsText" dxfId="665" priority="607" operator="containsText" text="Media">
      <formula>NOT(ISERROR(SEARCH(("Media"),(X69))))</formula>
    </cfRule>
  </conditionalFormatting>
  <conditionalFormatting sqref="Z69:Z70">
    <cfRule type="containsText" dxfId="664" priority="608" operator="containsText" text="Catastrófico">
      <formula>NOT(ISERROR(SEARCH(("Catastrófico"),(Z69))))</formula>
    </cfRule>
  </conditionalFormatting>
  <conditionalFormatting sqref="Z69:Z70">
    <cfRule type="containsText" dxfId="663" priority="609" operator="containsText" text="Mayor">
      <formula>NOT(ISERROR(SEARCH(("Mayor"),(Z69))))</formula>
    </cfRule>
  </conditionalFormatting>
  <conditionalFormatting sqref="Z69:Z70">
    <cfRule type="containsText" dxfId="662" priority="610" operator="containsText" text="Moderado">
      <formula>NOT(ISERROR(SEARCH(("Moderado"),(Z69))))</formula>
    </cfRule>
  </conditionalFormatting>
  <conditionalFormatting sqref="Z69:Z70">
    <cfRule type="containsText" dxfId="661" priority="611" operator="containsText" text="Menor">
      <formula>NOT(ISERROR(SEARCH(("Menor"),(Z69))))</formula>
    </cfRule>
  </conditionalFormatting>
  <conditionalFormatting sqref="Z69:Z70">
    <cfRule type="containsText" dxfId="660" priority="612" operator="containsText" text="Leve">
      <formula>NOT(ISERROR(SEARCH(("Leve"),(Z69))))</formula>
    </cfRule>
  </conditionalFormatting>
  <conditionalFormatting sqref="AA69:AA70">
    <cfRule type="containsText" dxfId="659" priority="613" operator="containsText" text="Bajo">
      <formula>NOT(ISERROR(SEARCH(("Bajo"),(AA69))))</formula>
    </cfRule>
  </conditionalFormatting>
  <conditionalFormatting sqref="AA69:AA70">
    <cfRule type="containsText" dxfId="658" priority="614" operator="containsText" text="Moderado">
      <formula>NOT(ISERROR(SEARCH(("Moderado"),(AA69))))</formula>
    </cfRule>
  </conditionalFormatting>
  <conditionalFormatting sqref="AA69:AA70">
    <cfRule type="containsText" dxfId="657" priority="615" operator="containsText" text="Alto">
      <formula>NOT(ISERROR(SEARCH(("Alto"),(AA69))))</formula>
    </cfRule>
  </conditionalFormatting>
  <conditionalFormatting sqref="AA69:AA70">
    <cfRule type="containsText" dxfId="656" priority="616" operator="containsText" text="Extremo">
      <formula>NOT(ISERROR(SEARCH(("Extremo"),(AA69))))</formula>
    </cfRule>
  </conditionalFormatting>
  <conditionalFormatting sqref="X74">
    <cfRule type="containsText" dxfId="655" priority="617" operator="containsText" text="Muy Bajo">
      <formula>NOT(ISERROR(SEARCH(("Muy Bajo"),(X74))))</formula>
    </cfRule>
  </conditionalFormatting>
  <conditionalFormatting sqref="X74">
    <cfRule type="containsText" dxfId="654" priority="618" operator="containsText" text="Baja">
      <formula>NOT(ISERROR(SEARCH(("Baja"),(X74))))</formula>
    </cfRule>
  </conditionalFormatting>
  <conditionalFormatting sqref="X74">
    <cfRule type="containsText" dxfId="653" priority="619" operator="containsText" text="Muy alta">
      <formula>NOT(ISERROR(SEARCH(("Muy alta"),(X74))))</formula>
    </cfRule>
  </conditionalFormatting>
  <conditionalFormatting sqref="X74">
    <cfRule type="containsText" dxfId="652" priority="620" operator="containsText" text="Alta">
      <formula>NOT(ISERROR(SEARCH(("Alta"),(X74))))</formula>
    </cfRule>
  </conditionalFormatting>
  <conditionalFormatting sqref="X74">
    <cfRule type="containsText" dxfId="651" priority="621" operator="containsText" text="Media">
      <formula>NOT(ISERROR(SEARCH(("Media"),(X74))))</formula>
    </cfRule>
  </conditionalFormatting>
  <conditionalFormatting sqref="Z74">
    <cfRule type="containsText" dxfId="650" priority="622" operator="containsText" text="Catastrófico">
      <formula>NOT(ISERROR(SEARCH(("Catastrófico"),(Z74))))</formula>
    </cfRule>
  </conditionalFormatting>
  <conditionalFormatting sqref="Z74">
    <cfRule type="containsText" dxfId="649" priority="623" operator="containsText" text="Mayor">
      <formula>NOT(ISERROR(SEARCH(("Mayor"),(Z74))))</formula>
    </cfRule>
  </conditionalFormatting>
  <conditionalFormatting sqref="Z74">
    <cfRule type="containsText" dxfId="648" priority="624" operator="containsText" text="Moderado">
      <formula>NOT(ISERROR(SEARCH(("Moderado"),(Z74))))</formula>
    </cfRule>
  </conditionalFormatting>
  <conditionalFormatting sqref="Z74">
    <cfRule type="containsText" dxfId="647" priority="625" operator="containsText" text="Menor">
      <formula>NOT(ISERROR(SEARCH(("Menor"),(Z74))))</formula>
    </cfRule>
  </conditionalFormatting>
  <conditionalFormatting sqref="Z74">
    <cfRule type="containsText" dxfId="646" priority="626" operator="containsText" text="Leve">
      <formula>NOT(ISERROR(SEARCH(("Leve"),(Z74))))</formula>
    </cfRule>
  </conditionalFormatting>
  <conditionalFormatting sqref="AA74">
    <cfRule type="containsText" dxfId="645" priority="627" operator="containsText" text="Bajo">
      <formula>NOT(ISERROR(SEARCH(("Bajo"),(AA74))))</formula>
    </cfRule>
  </conditionalFormatting>
  <conditionalFormatting sqref="AA74">
    <cfRule type="containsText" dxfId="644" priority="628" operator="containsText" text="Moderado">
      <formula>NOT(ISERROR(SEARCH(("Moderado"),(AA74))))</formula>
    </cfRule>
  </conditionalFormatting>
  <conditionalFormatting sqref="AA74">
    <cfRule type="containsText" dxfId="643" priority="629" operator="containsText" text="Alto">
      <formula>NOT(ISERROR(SEARCH(("Alto"),(AA74))))</formula>
    </cfRule>
  </conditionalFormatting>
  <conditionalFormatting sqref="AA74">
    <cfRule type="containsText" dxfId="642" priority="630" operator="containsText" text="Extremo">
      <formula>NOT(ISERROR(SEARCH(("Extremo"),(AA74))))</formula>
    </cfRule>
  </conditionalFormatting>
  <conditionalFormatting sqref="M72">
    <cfRule type="containsText" dxfId="641" priority="631" operator="containsText" text="Bajo">
      <formula>NOT(ISERROR(SEARCH(("Bajo"),(M72))))</formula>
    </cfRule>
  </conditionalFormatting>
  <conditionalFormatting sqref="M72">
    <cfRule type="containsText" dxfId="640" priority="632" operator="containsText" text="Moderado">
      <formula>NOT(ISERROR(SEARCH(("Moderado"),(M72))))</formula>
    </cfRule>
  </conditionalFormatting>
  <conditionalFormatting sqref="M72">
    <cfRule type="containsText" dxfId="639" priority="633" operator="containsText" text="Alto">
      <formula>NOT(ISERROR(SEARCH(("Alto"),(M72))))</formula>
    </cfRule>
  </conditionalFormatting>
  <conditionalFormatting sqref="M72">
    <cfRule type="containsText" dxfId="638" priority="634" operator="containsText" text="Extremo">
      <formula>NOT(ISERROR(SEARCH(("Extremo"),(M72))))</formula>
    </cfRule>
  </conditionalFormatting>
  <conditionalFormatting sqref="X72">
    <cfRule type="containsText" dxfId="637" priority="635" operator="containsText" text="Muy Bajo">
      <formula>NOT(ISERROR(SEARCH(("Muy Bajo"),(X72))))</formula>
    </cfRule>
  </conditionalFormatting>
  <conditionalFormatting sqref="X72">
    <cfRule type="containsText" dxfId="636" priority="636" operator="containsText" text="Baja">
      <formula>NOT(ISERROR(SEARCH(("Baja"),(X72))))</formula>
    </cfRule>
  </conditionalFormatting>
  <conditionalFormatting sqref="X72">
    <cfRule type="containsText" dxfId="635" priority="637" operator="containsText" text="Muy alta">
      <formula>NOT(ISERROR(SEARCH(("Muy alta"),(X72))))</formula>
    </cfRule>
  </conditionalFormatting>
  <conditionalFormatting sqref="X72">
    <cfRule type="containsText" dxfId="634" priority="638" operator="containsText" text="Alta">
      <formula>NOT(ISERROR(SEARCH(("Alta"),(X72))))</formula>
    </cfRule>
  </conditionalFormatting>
  <conditionalFormatting sqref="X72">
    <cfRule type="containsText" dxfId="633" priority="639" operator="containsText" text="Media">
      <formula>NOT(ISERROR(SEARCH(("Media"),(X72))))</formula>
    </cfRule>
  </conditionalFormatting>
  <conditionalFormatting sqref="Z72">
    <cfRule type="containsText" dxfId="632" priority="640" operator="containsText" text="Catastrófico">
      <formula>NOT(ISERROR(SEARCH(("Catastrófico"),(Z72))))</formula>
    </cfRule>
  </conditionalFormatting>
  <conditionalFormatting sqref="Z72">
    <cfRule type="containsText" dxfId="631" priority="641" operator="containsText" text="Mayor">
      <formula>NOT(ISERROR(SEARCH(("Mayor"),(Z72))))</formula>
    </cfRule>
  </conditionalFormatting>
  <conditionalFormatting sqref="Z72">
    <cfRule type="containsText" dxfId="630" priority="642" operator="containsText" text="Moderado">
      <formula>NOT(ISERROR(SEARCH(("Moderado"),(Z72))))</formula>
    </cfRule>
  </conditionalFormatting>
  <conditionalFormatting sqref="Z72">
    <cfRule type="containsText" dxfId="629" priority="643" operator="containsText" text="Menor">
      <formula>NOT(ISERROR(SEARCH(("Menor"),(Z72))))</formula>
    </cfRule>
  </conditionalFormatting>
  <conditionalFormatting sqref="Z72">
    <cfRule type="containsText" dxfId="628" priority="644" operator="containsText" text="Leve">
      <formula>NOT(ISERROR(SEARCH(("Leve"),(Z72))))</formula>
    </cfRule>
  </conditionalFormatting>
  <conditionalFormatting sqref="AA72">
    <cfRule type="containsText" dxfId="627" priority="645" operator="containsText" text="Bajo">
      <formula>NOT(ISERROR(SEARCH(("Bajo"),(AA72))))</formula>
    </cfRule>
  </conditionalFormatting>
  <conditionalFormatting sqref="AA72">
    <cfRule type="containsText" dxfId="626" priority="646" operator="containsText" text="Moderado">
      <formula>NOT(ISERROR(SEARCH(("Moderado"),(AA72))))</formula>
    </cfRule>
  </conditionalFormatting>
  <conditionalFormatting sqref="AA72">
    <cfRule type="containsText" dxfId="625" priority="647" operator="containsText" text="Alto">
      <formula>NOT(ISERROR(SEARCH(("Alto"),(AA72))))</formula>
    </cfRule>
  </conditionalFormatting>
  <conditionalFormatting sqref="AA72">
    <cfRule type="containsText" dxfId="624" priority="648" operator="containsText" text="Extremo">
      <formula>NOT(ISERROR(SEARCH(("Extremo"),(AA72))))</formula>
    </cfRule>
  </conditionalFormatting>
  <conditionalFormatting sqref="M74:M76">
    <cfRule type="containsText" dxfId="623" priority="649" operator="containsText" text="Bajo">
      <formula>NOT(ISERROR(SEARCH(("Bajo"),(M74))))</formula>
    </cfRule>
  </conditionalFormatting>
  <conditionalFormatting sqref="M74:M76">
    <cfRule type="containsText" dxfId="622" priority="650" operator="containsText" text="Moderado">
      <formula>NOT(ISERROR(SEARCH(("Moderado"),(M74))))</formula>
    </cfRule>
  </conditionalFormatting>
  <conditionalFormatting sqref="M74:M76">
    <cfRule type="containsText" dxfId="621" priority="651" operator="containsText" text="Alto">
      <formula>NOT(ISERROR(SEARCH(("Alto"),(M74))))</formula>
    </cfRule>
  </conditionalFormatting>
  <conditionalFormatting sqref="M74:M76">
    <cfRule type="containsText" dxfId="620" priority="652" operator="containsText" text="Extremo">
      <formula>NOT(ISERROR(SEARCH(("Extremo"),(M74))))</formula>
    </cfRule>
  </conditionalFormatting>
  <conditionalFormatting sqref="X75:X76">
    <cfRule type="containsText" dxfId="619" priority="653" operator="containsText" text="Muy Bajo">
      <formula>NOT(ISERROR(SEARCH(("Muy Bajo"),(X75))))</formula>
    </cfRule>
  </conditionalFormatting>
  <conditionalFormatting sqref="X75:X76">
    <cfRule type="containsText" dxfId="618" priority="654" operator="containsText" text="Baja">
      <formula>NOT(ISERROR(SEARCH(("Baja"),(X75))))</formula>
    </cfRule>
  </conditionalFormatting>
  <conditionalFormatting sqref="X75:X76">
    <cfRule type="containsText" dxfId="617" priority="655" operator="containsText" text="Muy alta">
      <formula>NOT(ISERROR(SEARCH(("Muy alta"),(X75))))</formula>
    </cfRule>
  </conditionalFormatting>
  <conditionalFormatting sqref="X75:X76">
    <cfRule type="containsText" dxfId="616" priority="656" operator="containsText" text="Alta">
      <formula>NOT(ISERROR(SEARCH(("Alta"),(X75))))</formula>
    </cfRule>
  </conditionalFormatting>
  <conditionalFormatting sqref="X75:X76">
    <cfRule type="containsText" dxfId="615" priority="657" operator="containsText" text="Media">
      <formula>NOT(ISERROR(SEARCH(("Media"),(X75))))</formula>
    </cfRule>
  </conditionalFormatting>
  <conditionalFormatting sqref="Z75:Z76">
    <cfRule type="containsText" dxfId="614" priority="658" operator="containsText" text="Catastrófico">
      <formula>NOT(ISERROR(SEARCH(("Catastrófico"),(Z75))))</formula>
    </cfRule>
  </conditionalFormatting>
  <conditionalFormatting sqref="Z75:Z76">
    <cfRule type="containsText" dxfId="613" priority="659" operator="containsText" text="Mayor">
      <formula>NOT(ISERROR(SEARCH(("Mayor"),(Z75))))</formula>
    </cfRule>
  </conditionalFormatting>
  <conditionalFormatting sqref="Z75:Z76">
    <cfRule type="containsText" dxfId="612" priority="660" operator="containsText" text="Moderado">
      <formula>NOT(ISERROR(SEARCH(("Moderado"),(Z75))))</formula>
    </cfRule>
  </conditionalFormatting>
  <conditionalFormatting sqref="Z75:Z76">
    <cfRule type="containsText" dxfId="611" priority="661" operator="containsText" text="Menor">
      <formula>NOT(ISERROR(SEARCH(("Menor"),(Z75))))</formula>
    </cfRule>
  </conditionalFormatting>
  <conditionalFormatting sqref="Z75:Z76">
    <cfRule type="containsText" dxfId="610" priority="662" operator="containsText" text="Leve">
      <formula>NOT(ISERROR(SEARCH(("Leve"),(Z75))))</formula>
    </cfRule>
  </conditionalFormatting>
  <conditionalFormatting sqref="AA75:AA76">
    <cfRule type="containsText" dxfId="609" priority="663" operator="containsText" text="Bajo">
      <formula>NOT(ISERROR(SEARCH(("Bajo"),(AA75))))</formula>
    </cfRule>
  </conditionalFormatting>
  <conditionalFormatting sqref="AA75:AA76">
    <cfRule type="containsText" dxfId="608" priority="664" operator="containsText" text="Moderado">
      <formula>NOT(ISERROR(SEARCH(("Moderado"),(AA75))))</formula>
    </cfRule>
  </conditionalFormatting>
  <conditionalFormatting sqref="AA75:AA76">
    <cfRule type="containsText" dxfId="607" priority="665" operator="containsText" text="Alto">
      <formula>NOT(ISERROR(SEARCH(("Alto"),(AA75))))</formula>
    </cfRule>
  </conditionalFormatting>
  <conditionalFormatting sqref="AA75:AA76">
    <cfRule type="containsText" dxfId="606" priority="666" operator="containsText" text="Extremo">
      <formula>NOT(ISERROR(SEARCH(("Extremo"),(AA75))))</formula>
    </cfRule>
  </conditionalFormatting>
  <conditionalFormatting sqref="M78">
    <cfRule type="containsText" dxfId="605" priority="667" operator="containsText" text="Bajo">
      <formula>NOT(ISERROR(SEARCH(("Bajo"),(M78))))</formula>
    </cfRule>
  </conditionalFormatting>
  <conditionalFormatting sqref="M78">
    <cfRule type="containsText" dxfId="604" priority="668" operator="containsText" text="Moderado">
      <formula>NOT(ISERROR(SEARCH(("Moderado"),(M78))))</formula>
    </cfRule>
  </conditionalFormatting>
  <conditionalFormatting sqref="M78">
    <cfRule type="containsText" dxfId="603" priority="669" operator="containsText" text="Alto">
      <formula>NOT(ISERROR(SEARCH(("Alto"),(M78))))</formula>
    </cfRule>
  </conditionalFormatting>
  <conditionalFormatting sqref="M78">
    <cfRule type="containsText" dxfId="602" priority="670" operator="containsText" text="Extremo">
      <formula>NOT(ISERROR(SEARCH(("Extremo"),(M78))))</formula>
    </cfRule>
  </conditionalFormatting>
  <conditionalFormatting sqref="X78">
    <cfRule type="containsText" dxfId="601" priority="671" operator="containsText" text="Muy Bajo">
      <formula>NOT(ISERROR(SEARCH(("Muy Bajo"),(X78))))</formula>
    </cfRule>
  </conditionalFormatting>
  <conditionalFormatting sqref="X78">
    <cfRule type="containsText" dxfId="600" priority="672" operator="containsText" text="Baja">
      <formula>NOT(ISERROR(SEARCH(("Baja"),(X78))))</formula>
    </cfRule>
  </conditionalFormatting>
  <conditionalFormatting sqref="X78">
    <cfRule type="containsText" dxfId="599" priority="673" operator="containsText" text="Muy alta">
      <formula>NOT(ISERROR(SEARCH(("Muy alta"),(X78))))</formula>
    </cfRule>
  </conditionalFormatting>
  <conditionalFormatting sqref="X78">
    <cfRule type="containsText" dxfId="598" priority="674" operator="containsText" text="Alta">
      <formula>NOT(ISERROR(SEARCH(("Alta"),(X78))))</formula>
    </cfRule>
  </conditionalFormatting>
  <conditionalFormatting sqref="X78">
    <cfRule type="containsText" dxfId="597" priority="675" operator="containsText" text="Media">
      <formula>NOT(ISERROR(SEARCH(("Media"),(X78))))</formula>
    </cfRule>
  </conditionalFormatting>
  <conditionalFormatting sqref="Z78">
    <cfRule type="containsText" dxfId="596" priority="676" operator="containsText" text="Catastrófico">
      <formula>NOT(ISERROR(SEARCH(("Catastrófico"),(Z78))))</formula>
    </cfRule>
  </conditionalFormatting>
  <conditionalFormatting sqref="Z78">
    <cfRule type="containsText" dxfId="595" priority="677" operator="containsText" text="Mayor">
      <formula>NOT(ISERROR(SEARCH(("Mayor"),(Z78))))</formula>
    </cfRule>
  </conditionalFormatting>
  <conditionalFormatting sqref="Z78">
    <cfRule type="containsText" dxfId="594" priority="678" operator="containsText" text="Moderado">
      <formula>NOT(ISERROR(SEARCH(("Moderado"),(Z78))))</formula>
    </cfRule>
  </conditionalFormatting>
  <conditionalFormatting sqref="Z78">
    <cfRule type="containsText" dxfId="593" priority="679" operator="containsText" text="Menor">
      <formula>NOT(ISERROR(SEARCH(("Menor"),(Z78))))</formula>
    </cfRule>
  </conditionalFormatting>
  <conditionalFormatting sqref="Z78">
    <cfRule type="containsText" dxfId="592" priority="680" operator="containsText" text="Leve">
      <formula>NOT(ISERROR(SEARCH(("Leve"),(Z78))))</formula>
    </cfRule>
  </conditionalFormatting>
  <conditionalFormatting sqref="AA78">
    <cfRule type="containsText" dxfId="591" priority="681" operator="containsText" text="Bajo">
      <formula>NOT(ISERROR(SEARCH(("Bajo"),(AA78))))</formula>
    </cfRule>
  </conditionalFormatting>
  <conditionalFormatting sqref="AA78">
    <cfRule type="containsText" dxfId="590" priority="682" operator="containsText" text="Moderado">
      <formula>NOT(ISERROR(SEARCH(("Moderado"),(AA78))))</formula>
    </cfRule>
  </conditionalFormatting>
  <conditionalFormatting sqref="AA78">
    <cfRule type="containsText" dxfId="589" priority="683" operator="containsText" text="Alto">
      <formula>NOT(ISERROR(SEARCH(("Alto"),(AA78))))</formula>
    </cfRule>
  </conditionalFormatting>
  <conditionalFormatting sqref="AA78">
    <cfRule type="containsText" dxfId="588" priority="684" operator="containsText" text="Extremo">
      <formula>NOT(ISERROR(SEARCH(("Extremo"),(AA78))))</formula>
    </cfRule>
  </conditionalFormatting>
  <conditionalFormatting sqref="M79:M80">
    <cfRule type="containsText" dxfId="587" priority="685" operator="containsText" text="Bajo">
      <formula>NOT(ISERROR(SEARCH(("Bajo"),(M79))))</formula>
    </cfRule>
  </conditionalFormatting>
  <conditionalFormatting sqref="M79:M80">
    <cfRule type="containsText" dxfId="586" priority="686" operator="containsText" text="Moderado">
      <formula>NOT(ISERROR(SEARCH(("Moderado"),(M79))))</formula>
    </cfRule>
  </conditionalFormatting>
  <conditionalFormatting sqref="M79:M80">
    <cfRule type="containsText" dxfId="585" priority="687" operator="containsText" text="Alto">
      <formula>NOT(ISERROR(SEARCH(("Alto"),(M79))))</formula>
    </cfRule>
  </conditionalFormatting>
  <conditionalFormatting sqref="M79:M80">
    <cfRule type="containsText" dxfId="584" priority="688" operator="containsText" text="Extremo">
      <formula>NOT(ISERROR(SEARCH(("Extremo"),(M79))))</formula>
    </cfRule>
  </conditionalFormatting>
  <conditionalFormatting sqref="X79:X80">
    <cfRule type="containsText" dxfId="583" priority="689" operator="containsText" text="Muy Bajo">
      <formula>NOT(ISERROR(SEARCH(("Muy Bajo"),(X79))))</formula>
    </cfRule>
  </conditionalFormatting>
  <conditionalFormatting sqref="X79:X80">
    <cfRule type="containsText" dxfId="582" priority="690" operator="containsText" text="Baja">
      <formula>NOT(ISERROR(SEARCH(("Baja"),(X79))))</formula>
    </cfRule>
  </conditionalFormatting>
  <conditionalFormatting sqref="X79:X80">
    <cfRule type="containsText" dxfId="581" priority="691" operator="containsText" text="Muy alta">
      <formula>NOT(ISERROR(SEARCH(("Muy alta"),(X79))))</formula>
    </cfRule>
  </conditionalFormatting>
  <conditionalFormatting sqref="X79:X80">
    <cfRule type="containsText" dxfId="580" priority="692" operator="containsText" text="Alta">
      <formula>NOT(ISERROR(SEARCH(("Alta"),(X79))))</formula>
    </cfRule>
  </conditionalFormatting>
  <conditionalFormatting sqref="X79:X80">
    <cfRule type="containsText" dxfId="579" priority="693" operator="containsText" text="Media">
      <formula>NOT(ISERROR(SEARCH(("Media"),(X79))))</formula>
    </cfRule>
  </conditionalFormatting>
  <conditionalFormatting sqref="Z79:Z80">
    <cfRule type="containsText" dxfId="578" priority="694" operator="containsText" text="Catastrófico">
      <formula>NOT(ISERROR(SEARCH(("Catastrófico"),(Z79))))</formula>
    </cfRule>
  </conditionalFormatting>
  <conditionalFormatting sqref="Z79:Z80">
    <cfRule type="containsText" dxfId="577" priority="695" operator="containsText" text="Mayor">
      <formula>NOT(ISERROR(SEARCH(("Mayor"),(Z79))))</formula>
    </cfRule>
  </conditionalFormatting>
  <conditionalFormatting sqref="Z79:Z80">
    <cfRule type="containsText" dxfId="576" priority="696" operator="containsText" text="Moderado">
      <formula>NOT(ISERROR(SEARCH(("Moderado"),(Z79))))</formula>
    </cfRule>
  </conditionalFormatting>
  <conditionalFormatting sqref="Z79:Z80">
    <cfRule type="containsText" dxfId="575" priority="697" operator="containsText" text="Menor">
      <formula>NOT(ISERROR(SEARCH(("Menor"),(Z79))))</formula>
    </cfRule>
  </conditionalFormatting>
  <conditionalFormatting sqref="Z79:Z80">
    <cfRule type="containsText" dxfId="574" priority="698" operator="containsText" text="Leve">
      <formula>NOT(ISERROR(SEARCH(("Leve"),(Z79))))</formula>
    </cfRule>
  </conditionalFormatting>
  <conditionalFormatting sqref="AA79:AA80">
    <cfRule type="containsText" dxfId="573" priority="699" operator="containsText" text="Bajo">
      <formula>NOT(ISERROR(SEARCH(("Bajo"),(AA79))))</formula>
    </cfRule>
  </conditionalFormatting>
  <conditionalFormatting sqref="AA79:AA80">
    <cfRule type="containsText" dxfId="572" priority="700" operator="containsText" text="Moderado">
      <formula>NOT(ISERROR(SEARCH(("Moderado"),(AA79))))</formula>
    </cfRule>
  </conditionalFormatting>
  <conditionalFormatting sqref="AA79:AA80">
    <cfRule type="containsText" dxfId="571" priority="701" operator="containsText" text="Alto">
      <formula>NOT(ISERROR(SEARCH(("Alto"),(AA79))))</formula>
    </cfRule>
  </conditionalFormatting>
  <conditionalFormatting sqref="AA79:AA80">
    <cfRule type="containsText" dxfId="570" priority="702" operator="containsText" text="Extremo">
      <formula>NOT(ISERROR(SEARCH(("Extremo"),(AA79))))</formula>
    </cfRule>
  </conditionalFormatting>
  <conditionalFormatting sqref="I76">
    <cfRule type="containsText" dxfId="569" priority="703" operator="containsText" text="Muy Bajo">
      <formula>NOT(ISERROR(SEARCH(("Muy Bajo"),(I76))))</formula>
    </cfRule>
  </conditionalFormatting>
  <conditionalFormatting sqref="I76">
    <cfRule type="containsText" dxfId="568" priority="704" operator="containsText" text="Baja">
      <formula>NOT(ISERROR(SEARCH(("Baja"),(I76))))</formula>
    </cfRule>
  </conditionalFormatting>
  <conditionalFormatting sqref="I76">
    <cfRule type="containsText" dxfId="567" priority="705" operator="containsText" text="Muy alta">
      <formula>NOT(ISERROR(SEARCH(("Muy alta"),(I76))))</formula>
    </cfRule>
  </conditionalFormatting>
  <conditionalFormatting sqref="I76">
    <cfRule type="containsText" dxfId="566" priority="706" operator="containsText" text="Alta">
      <formula>NOT(ISERROR(SEARCH(("Alta"),(I76))))</formula>
    </cfRule>
  </conditionalFormatting>
  <conditionalFormatting sqref="I76">
    <cfRule type="containsText" dxfId="565" priority="707" operator="containsText" text="Media">
      <formula>NOT(ISERROR(SEARCH(("Media"),(I76))))</formula>
    </cfRule>
  </conditionalFormatting>
  <conditionalFormatting sqref="I78">
    <cfRule type="containsText" dxfId="564" priority="708" operator="containsText" text="Muy Bajo">
      <formula>NOT(ISERROR(SEARCH(("Muy Bajo"),(I78))))</formula>
    </cfRule>
  </conditionalFormatting>
  <conditionalFormatting sqref="I78">
    <cfRule type="containsText" dxfId="563" priority="709" operator="containsText" text="Baja">
      <formula>NOT(ISERROR(SEARCH(("Baja"),(I78))))</formula>
    </cfRule>
  </conditionalFormatting>
  <conditionalFormatting sqref="I78">
    <cfRule type="containsText" dxfId="562" priority="710" operator="containsText" text="Muy alta">
      <formula>NOT(ISERROR(SEARCH(("Muy alta"),(I78))))</formula>
    </cfRule>
  </conditionalFormatting>
  <conditionalFormatting sqref="I78">
    <cfRule type="containsText" dxfId="561" priority="711" operator="containsText" text="Alta">
      <formula>NOT(ISERROR(SEARCH(("Alta"),(I78))))</formula>
    </cfRule>
  </conditionalFormatting>
  <conditionalFormatting sqref="I78">
    <cfRule type="containsText" dxfId="560" priority="712" operator="containsText" text="Media">
      <formula>NOT(ISERROR(SEARCH(("Media"),(I78))))</formula>
    </cfRule>
  </conditionalFormatting>
  <conditionalFormatting sqref="M82 M84">
    <cfRule type="containsText" dxfId="559" priority="713" operator="containsText" text="Bajo">
      <formula>NOT(ISERROR(SEARCH(("Bajo"),(M82))))</formula>
    </cfRule>
  </conditionalFormatting>
  <conditionalFormatting sqref="M82 M84">
    <cfRule type="containsText" dxfId="558" priority="714" operator="containsText" text="Moderado">
      <formula>NOT(ISERROR(SEARCH(("Moderado"),(M82))))</formula>
    </cfRule>
  </conditionalFormatting>
  <conditionalFormatting sqref="M82 M84">
    <cfRule type="containsText" dxfId="557" priority="715" operator="containsText" text="Alto">
      <formula>NOT(ISERROR(SEARCH(("Alto"),(M82))))</formula>
    </cfRule>
  </conditionalFormatting>
  <conditionalFormatting sqref="M82 M84">
    <cfRule type="containsText" dxfId="556" priority="716" operator="containsText" text="Extremo">
      <formula>NOT(ISERROR(SEARCH(("Extremo"),(M82))))</formula>
    </cfRule>
  </conditionalFormatting>
  <conditionalFormatting sqref="X82 X84 X87">
    <cfRule type="containsText" dxfId="555" priority="717" operator="containsText" text="Muy Bajo">
      <formula>NOT(ISERROR(SEARCH(("Muy Bajo"),(X82))))</formula>
    </cfRule>
  </conditionalFormatting>
  <conditionalFormatting sqref="X82 X84 X87">
    <cfRule type="containsText" dxfId="554" priority="718" operator="containsText" text="Baja">
      <formula>NOT(ISERROR(SEARCH(("Baja"),(X82))))</formula>
    </cfRule>
  </conditionalFormatting>
  <conditionalFormatting sqref="X82 X84 X87">
    <cfRule type="containsText" dxfId="553" priority="719" operator="containsText" text="Muy alta">
      <formula>NOT(ISERROR(SEARCH(("Muy alta"),(X82))))</formula>
    </cfRule>
  </conditionalFormatting>
  <conditionalFormatting sqref="X82 X84 X87">
    <cfRule type="containsText" dxfId="552" priority="720" operator="containsText" text="Alta">
      <formula>NOT(ISERROR(SEARCH(("Alta"),(X82))))</formula>
    </cfRule>
  </conditionalFormatting>
  <conditionalFormatting sqref="X82 X84 X87">
    <cfRule type="containsText" dxfId="551" priority="721" operator="containsText" text="Media">
      <formula>NOT(ISERROR(SEARCH(("Media"),(X82))))</formula>
    </cfRule>
  </conditionalFormatting>
  <conditionalFormatting sqref="Z82 Z84 Z87">
    <cfRule type="containsText" dxfId="550" priority="722" operator="containsText" text="Catastrófico">
      <formula>NOT(ISERROR(SEARCH(("Catastrófico"),(Z82))))</formula>
    </cfRule>
  </conditionalFormatting>
  <conditionalFormatting sqref="Z82 Z84 Z87">
    <cfRule type="containsText" dxfId="549" priority="723" operator="containsText" text="Mayor">
      <formula>NOT(ISERROR(SEARCH(("Mayor"),(Z82))))</formula>
    </cfRule>
  </conditionalFormatting>
  <conditionalFormatting sqref="Z82 Z84 Z87">
    <cfRule type="containsText" dxfId="548" priority="724" operator="containsText" text="Moderado">
      <formula>NOT(ISERROR(SEARCH(("Moderado"),(Z82))))</formula>
    </cfRule>
  </conditionalFormatting>
  <conditionalFormatting sqref="Z82 Z84 Z87">
    <cfRule type="containsText" dxfId="547" priority="725" operator="containsText" text="Menor">
      <formula>NOT(ISERROR(SEARCH(("Menor"),(Z82))))</formula>
    </cfRule>
  </conditionalFormatting>
  <conditionalFormatting sqref="Z82 Z84 Z87">
    <cfRule type="containsText" dxfId="546" priority="726" operator="containsText" text="Leve">
      <formula>NOT(ISERROR(SEARCH(("Leve"),(Z82))))</formula>
    </cfRule>
  </conditionalFormatting>
  <conditionalFormatting sqref="AA82 AA84 AA87">
    <cfRule type="containsText" dxfId="545" priority="727" operator="containsText" text="Bajo">
      <formula>NOT(ISERROR(SEARCH(("Bajo"),(AA82))))</formula>
    </cfRule>
  </conditionalFormatting>
  <conditionalFormatting sqref="AA82 AA84 AA87">
    <cfRule type="containsText" dxfId="544" priority="728" operator="containsText" text="Moderado">
      <formula>NOT(ISERROR(SEARCH(("Moderado"),(AA82))))</formula>
    </cfRule>
  </conditionalFormatting>
  <conditionalFormatting sqref="AA82 AA84 AA87">
    <cfRule type="containsText" dxfId="543" priority="729" operator="containsText" text="Alto">
      <formula>NOT(ISERROR(SEARCH(("Alto"),(AA82))))</formula>
    </cfRule>
  </conditionalFormatting>
  <conditionalFormatting sqref="AA82 AA84 AA87">
    <cfRule type="containsText" dxfId="542" priority="730" operator="containsText" text="Extremo">
      <formula>NOT(ISERROR(SEARCH(("Extremo"),(AA82))))</formula>
    </cfRule>
  </conditionalFormatting>
  <conditionalFormatting sqref="M87">
    <cfRule type="containsText" dxfId="541" priority="731" operator="containsText" text="Bajo">
      <formula>NOT(ISERROR(SEARCH(("Bajo"),(M87))))</formula>
    </cfRule>
  </conditionalFormatting>
  <conditionalFormatting sqref="M87">
    <cfRule type="containsText" dxfId="540" priority="732" operator="containsText" text="Moderado">
      <formula>NOT(ISERROR(SEARCH(("Moderado"),(M87))))</formula>
    </cfRule>
  </conditionalFormatting>
  <conditionalFormatting sqref="M87">
    <cfRule type="containsText" dxfId="539" priority="733" operator="containsText" text="Alto">
      <formula>NOT(ISERROR(SEARCH(("Alto"),(M87))))</formula>
    </cfRule>
  </conditionalFormatting>
  <conditionalFormatting sqref="M87">
    <cfRule type="containsText" dxfId="538" priority="734" operator="containsText" text="Extremo">
      <formula>NOT(ISERROR(SEARCH(("Extremo"),(M87))))</formula>
    </cfRule>
  </conditionalFormatting>
  <conditionalFormatting sqref="I74">
    <cfRule type="containsText" dxfId="537" priority="735" operator="containsText" text="Muy Bajo">
      <formula>NOT(ISERROR(SEARCH(("Muy Bajo"),(I74))))</formula>
    </cfRule>
  </conditionalFormatting>
  <conditionalFormatting sqref="I74">
    <cfRule type="containsText" dxfId="536" priority="736" operator="containsText" text="Baja">
      <formula>NOT(ISERROR(SEARCH(("Baja"),(I74))))</formula>
    </cfRule>
  </conditionalFormatting>
  <conditionalFormatting sqref="I74">
    <cfRule type="containsText" dxfId="535" priority="737" operator="containsText" text="Muy alta">
      <formula>NOT(ISERROR(SEARCH(("Muy alta"),(I74))))</formula>
    </cfRule>
  </conditionalFormatting>
  <conditionalFormatting sqref="I74">
    <cfRule type="containsText" dxfId="534" priority="738" operator="containsText" text="Alta">
      <formula>NOT(ISERROR(SEARCH(("Alta"),(I74))))</formula>
    </cfRule>
  </conditionalFormatting>
  <conditionalFormatting sqref="I74">
    <cfRule type="containsText" dxfId="533" priority="739" operator="containsText" text="Media">
      <formula>NOT(ISERROR(SEARCH(("Media"),(I74))))</formula>
    </cfRule>
  </conditionalFormatting>
  <conditionalFormatting sqref="I72">
    <cfRule type="containsText" dxfId="532" priority="740" operator="containsText" text="Muy Bajo">
      <formula>NOT(ISERROR(SEARCH(("Muy Bajo"),(I72))))</formula>
    </cfRule>
  </conditionalFormatting>
  <conditionalFormatting sqref="I72">
    <cfRule type="containsText" dxfId="531" priority="741" operator="containsText" text="Baja">
      <formula>NOT(ISERROR(SEARCH(("Baja"),(I72))))</formula>
    </cfRule>
  </conditionalFormatting>
  <conditionalFormatting sqref="I72">
    <cfRule type="containsText" dxfId="530" priority="742" operator="containsText" text="Muy alta">
      <formula>NOT(ISERROR(SEARCH(("Muy alta"),(I72))))</formula>
    </cfRule>
  </conditionalFormatting>
  <conditionalFormatting sqref="I72">
    <cfRule type="containsText" dxfId="529" priority="743" operator="containsText" text="Alta">
      <formula>NOT(ISERROR(SEARCH(("Alta"),(I72))))</formula>
    </cfRule>
  </conditionalFormatting>
  <conditionalFormatting sqref="I72">
    <cfRule type="containsText" dxfId="528" priority="744" operator="containsText" text="Media">
      <formula>NOT(ISERROR(SEARCH(("Media"),(I72))))</formula>
    </cfRule>
  </conditionalFormatting>
  <conditionalFormatting sqref="K72">
    <cfRule type="containsText" dxfId="527" priority="745" operator="containsText" text="Catastrófico">
      <formula>NOT(ISERROR(SEARCH(("Catastrófico"),(K72))))</formula>
    </cfRule>
  </conditionalFormatting>
  <conditionalFormatting sqref="K72">
    <cfRule type="containsText" dxfId="526" priority="746" operator="containsText" text="Mayor">
      <formula>NOT(ISERROR(SEARCH(("Mayor"),(K72))))</formula>
    </cfRule>
  </conditionalFormatting>
  <conditionalFormatting sqref="K72">
    <cfRule type="containsText" dxfId="525" priority="747" operator="containsText" text="Moderado">
      <formula>NOT(ISERROR(SEARCH(("Moderado"),(K72))))</formula>
    </cfRule>
  </conditionalFormatting>
  <conditionalFormatting sqref="K72">
    <cfRule type="containsText" dxfId="524" priority="748" operator="containsText" text="Menor">
      <formula>NOT(ISERROR(SEARCH(("Menor"),(K72))))</formula>
    </cfRule>
  </conditionalFormatting>
  <conditionalFormatting sqref="K72">
    <cfRule type="containsText" dxfId="523" priority="749" operator="containsText" text="Leve">
      <formula>NOT(ISERROR(SEARCH(("Leve"),(K72))))</formula>
    </cfRule>
  </conditionalFormatting>
  <conditionalFormatting sqref="K74">
    <cfRule type="containsText" dxfId="522" priority="750" operator="containsText" text="Catastrófico">
      <formula>NOT(ISERROR(SEARCH(("Catastrófico"),(K74))))</formula>
    </cfRule>
  </conditionalFormatting>
  <conditionalFormatting sqref="K74">
    <cfRule type="containsText" dxfId="521" priority="751" operator="containsText" text="Mayor">
      <formula>NOT(ISERROR(SEARCH(("Mayor"),(K74))))</formula>
    </cfRule>
  </conditionalFormatting>
  <conditionalFormatting sqref="K74">
    <cfRule type="containsText" dxfId="520" priority="752" operator="containsText" text="Moderado">
      <formula>NOT(ISERROR(SEARCH(("Moderado"),(K74))))</formula>
    </cfRule>
  </conditionalFormatting>
  <conditionalFormatting sqref="K74">
    <cfRule type="containsText" dxfId="519" priority="753" operator="containsText" text="Menor">
      <formula>NOT(ISERROR(SEARCH(("Menor"),(K74))))</formula>
    </cfRule>
  </conditionalFormatting>
  <conditionalFormatting sqref="K74">
    <cfRule type="containsText" dxfId="518" priority="754" operator="containsText" text="Leve">
      <formula>NOT(ISERROR(SEARCH(("Leve"),(K74))))</formula>
    </cfRule>
  </conditionalFormatting>
  <conditionalFormatting sqref="I75">
    <cfRule type="containsText" dxfId="517" priority="755" operator="containsText" text="Muy Bajo">
      <formula>NOT(ISERROR(SEARCH(("Muy Bajo"),(I75))))</formula>
    </cfRule>
  </conditionalFormatting>
  <conditionalFormatting sqref="I75">
    <cfRule type="containsText" dxfId="516" priority="756" operator="containsText" text="Baja">
      <formula>NOT(ISERROR(SEARCH(("Baja"),(I75))))</formula>
    </cfRule>
  </conditionalFormatting>
  <conditionalFormatting sqref="I75">
    <cfRule type="containsText" dxfId="515" priority="757" operator="containsText" text="Muy alta">
      <formula>NOT(ISERROR(SEARCH(("Muy alta"),(I75))))</formula>
    </cfRule>
  </conditionalFormatting>
  <conditionalFormatting sqref="I75">
    <cfRule type="containsText" dxfId="514" priority="758" operator="containsText" text="Alta">
      <formula>NOT(ISERROR(SEARCH(("Alta"),(I75))))</formula>
    </cfRule>
  </conditionalFormatting>
  <conditionalFormatting sqref="I75">
    <cfRule type="containsText" dxfId="513" priority="759" operator="containsText" text="Media">
      <formula>NOT(ISERROR(SEARCH(("Media"),(I75))))</formula>
    </cfRule>
  </conditionalFormatting>
  <conditionalFormatting sqref="K75">
    <cfRule type="containsText" dxfId="512" priority="760" operator="containsText" text="Catastrófico">
      <formula>NOT(ISERROR(SEARCH(("Catastrófico"),(K75))))</formula>
    </cfRule>
  </conditionalFormatting>
  <conditionalFormatting sqref="K75">
    <cfRule type="containsText" dxfId="511" priority="761" operator="containsText" text="Mayor">
      <formula>NOT(ISERROR(SEARCH(("Mayor"),(K75))))</formula>
    </cfRule>
  </conditionalFormatting>
  <conditionalFormatting sqref="K75">
    <cfRule type="containsText" dxfId="510" priority="762" operator="containsText" text="Moderado">
      <formula>NOT(ISERROR(SEARCH(("Moderado"),(K75))))</formula>
    </cfRule>
  </conditionalFormatting>
  <conditionalFormatting sqref="K75">
    <cfRule type="containsText" dxfId="509" priority="763" operator="containsText" text="Menor">
      <formula>NOT(ISERROR(SEARCH(("Menor"),(K75))))</formula>
    </cfRule>
  </conditionalFormatting>
  <conditionalFormatting sqref="K75">
    <cfRule type="containsText" dxfId="508" priority="764" operator="containsText" text="Leve">
      <formula>NOT(ISERROR(SEARCH(("Leve"),(K75))))</formula>
    </cfRule>
  </conditionalFormatting>
  <conditionalFormatting sqref="K76">
    <cfRule type="containsText" dxfId="507" priority="765" operator="containsText" text="Catastrófico">
      <formula>NOT(ISERROR(SEARCH(("Catastrófico"),(K76))))</formula>
    </cfRule>
  </conditionalFormatting>
  <conditionalFormatting sqref="K76">
    <cfRule type="containsText" dxfId="506" priority="766" operator="containsText" text="Mayor">
      <formula>NOT(ISERROR(SEARCH(("Mayor"),(K76))))</formula>
    </cfRule>
  </conditionalFormatting>
  <conditionalFormatting sqref="K76">
    <cfRule type="containsText" dxfId="505" priority="767" operator="containsText" text="Moderado">
      <formula>NOT(ISERROR(SEARCH(("Moderado"),(K76))))</formula>
    </cfRule>
  </conditionalFormatting>
  <conditionalFormatting sqref="K76">
    <cfRule type="containsText" dxfId="504" priority="768" operator="containsText" text="Menor">
      <formula>NOT(ISERROR(SEARCH(("Menor"),(K76))))</formula>
    </cfRule>
  </conditionalFormatting>
  <conditionalFormatting sqref="K76">
    <cfRule type="containsText" dxfId="503" priority="769" operator="containsText" text="Leve">
      <formula>NOT(ISERROR(SEARCH(("Leve"),(K76))))</formula>
    </cfRule>
  </conditionalFormatting>
  <conditionalFormatting sqref="K78">
    <cfRule type="containsText" dxfId="502" priority="770" operator="containsText" text="Catastrófico">
      <formula>NOT(ISERROR(SEARCH(("Catastrófico"),(K78))))</formula>
    </cfRule>
  </conditionalFormatting>
  <conditionalFormatting sqref="K78">
    <cfRule type="containsText" dxfId="501" priority="771" operator="containsText" text="Mayor">
      <formula>NOT(ISERROR(SEARCH(("Mayor"),(K78))))</formula>
    </cfRule>
  </conditionalFormatting>
  <conditionalFormatting sqref="K78">
    <cfRule type="containsText" dxfId="500" priority="772" operator="containsText" text="Moderado">
      <formula>NOT(ISERROR(SEARCH(("Moderado"),(K78))))</formula>
    </cfRule>
  </conditionalFormatting>
  <conditionalFormatting sqref="K78">
    <cfRule type="containsText" dxfId="499" priority="773" operator="containsText" text="Menor">
      <formula>NOT(ISERROR(SEARCH(("Menor"),(K78))))</formula>
    </cfRule>
  </conditionalFormatting>
  <conditionalFormatting sqref="K78">
    <cfRule type="containsText" dxfId="498" priority="774" operator="containsText" text="Leve">
      <formula>NOT(ISERROR(SEARCH(("Leve"),(K78))))</formula>
    </cfRule>
  </conditionalFormatting>
  <conditionalFormatting sqref="I79">
    <cfRule type="containsText" dxfId="497" priority="775" operator="containsText" text="Muy Bajo">
      <formula>NOT(ISERROR(SEARCH(("Muy Bajo"),(I79))))</formula>
    </cfRule>
  </conditionalFormatting>
  <conditionalFormatting sqref="I79">
    <cfRule type="containsText" dxfId="496" priority="776" operator="containsText" text="Baja">
      <formula>NOT(ISERROR(SEARCH(("Baja"),(I79))))</formula>
    </cfRule>
  </conditionalFormatting>
  <conditionalFormatting sqref="I79">
    <cfRule type="containsText" dxfId="495" priority="777" operator="containsText" text="Muy alta">
      <formula>NOT(ISERROR(SEARCH(("Muy alta"),(I79))))</formula>
    </cfRule>
  </conditionalFormatting>
  <conditionalFormatting sqref="I79">
    <cfRule type="containsText" dxfId="494" priority="778" operator="containsText" text="Alta">
      <formula>NOT(ISERROR(SEARCH(("Alta"),(I79))))</formula>
    </cfRule>
  </conditionalFormatting>
  <conditionalFormatting sqref="I79">
    <cfRule type="containsText" dxfId="493" priority="779" operator="containsText" text="Media">
      <formula>NOT(ISERROR(SEARCH(("Media"),(I79))))</formula>
    </cfRule>
  </conditionalFormatting>
  <conditionalFormatting sqref="K79">
    <cfRule type="containsText" dxfId="492" priority="780" operator="containsText" text="Catastrófico">
      <formula>NOT(ISERROR(SEARCH(("Catastrófico"),(K79))))</formula>
    </cfRule>
  </conditionalFormatting>
  <conditionalFormatting sqref="K79">
    <cfRule type="containsText" dxfId="491" priority="781" operator="containsText" text="Mayor">
      <formula>NOT(ISERROR(SEARCH(("Mayor"),(K79))))</formula>
    </cfRule>
  </conditionalFormatting>
  <conditionalFormatting sqref="K79">
    <cfRule type="containsText" dxfId="490" priority="782" operator="containsText" text="Moderado">
      <formula>NOT(ISERROR(SEARCH(("Moderado"),(K79))))</formula>
    </cfRule>
  </conditionalFormatting>
  <conditionalFormatting sqref="K79">
    <cfRule type="containsText" dxfId="489" priority="783" operator="containsText" text="Menor">
      <formula>NOT(ISERROR(SEARCH(("Menor"),(K79))))</formula>
    </cfRule>
  </conditionalFormatting>
  <conditionalFormatting sqref="K79">
    <cfRule type="containsText" dxfId="488" priority="784" operator="containsText" text="Leve">
      <formula>NOT(ISERROR(SEARCH(("Leve"),(K79))))</formula>
    </cfRule>
  </conditionalFormatting>
  <conditionalFormatting sqref="I82">
    <cfRule type="containsText" dxfId="487" priority="785" operator="containsText" text="Muy Bajo">
      <formula>NOT(ISERROR(SEARCH(("Muy Bajo"),(I82))))</formula>
    </cfRule>
  </conditionalFormatting>
  <conditionalFormatting sqref="I82">
    <cfRule type="containsText" dxfId="486" priority="786" operator="containsText" text="Baja">
      <formula>NOT(ISERROR(SEARCH(("Baja"),(I82))))</formula>
    </cfRule>
  </conditionalFormatting>
  <conditionalFormatting sqref="I82">
    <cfRule type="containsText" dxfId="485" priority="787" operator="containsText" text="Muy alta">
      <formula>NOT(ISERROR(SEARCH(("Muy alta"),(I82))))</formula>
    </cfRule>
  </conditionalFormatting>
  <conditionalFormatting sqref="I82">
    <cfRule type="containsText" dxfId="484" priority="788" operator="containsText" text="Alta">
      <formula>NOT(ISERROR(SEARCH(("Alta"),(I82))))</formula>
    </cfRule>
  </conditionalFormatting>
  <conditionalFormatting sqref="I82">
    <cfRule type="containsText" dxfId="483" priority="789" operator="containsText" text="Media">
      <formula>NOT(ISERROR(SEARCH(("Media"),(I82))))</formula>
    </cfRule>
  </conditionalFormatting>
  <conditionalFormatting sqref="K82">
    <cfRule type="containsText" dxfId="482" priority="790" operator="containsText" text="Catastrófico">
      <formula>NOT(ISERROR(SEARCH(("Catastrófico"),(K82))))</formula>
    </cfRule>
  </conditionalFormatting>
  <conditionalFormatting sqref="K82">
    <cfRule type="containsText" dxfId="481" priority="791" operator="containsText" text="Mayor">
      <formula>NOT(ISERROR(SEARCH(("Mayor"),(K82))))</formula>
    </cfRule>
  </conditionalFormatting>
  <conditionalFormatting sqref="K82">
    <cfRule type="containsText" dxfId="480" priority="792" operator="containsText" text="Moderado">
      <formula>NOT(ISERROR(SEARCH(("Moderado"),(K82))))</formula>
    </cfRule>
  </conditionalFormatting>
  <conditionalFormatting sqref="K82">
    <cfRule type="containsText" dxfId="479" priority="793" operator="containsText" text="Menor">
      <formula>NOT(ISERROR(SEARCH(("Menor"),(K82))))</formula>
    </cfRule>
  </conditionalFormatting>
  <conditionalFormatting sqref="K82">
    <cfRule type="containsText" dxfId="478" priority="794" operator="containsText" text="Leve">
      <formula>NOT(ISERROR(SEARCH(("Leve"),(K82))))</formula>
    </cfRule>
  </conditionalFormatting>
  <conditionalFormatting sqref="I84">
    <cfRule type="containsText" dxfId="477" priority="795" operator="containsText" text="Muy Bajo">
      <formula>NOT(ISERROR(SEARCH(("Muy Bajo"),(I84))))</formula>
    </cfRule>
  </conditionalFormatting>
  <conditionalFormatting sqref="I84">
    <cfRule type="containsText" dxfId="476" priority="796" operator="containsText" text="Baja">
      <formula>NOT(ISERROR(SEARCH(("Baja"),(I84))))</formula>
    </cfRule>
  </conditionalFormatting>
  <conditionalFormatting sqref="I84">
    <cfRule type="containsText" dxfId="475" priority="797" operator="containsText" text="Muy alta">
      <formula>NOT(ISERROR(SEARCH(("Muy alta"),(I84))))</formula>
    </cfRule>
  </conditionalFormatting>
  <conditionalFormatting sqref="I84">
    <cfRule type="containsText" dxfId="474" priority="798" operator="containsText" text="Alta">
      <formula>NOT(ISERROR(SEARCH(("Alta"),(I84))))</formula>
    </cfRule>
  </conditionalFormatting>
  <conditionalFormatting sqref="I84">
    <cfRule type="containsText" dxfId="473" priority="799" operator="containsText" text="Media">
      <formula>NOT(ISERROR(SEARCH(("Media"),(I84))))</formula>
    </cfRule>
  </conditionalFormatting>
  <conditionalFormatting sqref="K84">
    <cfRule type="containsText" dxfId="472" priority="800" operator="containsText" text="Catastrófico">
      <formula>NOT(ISERROR(SEARCH(("Catastrófico"),(K84))))</formula>
    </cfRule>
  </conditionalFormatting>
  <conditionalFormatting sqref="K84">
    <cfRule type="containsText" dxfId="471" priority="801" operator="containsText" text="Mayor">
      <formula>NOT(ISERROR(SEARCH(("Mayor"),(K84))))</formula>
    </cfRule>
  </conditionalFormatting>
  <conditionalFormatting sqref="K84">
    <cfRule type="containsText" dxfId="470" priority="802" operator="containsText" text="Moderado">
      <formula>NOT(ISERROR(SEARCH(("Moderado"),(K84))))</formula>
    </cfRule>
  </conditionalFormatting>
  <conditionalFormatting sqref="K84">
    <cfRule type="containsText" dxfId="469" priority="803" operator="containsText" text="Menor">
      <formula>NOT(ISERROR(SEARCH(("Menor"),(K84))))</formula>
    </cfRule>
  </conditionalFormatting>
  <conditionalFormatting sqref="K84">
    <cfRule type="containsText" dxfId="468" priority="804" operator="containsText" text="Leve">
      <formula>NOT(ISERROR(SEARCH(("Leve"),(K84))))</formula>
    </cfRule>
  </conditionalFormatting>
  <conditionalFormatting sqref="I87">
    <cfRule type="containsText" dxfId="467" priority="805" operator="containsText" text="Muy Bajo">
      <formula>NOT(ISERROR(SEARCH(("Muy Bajo"),(I87))))</formula>
    </cfRule>
  </conditionalFormatting>
  <conditionalFormatting sqref="I87">
    <cfRule type="containsText" dxfId="466" priority="806" operator="containsText" text="Baja">
      <formula>NOT(ISERROR(SEARCH(("Baja"),(I87))))</formula>
    </cfRule>
  </conditionalFormatting>
  <conditionalFormatting sqref="I87">
    <cfRule type="containsText" dxfId="465" priority="807" operator="containsText" text="Muy alta">
      <formula>NOT(ISERROR(SEARCH(("Muy alta"),(I87))))</formula>
    </cfRule>
  </conditionalFormatting>
  <conditionalFormatting sqref="I87">
    <cfRule type="containsText" dxfId="464" priority="808" operator="containsText" text="Alta">
      <formula>NOT(ISERROR(SEARCH(("Alta"),(I87))))</formula>
    </cfRule>
  </conditionalFormatting>
  <conditionalFormatting sqref="I87">
    <cfRule type="containsText" dxfId="463" priority="809" operator="containsText" text="Media">
      <formula>NOT(ISERROR(SEARCH(("Media"),(I87))))</formula>
    </cfRule>
  </conditionalFormatting>
  <conditionalFormatting sqref="K87">
    <cfRule type="containsText" dxfId="462" priority="810" operator="containsText" text="Catastrófico">
      <formula>NOT(ISERROR(SEARCH(("Catastrófico"),(K87))))</formula>
    </cfRule>
  </conditionalFormatting>
  <conditionalFormatting sqref="K87">
    <cfRule type="containsText" dxfId="461" priority="811" operator="containsText" text="Mayor">
      <formula>NOT(ISERROR(SEARCH(("Mayor"),(K87))))</formula>
    </cfRule>
  </conditionalFormatting>
  <conditionalFormatting sqref="K87">
    <cfRule type="containsText" dxfId="460" priority="812" operator="containsText" text="Moderado">
      <formula>NOT(ISERROR(SEARCH(("Moderado"),(K87))))</formula>
    </cfRule>
  </conditionalFormatting>
  <conditionalFormatting sqref="K87">
    <cfRule type="containsText" dxfId="459" priority="813" operator="containsText" text="Menor">
      <formula>NOT(ISERROR(SEARCH(("Menor"),(K87))))</formula>
    </cfRule>
  </conditionalFormatting>
  <conditionalFormatting sqref="K87">
    <cfRule type="containsText" dxfId="458" priority="814" operator="containsText" text="Leve">
      <formula>NOT(ISERROR(SEARCH(("Leve"),(K87))))</formula>
    </cfRule>
  </conditionalFormatting>
  <conditionalFormatting sqref="I89 I93:I94 I96">
    <cfRule type="containsText" dxfId="457" priority="528" operator="containsText" text="Muy Bajo">
      <formula>NOT(ISERROR(SEARCH("Muy Bajo",I89)))</formula>
    </cfRule>
    <cfRule type="containsText" dxfId="456" priority="529" operator="containsText" text="Baja">
      <formula>NOT(ISERROR(SEARCH("Baja",I89)))</formula>
    </cfRule>
    <cfRule type="containsText" dxfId="455" priority="530" operator="containsText" text="Muy alta">
      <formula>NOT(ISERROR(SEARCH("Muy alta",I89)))</formula>
    </cfRule>
    <cfRule type="containsText" dxfId="454" priority="531" operator="containsText" text="Alta">
      <formula>NOT(ISERROR(SEARCH("Alta",I89)))</formula>
    </cfRule>
    <cfRule type="containsText" dxfId="453" priority="532" operator="containsText" text="Media">
      <formula>NOT(ISERROR(SEARCH("Media",I89)))</formula>
    </cfRule>
  </conditionalFormatting>
  <conditionalFormatting sqref="K89 K93:K94 K96">
    <cfRule type="containsText" dxfId="452" priority="523" operator="containsText" text="Catastrófico">
      <formula>NOT(ISERROR(SEARCH("Catastrófico",K89)))</formula>
    </cfRule>
    <cfRule type="containsText" dxfId="451" priority="524" operator="containsText" text="Mayor">
      <formula>NOT(ISERROR(SEARCH("Mayor",K89)))</formula>
    </cfRule>
    <cfRule type="containsText" dxfId="450" priority="525" operator="containsText" text="Moderado">
      <formula>NOT(ISERROR(SEARCH("Moderado",K89)))</formula>
    </cfRule>
    <cfRule type="containsText" dxfId="449" priority="526" operator="containsText" text="Menor">
      <formula>NOT(ISERROR(SEARCH("Menor",K89)))</formula>
    </cfRule>
    <cfRule type="containsText" dxfId="448" priority="527" operator="containsText" text="Leve">
      <formula>NOT(ISERROR(SEARCH("Leve",K89)))</formula>
    </cfRule>
  </conditionalFormatting>
  <conditionalFormatting sqref="M89 M93:M94 M96">
    <cfRule type="containsText" dxfId="447" priority="519" operator="containsText" text="Bajo">
      <formula>NOT(ISERROR(SEARCH("Bajo",M89)))</formula>
    </cfRule>
    <cfRule type="containsText" dxfId="446" priority="520" operator="containsText" text="Moderado">
      <formula>NOT(ISERROR(SEARCH("Moderado",M89)))</formula>
    </cfRule>
    <cfRule type="containsText" dxfId="445" priority="521" operator="containsText" text="Alto">
      <formula>NOT(ISERROR(SEARCH("Alto",M89)))</formula>
    </cfRule>
    <cfRule type="containsText" dxfId="444" priority="522" operator="containsText" text="Extremo">
      <formula>NOT(ISERROR(SEARCH("Extremo",M89)))</formula>
    </cfRule>
  </conditionalFormatting>
  <conditionalFormatting sqref="X89 X93:X94 X96">
    <cfRule type="containsText" dxfId="443" priority="514" operator="containsText" text="Muy Bajo">
      <formula>NOT(ISERROR(SEARCH("Muy Bajo",X89)))</formula>
    </cfRule>
    <cfRule type="containsText" dxfId="442" priority="515" operator="containsText" text="Baja">
      <formula>NOT(ISERROR(SEARCH("Baja",X89)))</formula>
    </cfRule>
    <cfRule type="containsText" dxfId="441" priority="516" operator="containsText" text="Muy alta">
      <formula>NOT(ISERROR(SEARCH("Muy alta",X89)))</formula>
    </cfRule>
    <cfRule type="containsText" dxfId="440" priority="517" operator="containsText" text="Alta">
      <formula>NOT(ISERROR(SEARCH("Alta",X89)))</formula>
    </cfRule>
    <cfRule type="containsText" dxfId="439" priority="518" operator="containsText" text="Media">
      <formula>NOT(ISERROR(SEARCH("Media",X89)))</formula>
    </cfRule>
  </conditionalFormatting>
  <conditionalFormatting sqref="Z89 Z93:Z94 Z96">
    <cfRule type="containsText" dxfId="438" priority="509" operator="containsText" text="Catastrófico">
      <formula>NOT(ISERROR(SEARCH("Catastrófico",Z89)))</formula>
    </cfRule>
    <cfRule type="containsText" dxfId="437" priority="510" operator="containsText" text="Mayor">
      <formula>NOT(ISERROR(SEARCH("Mayor",Z89)))</formula>
    </cfRule>
    <cfRule type="containsText" dxfId="436" priority="511" operator="containsText" text="Moderado">
      <formula>NOT(ISERROR(SEARCH("Moderado",Z89)))</formula>
    </cfRule>
    <cfRule type="containsText" dxfId="435" priority="512" operator="containsText" text="Menor">
      <formula>NOT(ISERROR(SEARCH("Menor",Z89)))</formula>
    </cfRule>
    <cfRule type="containsText" dxfId="434" priority="513" operator="containsText" text="Leve">
      <formula>NOT(ISERROR(SEARCH("Leve",Z89)))</formula>
    </cfRule>
  </conditionalFormatting>
  <conditionalFormatting sqref="AA89 AA93:AA94 AA96">
    <cfRule type="containsText" dxfId="433" priority="505" operator="containsText" text="Bajo">
      <formula>NOT(ISERROR(SEARCH("Bajo",AA89)))</formula>
    </cfRule>
    <cfRule type="containsText" dxfId="432" priority="506" operator="containsText" text="Moderado">
      <formula>NOT(ISERROR(SEARCH("Moderado",AA89)))</formula>
    </cfRule>
    <cfRule type="containsText" dxfId="431" priority="507" operator="containsText" text="Alto">
      <formula>NOT(ISERROR(SEARCH("Alto",AA89)))</formula>
    </cfRule>
    <cfRule type="containsText" dxfId="430" priority="508" operator="containsText" text="Extremo">
      <formula>NOT(ISERROR(SEARCH("Extremo",AA89)))</formula>
    </cfRule>
  </conditionalFormatting>
  <conditionalFormatting sqref="I91">
    <cfRule type="containsText" dxfId="429" priority="500" operator="containsText" text="Muy Bajo">
      <formula>NOT(ISERROR(SEARCH("Muy Bajo",I91)))</formula>
    </cfRule>
    <cfRule type="containsText" dxfId="428" priority="501" operator="containsText" text="Baja">
      <formula>NOT(ISERROR(SEARCH("Baja",I91)))</formula>
    </cfRule>
    <cfRule type="containsText" dxfId="427" priority="502" operator="containsText" text="Muy alta">
      <formula>NOT(ISERROR(SEARCH("Muy alta",I91)))</formula>
    </cfRule>
    <cfRule type="containsText" dxfId="426" priority="503" operator="containsText" text="Alta">
      <formula>NOT(ISERROR(SEARCH("Alta",I91)))</formula>
    </cfRule>
    <cfRule type="containsText" dxfId="425" priority="504" operator="containsText" text="Media">
      <formula>NOT(ISERROR(SEARCH("Media",I91)))</formula>
    </cfRule>
  </conditionalFormatting>
  <conditionalFormatting sqref="M91">
    <cfRule type="containsText" dxfId="424" priority="496" operator="containsText" text="Bajo">
      <formula>NOT(ISERROR(SEARCH("Bajo",M91)))</formula>
    </cfRule>
    <cfRule type="containsText" dxfId="423" priority="497" operator="containsText" text="Moderado">
      <formula>NOT(ISERROR(SEARCH("Moderado",M91)))</formula>
    </cfRule>
    <cfRule type="containsText" dxfId="422" priority="498" operator="containsText" text="Alto">
      <formula>NOT(ISERROR(SEARCH("Alto",M91)))</formula>
    </cfRule>
    <cfRule type="containsText" dxfId="421" priority="499" operator="containsText" text="Extremo">
      <formula>NOT(ISERROR(SEARCH("Extremo",M91)))</formula>
    </cfRule>
  </conditionalFormatting>
  <conditionalFormatting sqref="X91">
    <cfRule type="containsText" dxfId="420" priority="491" operator="containsText" text="Muy Bajo">
      <formula>NOT(ISERROR(SEARCH("Muy Bajo",X91)))</formula>
    </cfRule>
    <cfRule type="containsText" dxfId="419" priority="492" operator="containsText" text="Baja">
      <formula>NOT(ISERROR(SEARCH("Baja",X91)))</formula>
    </cfRule>
    <cfRule type="containsText" dxfId="418" priority="493" operator="containsText" text="Muy alta">
      <formula>NOT(ISERROR(SEARCH("Muy alta",X91)))</formula>
    </cfRule>
    <cfRule type="containsText" dxfId="417" priority="494" operator="containsText" text="Alta">
      <formula>NOT(ISERROR(SEARCH("Alta",X91)))</formula>
    </cfRule>
    <cfRule type="containsText" dxfId="416" priority="495" operator="containsText" text="Media">
      <formula>NOT(ISERROR(SEARCH("Media",X91)))</formula>
    </cfRule>
  </conditionalFormatting>
  <conditionalFormatting sqref="Z91">
    <cfRule type="containsText" dxfId="415" priority="486" operator="containsText" text="Catastrófico">
      <formula>NOT(ISERROR(SEARCH("Catastrófico",Z91)))</formula>
    </cfRule>
    <cfRule type="containsText" dxfId="414" priority="487" operator="containsText" text="Mayor">
      <formula>NOT(ISERROR(SEARCH("Mayor",Z91)))</formula>
    </cfRule>
    <cfRule type="containsText" dxfId="413" priority="488" operator="containsText" text="Moderado">
      <formula>NOT(ISERROR(SEARCH("Moderado",Z91)))</formula>
    </cfRule>
    <cfRule type="containsText" dxfId="412" priority="489" operator="containsText" text="Menor">
      <formula>NOT(ISERROR(SEARCH("Menor",Z91)))</formula>
    </cfRule>
    <cfRule type="containsText" dxfId="411" priority="490" operator="containsText" text="Leve">
      <formula>NOT(ISERROR(SEARCH("Leve",Z91)))</formula>
    </cfRule>
  </conditionalFormatting>
  <conditionalFormatting sqref="AA91">
    <cfRule type="containsText" dxfId="410" priority="482" operator="containsText" text="Bajo">
      <formula>NOT(ISERROR(SEARCH("Bajo",AA91)))</formula>
    </cfRule>
    <cfRule type="containsText" dxfId="409" priority="483" operator="containsText" text="Moderado">
      <formula>NOT(ISERROR(SEARCH("Moderado",AA91)))</formula>
    </cfRule>
    <cfRule type="containsText" dxfId="408" priority="484" operator="containsText" text="Alto">
      <formula>NOT(ISERROR(SEARCH("Alto",AA91)))</formula>
    </cfRule>
    <cfRule type="containsText" dxfId="407" priority="485" operator="containsText" text="Extremo">
      <formula>NOT(ISERROR(SEARCH("Extremo",AA91)))</formula>
    </cfRule>
  </conditionalFormatting>
  <conditionalFormatting sqref="K91">
    <cfRule type="containsText" dxfId="406" priority="477" operator="containsText" text="Catastrófico">
      <formula>NOT(ISERROR(SEARCH("Catastrófico",K91)))</formula>
    </cfRule>
    <cfRule type="containsText" dxfId="405" priority="478" operator="containsText" text="Mayor">
      <formula>NOT(ISERROR(SEARCH("Mayor",K91)))</formula>
    </cfRule>
    <cfRule type="containsText" dxfId="404" priority="479" operator="containsText" text="Moderado">
      <formula>NOT(ISERROR(SEARCH("Moderado",K91)))</formula>
    </cfRule>
    <cfRule type="containsText" dxfId="403" priority="480" operator="containsText" text="Menor">
      <formula>NOT(ISERROR(SEARCH("Menor",K91)))</formula>
    </cfRule>
    <cfRule type="containsText" dxfId="402" priority="481" operator="containsText" text="Leve">
      <formula>NOT(ISERROR(SEARCH("Leve",K91)))</formula>
    </cfRule>
  </conditionalFormatting>
  <conditionalFormatting sqref="I98:I101">
    <cfRule type="containsText" dxfId="401" priority="416" operator="containsText" text="Muy Bajo">
      <formula>NOT(ISERROR(SEARCH("Muy Bajo",I98)))</formula>
    </cfRule>
    <cfRule type="containsText" dxfId="400" priority="417" operator="containsText" text="Baja">
      <formula>NOT(ISERROR(SEARCH("Baja",I98)))</formula>
    </cfRule>
    <cfRule type="containsText" dxfId="399" priority="418" operator="containsText" text="Muy alta">
      <formula>NOT(ISERROR(SEARCH("Muy alta",I98)))</formula>
    </cfRule>
    <cfRule type="containsText" dxfId="398" priority="419" operator="containsText" text="Alta">
      <formula>NOT(ISERROR(SEARCH("Alta",I98)))</formula>
    </cfRule>
    <cfRule type="containsText" dxfId="397" priority="420" operator="containsText" text="Media">
      <formula>NOT(ISERROR(SEARCH("Media",I98)))</formula>
    </cfRule>
  </conditionalFormatting>
  <conditionalFormatting sqref="K98:K101">
    <cfRule type="containsText" dxfId="396" priority="411" operator="containsText" text="Catastrófico">
      <formula>NOT(ISERROR(SEARCH("Catastrófico",K98)))</formula>
    </cfRule>
    <cfRule type="containsText" dxfId="395" priority="412" operator="containsText" text="Mayor">
      <formula>NOT(ISERROR(SEARCH("Mayor",K98)))</formula>
    </cfRule>
    <cfRule type="containsText" dxfId="394" priority="413" operator="containsText" text="Moderado">
      <formula>NOT(ISERROR(SEARCH("Moderado",K98)))</formula>
    </cfRule>
    <cfRule type="containsText" dxfId="393" priority="414" operator="containsText" text="Menor">
      <formula>NOT(ISERROR(SEARCH("Menor",K98)))</formula>
    </cfRule>
    <cfRule type="containsText" dxfId="392" priority="415" operator="containsText" text="Leve">
      <formula>NOT(ISERROR(SEARCH("Leve",K98)))</formula>
    </cfRule>
  </conditionalFormatting>
  <conditionalFormatting sqref="M98:M101">
    <cfRule type="containsText" dxfId="391" priority="407" operator="containsText" text="Bajo">
      <formula>NOT(ISERROR(SEARCH("Bajo",M98)))</formula>
    </cfRule>
    <cfRule type="containsText" dxfId="390" priority="408" operator="containsText" text="Moderado">
      <formula>NOT(ISERROR(SEARCH("Moderado",M98)))</formula>
    </cfRule>
    <cfRule type="containsText" dxfId="389" priority="409" operator="containsText" text="Alto">
      <formula>NOT(ISERROR(SEARCH("Alto",M98)))</formula>
    </cfRule>
    <cfRule type="containsText" dxfId="388" priority="410" operator="containsText" text="Extremo">
      <formula>NOT(ISERROR(SEARCH("Extremo",M98)))</formula>
    </cfRule>
  </conditionalFormatting>
  <conditionalFormatting sqref="X98:X101">
    <cfRule type="containsText" dxfId="387" priority="402" operator="containsText" text="Muy Bajo">
      <formula>NOT(ISERROR(SEARCH("Muy Bajo",X98)))</formula>
    </cfRule>
    <cfRule type="containsText" dxfId="386" priority="403" operator="containsText" text="Baja">
      <formula>NOT(ISERROR(SEARCH("Baja",X98)))</formula>
    </cfRule>
    <cfRule type="containsText" dxfId="385" priority="404" operator="containsText" text="Muy alta">
      <formula>NOT(ISERROR(SEARCH("Muy alta",X98)))</formula>
    </cfRule>
    <cfRule type="containsText" dxfId="384" priority="405" operator="containsText" text="Alta">
      <formula>NOT(ISERROR(SEARCH("Alta",X98)))</formula>
    </cfRule>
    <cfRule type="containsText" dxfId="383" priority="406" operator="containsText" text="Media">
      <formula>NOT(ISERROR(SEARCH("Media",X98)))</formula>
    </cfRule>
  </conditionalFormatting>
  <conditionalFormatting sqref="Z98:Z101">
    <cfRule type="containsText" dxfId="382" priority="397" operator="containsText" text="Catastrófico">
      <formula>NOT(ISERROR(SEARCH("Catastrófico",Z98)))</formula>
    </cfRule>
    <cfRule type="containsText" dxfId="381" priority="398" operator="containsText" text="Mayor">
      <formula>NOT(ISERROR(SEARCH("Mayor",Z98)))</formula>
    </cfRule>
    <cfRule type="containsText" dxfId="380" priority="399" operator="containsText" text="Moderado">
      <formula>NOT(ISERROR(SEARCH("Moderado",Z98)))</formula>
    </cfRule>
    <cfRule type="containsText" dxfId="379" priority="400" operator="containsText" text="Menor">
      <formula>NOT(ISERROR(SEARCH("Menor",Z98)))</formula>
    </cfRule>
    <cfRule type="containsText" dxfId="378" priority="401" operator="containsText" text="Leve">
      <formula>NOT(ISERROR(SEARCH("Leve",Z98)))</formula>
    </cfRule>
  </conditionalFormatting>
  <conditionalFormatting sqref="AA98:AA101">
    <cfRule type="containsText" dxfId="377" priority="393" operator="containsText" text="Bajo">
      <formula>NOT(ISERROR(SEARCH("Bajo",AA98)))</formula>
    </cfRule>
    <cfRule type="containsText" dxfId="376" priority="394" operator="containsText" text="Moderado">
      <formula>NOT(ISERROR(SEARCH("Moderado",AA98)))</formula>
    </cfRule>
    <cfRule type="containsText" dxfId="375" priority="395" operator="containsText" text="Alto">
      <formula>NOT(ISERROR(SEARCH("Alto",AA98)))</formula>
    </cfRule>
    <cfRule type="containsText" dxfId="374" priority="396" operator="containsText" text="Extremo">
      <formula>NOT(ISERROR(SEARCH("Extremo",AA98)))</formula>
    </cfRule>
  </conditionalFormatting>
  <conditionalFormatting sqref="I125">
    <cfRule type="containsText" dxfId="373" priority="388" operator="containsText" text="Muy Bajo">
      <formula>NOT(ISERROR(SEARCH("Muy Bajo",I125)))</formula>
    </cfRule>
    <cfRule type="containsText" dxfId="372" priority="389" operator="containsText" text="Baja">
      <formula>NOT(ISERROR(SEARCH("Baja",I125)))</formula>
    </cfRule>
    <cfRule type="containsText" dxfId="371" priority="390" operator="containsText" text="Muy alta">
      <formula>NOT(ISERROR(SEARCH("Muy alta",I125)))</formula>
    </cfRule>
    <cfRule type="containsText" dxfId="370" priority="391" operator="containsText" text="Alta">
      <formula>NOT(ISERROR(SEARCH("Alta",I125)))</formula>
    </cfRule>
    <cfRule type="containsText" dxfId="369" priority="392" operator="containsText" text="Media">
      <formula>NOT(ISERROR(SEARCH("Media",I125)))</formula>
    </cfRule>
  </conditionalFormatting>
  <conditionalFormatting sqref="K125">
    <cfRule type="containsText" dxfId="368" priority="383" operator="containsText" text="Catastrófico">
      <formula>NOT(ISERROR(SEARCH("Catastrófico",K125)))</formula>
    </cfRule>
    <cfRule type="containsText" dxfId="367" priority="384" operator="containsText" text="Mayor">
      <formula>NOT(ISERROR(SEARCH("Mayor",K125)))</formula>
    </cfRule>
    <cfRule type="containsText" dxfId="366" priority="385" operator="containsText" text="Moderado">
      <formula>NOT(ISERROR(SEARCH("Moderado",K125)))</formula>
    </cfRule>
    <cfRule type="containsText" dxfId="365" priority="386" operator="containsText" text="Menor">
      <formula>NOT(ISERROR(SEARCH("Menor",K125)))</formula>
    </cfRule>
    <cfRule type="containsText" dxfId="364" priority="387" operator="containsText" text="Leve">
      <formula>NOT(ISERROR(SEARCH("Leve",K125)))</formula>
    </cfRule>
  </conditionalFormatting>
  <conditionalFormatting sqref="M125">
    <cfRule type="containsText" dxfId="363" priority="365" operator="containsText" text="Bajo">
      <formula>NOT(ISERROR(SEARCH("Bajo",M125)))</formula>
    </cfRule>
    <cfRule type="containsText" dxfId="362" priority="366" operator="containsText" text="Moderado">
      <formula>NOT(ISERROR(SEARCH("Moderado",M125)))</formula>
    </cfRule>
    <cfRule type="containsText" dxfId="361" priority="367" operator="containsText" text="Alto">
      <formula>NOT(ISERROR(SEARCH("Alto",M125)))</formula>
    </cfRule>
    <cfRule type="containsText" dxfId="360" priority="368" operator="containsText" text="Extremo">
      <formula>NOT(ISERROR(SEARCH("Extremo",M125)))</formula>
    </cfRule>
  </conditionalFormatting>
  <conditionalFormatting sqref="X125">
    <cfRule type="containsText" dxfId="359" priority="378" operator="containsText" text="Muy Bajo">
      <formula>NOT(ISERROR(SEARCH("Muy Bajo",X125)))</formula>
    </cfRule>
    <cfRule type="containsText" dxfId="358" priority="379" operator="containsText" text="Baja">
      <formula>NOT(ISERROR(SEARCH("Baja",X125)))</formula>
    </cfRule>
    <cfRule type="containsText" dxfId="357" priority="380" operator="containsText" text="Muy alta">
      <formula>NOT(ISERROR(SEARCH("Muy alta",X125)))</formula>
    </cfRule>
    <cfRule type="containsText" dxfId="356" priority="381" operator="containsText" text="Alta">
      <formula>NOT(ISERROR(SEARCH("Alta",X125)))</formula>
    </cfRule>
    <cfRule type="containsText" dxfId="355" priority="382" operator="containsText" text="Media">
      <formula>NOT(ISERROR(SEARCH("Media",X125)))</formula>
    </cfRule>
  </conditionalFormatting>
  <conditionalFormatting sqref="Z125">
    <cfRule type="containsText" dxfId="354" priority="373" operator="containsText" text="Catastrófico">
      <formula>NOT(ISERROR(SEARCH("Catastrófico",Z125)))</formula>
    </cfRule>
    <cfRule type="containsText" dxfId="353" priority="374" operator="containsText" text="Mayor">
      <formula>NOT(ISERROR(SEARCH("Mayor",Z125)))</formula>
    </cfRule>
    <cfRule type="containsText" dxfId="352" priority="375" operator="containsText" text="Moderado">
      <formula>NOT(ISERROR(SEARCH("Moderado",Z125)))</formula>
    </cfRule>
    <cfRule type="containsText" dxfId="351" priority="376" operator="containsText" text="Menor">
      <formula>NOT(ISERROR(SEARCH("Menor",Z125)))</formula>
    </cfRule>
    <cfRule type="containsText" dxfId="350" priority="377" operator="containsText" text="Leve">
      <formula>NOT(ISERROR(SEARCH("Leve",Z125)))</formula>
    </cfRule>
  </conditionalFormatting>
  <conditionalFormatting sqref="AA125">
    <cfRule type="containsText" dxfId="349" priority="369" operator="containsText" text="Bajo">
      <formula>NOT(ISERROR(SEARCH("Bajo",AA125)))</formula>
    </cfRule>
    <cfRule type="containsText" dxfId="348" priority="370" operator="containsText" text="Moderado">
      <formula>NOT(ISERROR(SEARCH("Moderado",AA125)))</formula>
    </cfRule>
    <cfRule type="containsText" dxfId="347" priority="371" operator="containsText" text="Alto">
      <formula>NOT(ISERROR(SEARCH("Alto",AA125)))</formula>
    </cfRule>
    <cfRule type="containsText" dxfId="346" priority="372" operator="containsText" text="Extremo">
      <formula>NOT(ISERROR(SEARCH("Extremo",AA125)))</formula>
    </cfRule>
  </conditionalFormatting>
  <conditionalFormatting sqref="I108 I110 I112 I114">
    <cfRule type="containsText" dxfId="345" priority="337" operator="containsText" text="Muy Bajo">
      <formula>NOT(ISERROR(SEARCH(("Muy Bajo"),(I108))))</formula>
    </cfRule>
  </conditionalFormatting>
  <conditionalFormatting sqref="I108 I110 I112 I114">
    <cfRule type="containsText" dxfId="344" priority="338" operator="containsText" text="Baja">
      <formula>NOT(ISERROR(SEARCH(("Baja"),(I108))))</formula>
    </cfRule>
  </conditionalFormatting>
  <conditionalFormatting sqref="I108 I110 I112 I114">
    <cfRule type="containsText" dxfId="343" priority="339" operator="containsText" text="Muy alta">
      <formula>NOT(ISERROR(SEARCH(("Muy alta"),(I108))))</formula>
    </cfRule>
  </conditionalFormatting>
  <conditionalFormatting sqref="I108 I110 I112 I114">
    <cfRule type="containsText" dxfId="342" priority="340" operator="containsText" text="Alta">
      <formula>NOT(ISERROR(SEARCH(("Alta"),(I108))))</formula>
    </cfRule>
  </conditionalFormatting>
  <conditionalFormatting sqref="I108 I110 I112 I114">
    <cfRule type="containsText" dxfId="341" priority="341" operator="containsText" text="Media">
      <formula>NOT(ISERROR(SEARCH(("Media"),(I108))))</formula>
    </cfRule>
  </conditionalFormatting>
  <conditionalFormatting sqref="K108 K110 K112 K114">
    <cfRule type="containsText" dxfId="340" priority="342" operator="containsText" text="Catastrófico">
      <formula>NOT(ISERROR(SEARCH(("Catastrófico"),(K108))))</formula>
    </cfRule>
  </conditionalFormatting>
  <conditionalFormatting sqref="K108 K110 K112 K114">
    <cfRule type="containsText" dxfId="339" priority="343" operator="containsText" text="Mayor">
      <formula>NOT(ISERROR(SEARCH(("Mayor"),(K108))))</formula>
    </cfRule>
  </conditionalFormatting>
  <conditionalFormatting sqref="K108 K110 K112 K114">
    <cfRule type="containsText" dxfId="338" priority="344" operator="containsText" text="Moderado">
      <formula>NOT(ISERROR(SEARCH(("Moderado"),(K108))))</formula>
    </cfRule>
  </conditionalFormatting>
  <conditionalFormatting sqref="K108 K110 K112 K114">
    <cfRule type="containsText" dxfId="337" priority="345" operator="containsText" text="Menor">
      <formula>NOT(ISERROR(SEARCH(("Menor"),(K108))))</formula>
    </cfRule>
  </conditionalFormatting>
  <conditionalFormatting sqref="K108 K110 K112 K114">
    <cfRule type="containsText" dxfId="336" priority="346" operator="containsText" text="Leve">
      <formula>NOT(ISERROR(SEARCH(("Leve"),(K108))))</formula>
    </cfRule>
  </conditionalFormatting>
  <conditionalFormatting sqref="M108 M110 M112 M114">
    <cfRule type="containsText" dxfId="335" priority="347" operator="containsText" text="Bajo">
      <formula>NOT(ISERROR(SEARCH(("Bajo"),(M108))))</formula>
    </cfRule>
  </conditionalFormatting>
  <conditionalFormatting sqref="M108 M110 M112 M114">
    <cfRule type="containsText" dxfId="334" priority="348" operator="containsText" text="Moderado">
      <formula>NOT(ISERROR(SEARCH(("Moderado"),(M108))))</formula>
    </cfRule>
  </conditionalFormatting>
  <conditionalFormatting sqref="M108 M110 M112 M114">
    <cfRule type="containsText" dxfId="333" priority="349" operator="containsText" text="Alto">
      <formula>NOT(ISERROR(SEARCH(("Alto"),(M108))))</formula>
    </cfRule>
  </conditionalFormatting>
  <conditionalFormatting sqref="M108 M110 M112 M114">
    <cfRule type="containsText" dxfId="332" priority="350" operator="containsText" text="Extremo">
      <formula>NOT(ISERROR(SEARCH(("Extremo"),(M108))))</formula>
    </cfRule>
  </conditionalFormatting>
  <conditionalFormatting sqref="X108 X110 X112 X114">
    <cfRule type="containsText" dxfId="331" priority="351" operator="containsText" text="Muy Bajo">
      <formula>NOT(ISERROR(SEARCH(("Muy Bajo"),(X108))))</formula>
    </cfRule>
  </conditionalFormatting>
  <conditionalFormatting sqref="X108 X110 X112 X114">
    <cfRule type="containsText" dxfId="330" priority="352" operator="containsText" text="Baja">
      <formula>NOT(ISERROR(SEARCH(("Baja"),(X108))))</formula>
    </cfRule>
  </conditionalFormatting>
  <conditionalFormatting sqref="X108 X110 X112 X114">
    <cfRule type="containsText" dxfId="329" priority="353" operator="containsText" text="Muy alta">
      <formula>NOT(ISERROR(SEARCH(("Muy alta"),(X108))))</formula>
    </cfRule>
  </conditionalFormatting>
  <conditionalFormatting sqref="X108 X110 X112 X114">
    <cfRule type="containsText" dxfId="328" priority="354" operator="containsText" text="Alta">
      <formula>NOT(ISERROR(SEARCH(("Alta"),(X108))))</formula>
    </cfRule>
  </conditionalFormatting>
  <conditionalFormatting sqref="X108 X110 X112 X114">
    <cfRule type="containsText" dxfId="327" priority="355" operator="containsText" text="Media">
      <formula>NOT(ISERROR(SEARCH(("Media"),(X108))))</formula>
    </cfRule>
  </conditionalFormatting>
  <conditionalFormatting sqref="Z108 Z110 Z112 Z114">
    <cfRule type="containsText" dxfId="326" priority="356" operator="containsText" text="Catastrófico">
      <formula>NOT(ISERROR(SEARCH(("Catastrófico"),(Z108))))</formula>
    </cfRule>
  </conditionalFormatting>
  <conditionalFormatting sqref="Z108 Z110 Z112 Z114">
    <cfRule type="containsText" dxfId="325" priority="357" operator="containsText" text="Mayor">
      <formula>NOT(ISERROR(SEARCH(("Mayor"),(Z108))))</formula>
    </cfRule>
  </conditionalFormatting>
  <conditionalFormatting sqref="Z108 Z110 Z112 Z114">
    <cfRule type="containsText" dxfId="324" priority="358" operator="containsText" text="Moderado">
      <formula>NOT(ISERROR(SEARCH(("Moderado"),(Z108))))</formula>
    </cfRule>
  </conditionalFormatting>
  <conditionalFormatting sqref="Z108 Z110 Z112 Z114">
    <cfRule type="containsText" dxfId="323" priority="359" operator="containsText" text="Menor">
      <formula>NOT(ISERROR(SEARCH(("Menor"),(Z108))))</formula>
    </cfRule>
  </conditionalFormatting>
  <conditionalFormatting sqref="Z108 Z110 Z112 Z114">
    <cfRule type="containsText" dxfId="322" priority="360" operator="containsText" text="Leve">
      <formula>NOT(ISERROR(SEARCH(("Leve"),(Z108))))</formula>
    </cfRule>
  </conditionalFormatting>
  <conditionalFormatting sqref="AA108 AA110 AA112 AA114">
    <cfRule type="containsText" dxfId="321" priority="361" operator="containsText" text="Bajo">
      <formula>NOT(ISERROR(SEARCH(("Bajo"),(AA108))))</formula>
    </cfRule>
  </conditionalFormatting>
  <conditionalFormatting sqref="AA108 AA110 AA112 AA114">
    <cfRule type="containsText" dxfId="320" priority="362" operator="containsText" text="Moderado">
      <formula>NOT(ISERROR(SEARCH(("Moderado"),(AA108))))</formula>
    </cfRule>
  </conditionalFormatting>
  <conditionalFormatting sqref="AA108 AA110 AA112 AA114">
    <cfRule type="containsText" dxfId="319" priority="363" operator="containsText" text="Alto">
      <formula>NOT(ISERROR(SEARCH(("Alto"),(AA108))))</formula>
    </cfRule>
  </conditionalFormatting>
  <conditionalFormatting sqref="AA108 AA110 AA112 AA114">
    <cfRule type="containsText" dxfId="318" priority="364" operator="containsText" text="Extremo">
      <formula>NOT(ISERROR(SEARCH(("Extremo"),(AA108))))</formula>
    </cfRule>
  </conditionalFormatting>
  <conditionalFormatting sqref="I116 I119">
    <cfRule type="containsText" dxfId="317" priority="309" operator="containsText" text="Muy Bajo">
      <formula>NOT(ISERROR(SEARCH(("Muy Bajo"),(I116))))</formula>
    </cfRule>
  </conditionalFormatting>
  <conditionalFormatting sqref="I116 I119">
    <cfRule type="containsText" dxfId="316" priority="310" operator="containsText" text="Baja">
      <formula>NOT(ISERROR(SEARCH(("Baja"),(I116))))</formula>
    </cfRule>
  </conditionalFormatting>
  <conditionalFormatting sqref="I116 I119">
    <cfRule type="containsText" dxfId="315" priority="311" operator="containsText" text="Muy alta">
      <formula>NOT(ISERROR(SEARCH(("Muy alta"),(I116))))</formula>
    </cfRule>
  </conditionalFormatting>
  <conditionalFormatting sqref="I116 I119">
    <cfRule type="containsText" dxfId="314" priority="312" operator="containsText" text="Alta">
      <formula>NOT(ISERROR(SEARCH(("Alta"),(I116))))</formula>
    </cfRule>
  </conditionalFormatting>
  <conditionalFormatting sqref="I116 I119">
    <cfRule type="containsText" dxfId="313" priority="313" operator="containsText" text="Media">
      <formula>NOT(ISERROR(SEARCH(("Media"),(I116))))</formula>
    </cfRule>
  </conditionalFormatting>
  <conditionalFormatting sqref="K116 K119">
    <cfRule type="containsText" dxfId="312" priority="314" operator="containsText" text="Catastrófico">
      <formula>NOT(ISERROR(SEARCH(("Catastrófico"),(K116))))</formula>
    </cfRule>
  </conditionalFormatting>
  <conditionalFormatting sqref="K116 K119">
    <cfRule type="containsText" dxfId="311" priority="315" operator="containsText" text="Mayor">
      <formula>NOT(ISERROR(SEARCH(("Mayor"),(K116))))</formula>
    </cfRule>
  </conditionalFormatting>
  <conditionalFormatting sqref="K116 K119">
    <cfRule type="containsText" dxfId="310" priority="316" operator="containsText" text="Moderado">
      <formula>NOT(ISERROR(SEARCH(("Moderado"),(K116))))</formula>
    </cfRule>
  </conditionalFormatting>
  <conditionalFormatting sqref="K116 K119">
    <cfRule type="containsText" dxfId="309" priority="317" operator="containsText" text="Menor">
      <formula>NOT(ISERROR(SEARCH(("Menor"),(K116))))</formula>
    </cfRule>
  </conditionalFormatting>
  <conditionalFormatting sqref="K116 K119">
    <cfRule type="containsText" dxfId="308" priority="318" operator="containsText" text="Leve">
      <formula>NOT(ISERROR(SEARCH(("Leve"),(K116))))</formula>
    </cfRule>
  </conditionalFormatting>
  <conditionalFormatting sqref="M116 M119">
    <cfRule type="containsText" dxfId="307" priority="319" operator="containsText" text="Bajo">
      <formula>NOT(ISERROR(SEARCH(("Bajo"),(M116))))</formula>
    </cfRule>
  </conditionalFormatting>
  <conditionalFormatting sqref="M116 M119">
    <cfRule type="containsText" dxfId="306" priority="320" operator="containsText" text="Moderado">
      <formula>NOT(ISERROR(SEARCH(("Moderado"),(M116))))</formula>
    </cfRule>
  </conditionalFormatting>
  <conditionalFormatting sqref="M116 M119">
    <cfRule type="containsText" dxfId="305" priority="321" operator="containsText" text="Alto">
      <formula>NOT(ISERROR(SEARCH(("Alto"),(M116))))</formula>
    </cfRule>
  </conditionalFormatting>
  <conditionalFormatting sqref="M116 M119">
    <cfRule type="containsText" dxfId="304" priority="322" operator="containsText" text="Extremo">
      <formula>NOT(ISERROR(SEARCH(("Extremo"),(M116))))</formula>
    </cfRule>
  </conditionalFormatting>
  <conditionalFormatting sqref="X116 X119">
    <cfRule type="containsText" dxfId="303" priority="323" operator="containsText" text="Muy Bajo">
      <formula>NOT(ISERROR(SEARCH(("Muy Bajo"),(X116))))</formula>
    </cfRule>
  </conditionalFormatting>
  <conditionalFormatting sqref="X116 X119">
    <cfRule type="containsText" dxfId="302" priority="324" operator="containsText" text="Baja">
      <formula>NOT(ISERROR(SEARCH(("Baja"),(X116))))</formula>
    </cfRule>
  </conditionalFormatting>
  <conditionalFormatting sqref="X116 X119">
    <cfRule type="containsText" dxfId="301" priority="325" operator="containsText" text="Muy alta">
      <formula>NOT(ISERROR(SEARCH(("Muy alta"),(X116))))</formula>
    </cfRule>
  </conditionalFormatting>
  <conditionalFormatting sqref="X116 X119">
    <cfRule type="containsText" dxfId="300" priority="326" operator="containsText" text="Alta">
      <formula>NOT(ISERROR(SEARCH(("Alta"),(X116))))</formula>
    </cfRule>
  </conditionalFormatting>
  <conditionalFormatting sqref="X116 X119">
    <cfRule type="containsText" dxfId="299" priority="327" operator="containsText" text="Media">
      <formula>NOT(ISERROR(SEARCH(("Media"),(X116))))</formula>
    </cfRule>
  </conditionalFormatting>
  <conditionalFormatting sqref="Z116 Z119">
    <cfRule type="containsText" dxfId="298" priority="328" operator="containsText" text="Catastrófico">
      <formula>NOT(ISERROR(SEARCH(("Catastrófico"),(Z116))))</formula>
    </cfRule>
  </conditionalFormatting>
  <conditionalFormatting sqref="Z116 Z119">
    <cfRule type="containsText" dxfId="297" priority="329" operator="containsText" text="Mayor">
      <formula>NOT(ISERROR(SEARCH(("Mayor"),(Z116))))</formula>
    </cfRule>
  </conditionalFormatting>
  <conditionalFormatting sqref="Z116 Z119">
    <cfRule type="containsText" dxfId="296" priority="330" operator="containsText" text="Moderado">
      <formula>NOT(ISERROR(SEARCH(("Moderado"),(Z116))))</formula>
    </cfRule>
  </conditionalFormatting>
  <conditionalFormatting sqref="Z116 Z119">
    <cfRule type="containsText" dxfId="295" priority="331" operator="containsText" text="Menor">
      <formula>NOT(ISERROR(SEARCH(("Menor"),(Z116))))</formula>
    </cfRule>
  </conditionalFormatting>
  <conditionalFormatting sqref="Z116 Z119">
    <cfRule type="containsText" dxfId="294" priority="332" operator="containsText" text="Leve">
      <formula>NOT(ISERROR(SEARCH(("Leve"),(Z116))))</formula>
    </cfRule>
  </conditionalFormatting>
  <conditionalFormatting sqref="AA116 AA119">
    <cfRule type="containsText" dxfId="293" priority="333" operator="containsText" text="Bajo">
      <formula>NOT(ISERROR(SEARCH(("Bajo"),(AA116))))</formula>
    </cfRule>
  </conditionalFormatting>
  <conditionalFormatting sqref="AA116 AA119">
    <cfRule type="containsText" dxfId="292" priority="334" operator="containsText" text="Moderado">
      <formula>NOT(ISERROR(SEARCH(("Moderado"),(AA116))))</formula>
    </cfRule>
  </conditionalFormatting>
  <conditionalFormatting sqref="AA116 AA119">
    <cfRule type="containsText" dxfId="291" priority="335" operator="containsText" text="Alto">
      <formula>NOT(ISERROR(SEARCH(("Alto"),(AA116))))</formula>
    </cfRule>
  </conditionalFormatting>
  <conditionalFormatting sqref="AA116 AA119">
    <cfRule type="containsText" dxfId="290" priority="336" operator="containsText" text="Extremo">
      <formula>NOT(ISERROR(SEARCH(("Extremo"),(AA116))))</formula>
    </cfRule>
  </conditionalFormatting>
  <conditionalFormatting sqref="I121 I123">
    <cfRule type="containsText" dxfId="289" priority="304" operator="containsText" text="Muy Bajo">
      <formula>NOT(ISERROR(SEARCH("Muy Bajo",I121)))</formula>
    </cfRule>
    <cfRule type="containsText" dxfId="288" priority="305" operator="containsText" text="Baja">
      <formula>NOT(ISERROR(SEARCH("Baja",I121)))</formula>
    </cfRule>
    <cfRule type="containsText" dxfId="287" priority="306" operator="containsText" text="Muy alta">
      <formula>NOT(ISERROR(SEARCH("Muy alta",I121)))</formula>
    </cfRule>
    <cfRule type="containsText" dxfId="286" priority="307" operator="containsText" text="Alta">
      <formula>NOT(ISERROR(SEARCH("Alta",I121)))</formula>
    </cfRule>
    <cfRule type="containsText" dxfId="285" priority="308" operator="containsText" text="Media">
      <formula>NOT(ISERROR(SEARCH("Media",I121)))</formula>
    </cfRule>
  </conditionalFormatting>
  <conditionalFormatting sqref="K121 K123">
    <cfRule type="containsText" dxfId="284" priority="299" operator="containsText" text="Catastrófico">
      <formula>NOT(ISERROR(SEARCH("Catastrófico",K121)))</formula>
    </cfRule>
    <cfRule type="containsText" dxfId="283" priority="300" operator="containsText" text="Mayor">
      <formula>NOT(ISERROR(SEARCH("Mayor",K121)))</formula>
    </cfRule>
    <cfRule type="containsText" dxfId="282" priority="301" operator="containsText" text="Moderado">
      <formula>NOT(ISERROR(SEARCH("Moderado",K121)))</formula>
    </cfRule>
    <cfRule type="containsText" dxfId="281" priority="302" operator="containsText" text="Menor">
      <formula>NOT(ISERROR(SEARCH("Menor",K121)))</formula>
    </cfRule>
    <cfRule type="containsText" dxfId="280" priority="303" operator="containsText" text="Leve">
      <formula>NOT(ISERROR(SEARCH("Leve",K121)))</formula>
    </cfRule>
  </conditionalFormatting>
  <conditionalFormatting sqref="M121 M123">
    <cfRule type="containsText" dxfId="279" priority="295" operator="containsText" text="Bajo">
      <formula>NOT(ISERROR(SEARCH("Bajo",M121)))</formula>
    </cfRule>
    <cfRule type="containsText" dxfId="278" priority="296" operator="containsText" text="Moderado">
      <formula>NOT(ISERROR(SEARCH("Moderado",M121)))</formula>
    </cfRule>
    <cfRule type="containsText" dxfId="277" priority="297" operator="containsText" text="Alto">
      <formula>NOT(ISERROR(SEARCH("Alto",M121)))</formula>
    </cfRule>
    <cfRule type="containsText" dxfId="276" priority="298" operator="containsText" text="Extremo">
      <formula>NOT(ISERROR(SEARCH("Extremo",M121)))</formula>
    </cfRule>
  </conditionalFormatting>
  <conditionalFormatting sqref="X121 X123">
    <cfRule type="containsText" dxfId="275" priority="290" operator="containsText" text="Muy Bajo">
      <formula>NOT(ISERROR(SEARCH("Muy Bajo",X121)))</formula>
    </cfRule>
    <cfRule type="containsText" dxfId="274" priority="291" operator="containsText" text="Baja">
      <formula>NOT(ISERROR(SEARCH("Baja",X121)))</formula>
    </cfRule>
    <cfRule type="containsText" dxfId="273" priority="292" operator="containsText" text="Muy alta">
      <formula>NOT(ISERROR(SEARCH("Muy alta",X121)))</formula>
    </cfRule>
    <cfRule type="containsText" dxfId="272" priority="293" operator="containsText" text="Alta">
      <formula>NOT(ISERROR(SEARCH("Alta",X121)))</formula>
    </cfRule>
    <cfRule type="containsText" dxfId="271" priority="294" operator="containsText" text="Media">
      <formula>NOT(ISERROR(SEARCH("Media",X121)))</formula>
    </cfRule>
  </conditionalFormatting>
  <conditionalFormatting sqref="Z121 Z123">
    <cfRule type="containsText" dxfId="270" priority="285" operator="containsText" text="Catastrófico">
      <formula>NOT(ISERROR(SEARCH("Catastrófico",Z121)))</formula>
    </cfRule>
    <cfRule type="containsText" dxfId="269" priority="286" operator="containsText" text="Mayor">
      <formula>NOT(ISERROR(SEARCH("Mayor",Z121)))</formula>
    </cfRule>
    <cfRule type="containsText" dxfId="268" priority="287" operator="containsText" text="Moderado">
      <formula>NOT(ISERROR(SEARCH("Moderado",Z121)))</formula>
    </cfRule>
    <cfRule type="containsText" dxfId="267" priority="288" operator="containsText" text="Menor">
      <formula>NOT(ISERROR(SEARCH("Menor",Z121)))</formula>
    </cfRule>
    <cfRule type="containsText" dxfId="266" priority="289" operator="containsText" text="Leve">
      <formula>NOT(ISERROR(SEARCH("Leve",Z121)))</formula>
    </cfRule>
  </conditionalFormatting>
  <conditionalFormatting sqref="AA121 AA123">
    <cfRule type="containsText" dxfId="265" priority="281" operator="containsText" text="Bajo">
      <formula>NOT(ISERROR(SEARCH("Bajo",AA121)))</formula>
    </cfRule>
    <cfRule type="containsText" dxfId="264" priority="282" operator="containsText" text="Moderado">
      <formula>NOT(ISERROR(SEARCH("Moderado",AA121)))</formula>
    </cfRule>
    <cfRule type="containsText" dxfId="263" priority="283" operator="containsText" text="Alto">
      <formula>NOT(ISERROR(SEARCH("Alto",AA121)))</formula>
    </cfRule>
    <cfRule type="containsText" dxfId="262" priority="284" operator="containsText" text="Extremo">
      <formula>NOT(ISERROR(SEARCH("Extremo",AA121)))</formula>
    </cfRule>
  </conditionalFormatting>
  <conditionalFormatting sqref="I127 I130 I132">
    <cfRule type="containsText" dxfId="261" priority="253" operator="containsText" text="Muy Bajo">
      <formula>NOT(ISERROR(SEARCH(("Muy Bajo"),(I127))))</formula>
    </cfRule>
  </conditionalFormatting>
  <conditionalFormatting sqref="I127 I130 I132">
    <cfRule type="containsText" dxfId="260" priority="254" operator="containsText" text="Baja">
      <formula>NOT(ISERROR(SEARCH(("Baja"),(I127))))</formula>
    </cfRule>
  </conditionalFormatting>
  <conditionalFormatting sqref="I127 I130 I132">
    <cfRule type="containsText" dxfId="259" priority="255" operator="containsText" text="Muy alta">
      <formula>NOT(ISERROR(SEARCH(("Muy alta"),(I127))))</formula>
    </cfRule>
  </conditionalFormatting>
  <conditionalFormatting sqref="I127 I130 I132">
    <cfRule type="containsText" dxfId="258" priority="256" operator="containsText" text="Alta">
      <formula>NOT(ISERROR(SEARCH(("Alta"),(I127))))</formula>
    </cfRule>
  </conditionalFormatting>
  <conditionalFormatting sqref="I127 I130 I132">
    <cfRule type="containsText" dxfId="257" priority="257" operator="containsText" text="Media">
      <formula>NOT(ISERROR(SEARCH(("Media"),(I127))))</formula>
    </cfRule>
  </conditionalFormatting>
  <conditionalFormatting sqref="K127 K130 K132">
    <cfRule type="containsText" dxfId="256" priority="258" operator="containsText" text="Catastrófico">
      <formula>NOT(ISERROR(SEARCH(("Catastrófico"),(K127))))</formula>
    </cfRule>
  </conditionalFormatting>
  <conditionalFormatting sqref="K127 K130 K132">
    <cfRule type="containsText" dxfId="255" priority="259" operator="containsText" text="Mayor">
      <formula>NOT(ISERROR(SEARCH(("Mayor"),(K127))))</formula>
    </cfRule>
  </conditionalFormatting>
  <conditionalFormatting sqref="K127 K130 K132">
    <cfRule type="containsText" dxfId="254" priority="260" operator="containsText" text="Moderado">
      <formula>NOT(ISERROR(SEARCH(("Moderado"),(K127))))</formula>
    </cfRule>
  </conditionalFormatting>
  <conditionalFormatting sqref="K127 K130 K132">
    <cfRule type="containsText" dxfId="253" priority="261" operator="containsText" text="Menor">
      <formula>NOT(ISERROR(SEARCH(("Menor"),(K127))))</formula>
    </cfRule>
  </conditionalFormatting>
  <conditionalFormatting sqref="K127 K130 K132">
    <cfRule type="containsText" dxfId="252" priority="262" operator="containsText" text="Leve">
      <formula>NOT(ISERROR(SEARCH(("Leve"),(K127))))</formula>
    </cfRule>
  </conditionalFormatting>
  <conditionalFormatting sqref="M127 M130 M132">
    <cfRule type="containsText" dxfId="251" priority="263" operator="containsText" text="Bajo">
      <formula>NOT(ISERROR(SEARCH(("Bajo"),(M127))))</formula>
    </cfRule>
  </conditionalFormatting>
  <conditionalFormatting sqref="M127 M130 M132">
    <cfRule type="containsText" dxfId="250" priority="264" operator="containsText" text="Moderado">
      <formula>NOT(ISERROR(SEARCH(("Moderado"),(M127))))</formula>
    </cfRule>
  </conditionalFormatting>
  <conditionalFormatting sqref="M127 M130 M132">
    <cfRule type="containsText" dxfId="249" priority="265" operator="containsText" text="Alto">
      <formula>NOT(ISERROR(SEARCH(("Alto"),(M127))))</formula>
    </cfRule>
  </conditionalFormatting>
  <conditionalFormatting sqref="M127 M130 M132">
    <cfRule type="containsText" dxfId="248" priority="266" operator="containsText" text="Extremo">
      <formula>NOT(ISERROR(SEARCH(("Extremo"),(M127))))</formula>
    </cfRule>
  </conditionalFormatting>
  <conditionalFormatting sqref="X127 X130 X132:X133">
    <cfRule type="containsText" dxfId="247" priority="267" operator="containsText" text="Muy Bajo">
      <formula>NOT(ISERROR(SEARCH(("Muy Bajo"),(X127))))</formula>
    </cfRule>
  </conditionalFormatting>
  <conditionalFormatting sqref="X127 X130 X132:X133">
    <cfRule type="containsText" dxfId="246" priority="268" operator="containsText" text="Baja">
      <formula>NOT(ISERROR(SEARCH(("Baja"),(X127))))</formula>
    </cfRule>
  </conditionalFormatting>
  <conditionalFormatting sqref="X127 X130 X132:X133">
    <cfRule type="containsText" dxfId="245" priority="269" operator="containsText" text="Muy alta">
      <formula>NOT(ISERROR(SEARCH(("Muy alta"),(X127))))</formula>
    </cfRule>
  </conditionalFormatting>
  <conditionalFormatting sqref="X127 X130 X132:X133">
    <cfRule type="containsText" dxfId="244" priority="270" operator="containsText" text="Alta">
      <formula>NOT(ISERROR(SEARCH(("Alta"),(X127))))</formula>
    </cfRule>
  </conditionalFormatting>
  <conditionalFormatting sqref="X127 X130 X132:X133">
    <cfRule type="containsText" dxfId="243" priority="271" operator="containsText" text="Media">
      <formula>NOT(ISERROR(SEARCH(("Media"),(X127))))</formula>
    </cfRule>
  </conditionalFormatting>
  <conditionalFormatting sqref="Z127 Z130 Z132:Z133">
    <cfRule type="containsText" dxfId="242" priority="272" operator="containsText" text="Catastrófico">
      <formula>NOT(ISERROR(SEARCH(("Catastrófico"),(Z127))))</formula>
    </cfRule>
  </conditionalFormatting>
  <conditionalFormatting sqref="Z127 Z130 Z132:Z133">
    <cfRule type="containsText" dxfId="241" priority="273" operator="containsText" text="Mayor">
      <formula>NOT(ISERROR(SEARCH(("Mayor"),(Z127))))</formula>
    </cfRule>
  </conditionalFormatting>
  <conditionalFormatting sqref="Z127 Z130 Z132:Z133">
    <cfRule type="containsText" dxfId="240" priority="274" operator="containsText" text="Moderado">
      <formula>NOT(ISERROR(SEARCH(("Moderado"),(Z127))))</formula>
    </cfRule>
  </conditionalFormatting>
  <conditionalFormatting sqref="Z127 Z130 Z132:Z133">
    <cfRule type="containsText" dxfId="239" priority="275" operator="containsText" text="Menor">
      <formula>NOT(ISERROR(SEARCH(("Menor"),(Z127))))</formula>
    </cfRule>
  </conditionalFormatting>
  <conditionalFormatting sqref="Z127 Z130 Z132:Z133">
    <cfRule type="containsText" dxfId="238" priority="276" operator="containsText" text="Leve">
      <formula>NOT(ISERROR(SEARCH(("Leve"),(Z127))))</formula>
    </cfRule>
  </conditionalFormatting>
  <conditionalFormatting sqref="AA127 AA130 AA132:AA133">
    <cfRule type="containsText" dxfId="237" priority="277" operator="containsText" text="Bajo">
      <formula>NOT(ISERROR(SEARCH(("Bajo"),(AA127))))</formula>
    </cfRule>
  </conditionalFormatting>
  <conditionalFormatting sqref="AA127 AA130 AA132:AA133">
    <cfRule type="containsText" dxfId="236" priority="278" operator="containsText" text="Moderado">
      <formula>NOT(ISERROR(SEARCH(("Moderado"),(AA127))))</formula>
    </cfRule>
  </conditionalFormatting>
  <conditionalFormatting sqref="AA127 AA130 AA132:AA133">
    <cfRule type="containsText" dxfId="235" priority="279" operator="containsText" text="Alto">
      <formula>NOT(ISERROR(SEARCH(("Alto"),(AA127))))</formula>
    </cfRule>
  </conditionalFormatting>
  <conditionalFormatting sqref="AA127 AA130 AA132:AA133">
    <cfRule type="containsText" dxfId="234" priority="280" operator="containsText" text="Extremo">
      <formula>NOT(ISERROR(SEARCH(("Extremo"),(AA127))))</formula>
    </cfRule>
  </conditionalFormatting>
  <conditionalFormatting sqref="I135">
    <cfRule type="containsText" dxfId="233" priority="225" operator="containsText" text="Muy Bajo">
      <formula>NOT(ISERROR(SEARCH(("Muy Bajo"),(I135))))</formula>
    </cfRule>
  </conditionalFormatting>
  <conditionalFormatting sqref="I135">
    <cfRule type="containsText" dxfId="232" priority="226" operator="containsText" text="Baja">
      <formula>NOT(ISERROR(SEARCH(("Baja"),(I135))))</formula>
    </cfRule>
  </conditionalFormatting>
  <conditionalFormatting sqref="I135">
    <cfRule type="containsText" dxfId="231" priority="227" operator="containsText" text="Muy alta">
      <formula>NOT(ISERROR(SEARCH(("Muy alta"),(I135))))</formula>
    </cfRule>
  </conditionalFormatting>
  <conditionalFormatting sqref="I135">
    <cfRule type="containsText" dxfId="230" priority="228" operator="containsText" text="Alta">
      <formula>NOT(ISERROR(SEARCH(("Alta"),(I135))))</formula>
    </cfRule>
  </conditionalFormatting>
  <conditionalFormatting sqref="I135">
    <cfRule type="containsText" dxfId="229" priority="229" operator="containsText" text="Media">
      <formula>NOT(ISERROR(SEARCH(("Media"),(I135))))</formula>
    </cfRule>
  </conditionalFormatting>
  <conditionalFormatting sqref="K135">
    <cfRule type="containsText" dxfId="228" priority="230" operator="containsText" text="Catastrófico">
      <formula>NOT(ISERROR(SEARCH(("Catastrófico"),(K135))))</formula>
    </cfRule>
  </conditionalFormatting>
  <conditionalFormatting sqref="K135">
    <cfRule type="containsText" dxfId="227" priority="231" operator="containsText" text="Mayor">
      <formula>NOT(ISERROR(SEARCH(("Mayor"),(K135))))</formula>
    </cfRule>
  </conditionalFormatting>
  <conditionalFormatting sqref="K135">
    <cfRule type="containsText" dxfId="226" priority="232" operator="containsText" text="Moderado">
      <formula>NOT(ISERROR(SEARCH(("Moderado"),(K135))))</formula>
    </cfRule>
  </conditionalFormatting>
  <conditionalFormatting sqref="K135">
    <cfRule type="containsText" dxfId="225" priority="233" operator="containsText" text="Menor">
      <formula>NOT(ISERROR(SEARCH(("Menor"),(K135))))</formula>
    </cfRule>
  </conditionalFormatting>
  <conditionalFormatting sqref="K135">
    <cfRule type="containsText" dxfId="224" priority="234" operator="containsText" text="Leve">
      <formula>NOT(ISERROR(SEARCH(("Leve"),(K135))))</formula>
    </cfRule>
  </conditionalFormatting>
  <conditionalFormatting sqref="M135">
    <cfRule type="containsText" dxfId="223" priority="235" operator="containsText" text="Bajo">
      <formula>NOT(ISERROR(SEARCH(("Bajo"),(M135))))</formula>
    </cfRule>
  </conditionalFormatting>
  <conditionalFormatting sqref="M135">
    <cfRule type="containsText" dxfId="222" priority="236" operator="containsText" text="Moderado">
      <formula>NOT(ISERROR(SEARCH(("Moderado"),(M135))))</formula>
    </cfRule>
  </conditionalFormatting>
  <conditionalFormatting sqref="M135">
    <cfRule type="containsText" dxfId="221" priority="237" operator="containsText" text="Alto">
      <formula>NOT(ISERROR(SEARCH(("Alto"),(M135))))</formula>
    </cfRule>
  </conditionalFormatting>
  <conditionalFormatting sqref="M135">
    <cfRule type="containsText" dxfId="220" priority="238" operator="containsText" text="Extremo">
      <formula>NOT(ISERROR(SEARCH(("Extremo"),(M135))))</formula>
    </cfRule>
  </conditionalFormatting>
  <conditionalFormatting sqref="X135:X136">
    <cfRule type="containsText" dxfId="219" priority="239" operator="containsText" text="Muy Bajo">
      <formula>NOT(ISERROR(SEARCH(("Muy Bajo"),(X135))))</formula>
    </cfRule>
  </conditionalFormatting>
  <conditionalFormatting sqref="X135:X136">
    <cfRule type="containsText" dxfId="218" priority="240" operator="containsText" text="Baja">
      <formula>NOT(ISERROR(SEARCH(("Baja"),(X135))))</formula>
    </cfRule>
  </conditionalFormatting>
  <conditionalFormatting sqref="X135:X136">
    <cfRule type="containsText" dxfId="217" priority="241" operator="containsText" text="Muy alta">
      <formula>NOT(ISERROR(SEARCH(("Muy alta"),(X135))))</formula>
    </cfRule>
  </conditionalFormatting>
  <conditionalFormatting sqref="X135:X136">
    <cfRule type="containsText" dxfId="216" priority="242" operator="containsText" text="Alta">
      <formula>NOT(ISERROR(SEARCH(("Alta"),(X135))))</formula>
    </cfRule>
  </conditionalFormatting>
  <conditionalFormatting sqref="X135:X136">
    <cfRule type="containsText" dxfId="215" priority="243" operator="containsText" text="Media">
      <formula>NOT(ISERROR(SEARCH(("Media"),(X135))))</formula>
    </cfRule>
  </conditionalFormatting>
  <conditionalFormatting sqref="Z135:Z136">
    <cfRule type="containsText" dxfId="214" priority="244" operator="containsText" text="Catastrófico">
      <formula>NOT(ISERROR(SEARCH(("Catastrófico"),(Z135))))</formula>
    </cfRule>
  </conditionalFormatting>
  <conditionalFormatting sqref="Z135:Z136">
    <cfRule type="containsText" dxfId="213" priority="245" operator="containsText" text="Mayor">
      <formula>NOT(ISERROR(SEARCH(("Mayor"),(Z135))))</formula>
    </cfRule>
  </conditionalFormatting>
  <conditionalFormatting sqref="Z135:Z136">
    <cfRule type="containsText" dxfId="212" priority="246" operator="containsText" text="Moderado">
      <formula>NOT(ISERROR(SEARCH(("Moderado"),(Z135))))</formula>
    </cfRule>
  </conditionalFormatting>
  <conditionalFormatting sqref="Z135:Z136">
    <cfRule type="containsText" dxfId="211" priority="247" operator="containsText" text="Menor">
      <formula>NOT(ISERROR(SEARCH(("Menor"),(Z135))))</formula>
    </cfRule>
  </conditionalFormatting>
  <conditionalFormatting sqref="Z135:Z136">
    <cfRule type="containsText" dxfId="210" priority="248" operator="containsText" text="Leve">
      <formula>NOT(ISERROR(SEARCH(("Leve"),(Z135))))</formula>
    </cfRule>
  </conditionalFormatting>
  <conditionalFormatting sqref="AA135:AA136">
    <cfRule type="containsText" dxfId="209" priority="249" operator="containsText" text="Bajo">
      <formula>NOT(ISERROR(SEARCH(("Bajo"),(AA135))))</formula>
    </cfRule>
  </conditionalFormatting>
  <conditionalFormatting sqref="AA135:AA136">
    <cfRule type="containsText" dxfId="208" priority="250" operator="containsText" text="Moderado">
      <formula>NOT(ISERROR(SEARCH(("Moderado"),(AA135))))</formula>
    </cfRule>
  </conditionalFormatting>
  <conditionalFormatting sqref="AA135:AA136">
    <cfRule type="containsText" dxfId="207" priority="251" operator="containsText" text="Alto">
      <formula>NOT(ISERROR(SEARCH(("Alto"),(AA135))))</formula>
    </cfRule>
  </conditionalFormatting>
  <conditionalFormatting sqref="AA135:AA136">
    <cfRule type="containsText" dxfId="206" priority="252" operator="containsText" text="Extremo">
      <formula>NOT(ISERROR(SEARCH(("Extremo"),(AA135))))</formula>
    </cfRule>
  </conditionalFormatting>
  <conditionalFormatting sqref="I47">
    <cfRule type="containsText" dxfId="205" priority="220" operator="containsText" text="Muy Bajo">
      <formula>NOT(ISERROR(SEARCH("Muy Bajo",I47)))</formula>
    </cfRule>
    <cfRule type="containsText" dxfId="204" priority="221" operator="containsText" text="Baja">
      <formula>NOT(ISERROR(SEARCH("Baja",I47)))</formula>
    </cfRule>
    <cfRule type="containsText" dxfId="203" priority="222" operator="containsText" text="Muy alta">
      <formula>NOT(ISERROR(SEARCH("Muy alta",I47)))</formula>
    </cfRule>
    <cfRule type="containsText" dxfId="202" priority="223" operator="containsText" text="Alta">
      <formula>NOT(ISERROR(SEARCH("Alta",I47)))</formula>
    </cfRule>
    <cfRule type="containsText" dxfId="201" priority="224" operator="containsText" text="Media">
      <formula>NOT(ISERROR(SEARCH("Media",I47)))</formula>
    </cfRule>
  </conditionalFormatting>
  <conditionalFormatting sqref="K47">
    <cfRule type="containsText" dxfId="200" priority="215" operator="containsText" text="Catastrófico">
      <formula>NOT(ISERROR(SEARCH("Catastrófico",K47)))</formula>
    </cfRule>
    <cfRule type="containsText" dxfId="199" priority="216" operator="containsText" text="Mayor">
      <formula>NOT(ISERROR(SEARCH("Mayor",K47)))</formula>
    </cfRule>
    <cfRule type="containsText" dxfId="198" priority="217" operator="containsText" text="Moderado">
      <formula>NOT(ISERROR(SEARCH("Moderado",K47)))</formula>
    </cfRule>
    <cfRule type="containsText" dxfId="197" priority="218" operator="containsText" text="Menor">
      <formula>NOT(ISERROR(SEARCH("Menor",K47)))</formula>
    </cfRule>
    <cfRule type="containsText" dxfId="196" priority="219" operator="containsText" text="Leve">
      <formula>NOT(ISERROR(SEARCH("Leve",K47)))</formula>
    </cfRule>
  </conditionalFormatting>
  <conditionalFormatting sqref="M47">
    <cfRule type="containsText" dxfId="195" priority="211" operator="containsText" text="Bajo">
      <formula>NOT(ISERROR(SEARCH("Bajo",M47)))</formula>
    </cfRule>
    <cfRule type="containsText" dxfId="194" priority="212" operator="containsText" text="Moderado">
      <formula>NOT(ISERROR(SEARCH("Moderado",M47)))</formula>
    </cfRule>
    <cfRule type="containsText" dxfId="193" priority="213" operator="containsText" text="Alto">
      <formula>NOT(ISERROR(SEARCH("Alto",M47)))</formula>
    </cfRule>
    <cfRule type="containsText" dxfId="192" priority="214" operator="containsText" text="Extremo">
      <formula>NOT(ISERROR(SEARCH("Extremo",M47)))</formula>
    </cfRule>
  </conditionalFormatting>
  <conditionalFormatting sqref="X47">
    <cfRule type="containsText" dxfId="191" priority="206" operator="containsText" text="Muy Bajo">
      <formula>NOT(ISERROR(SEARCH("Muy Bajo",X47)))</formula>
    </cfRule>
    <cfRule type="containsText" dxfId="190" priority="207" operator="containsText" text="Baja">
      <formula>NOT(ISERROR(SEARCH("Baja",X47)))</formula>
    </cfRule>
    <cfRule type="containsText" dxfId="189" priority="208" operator="containsText" text="Muy alta">
      <formula>NOT(ISERROR(SEARCH("Muy alta",X47)))</formula>
    </cfRule>
    <cfRule type="containsText" dxfId="188" priority="209" operator="containsText" text="Alta">
      <formula>NOT(ISERROR(SEARCH("Alta",X47)))</formula>
    </cfRule>
    <cfRule type="containsText" dxfId="187" priority="210" operator="containsText" text="Media">
      <formula>NOT(ISERROR(SEARCH("Media",X47)))</formula>
    </cfRule>
  </conditionalFormatting>
  <conditionalFormatting sqref="Z47">
    <cfRule type="containsText" dxfId="186" priority="201" operator="containsText" text="Catastrófico">
      <formula>NOT(ISERROR(SEARCH("Catastrófico",Z47)))</formula>
    </cfRule>
    <cfRule type="containsText" dxfId="185" priority="202" operator="containsText" text="Mayor">
      <formula>NOT(ISERROR(SEARCH("Mayor",Z47)))</formula>
    </cfRule>
    <cfRule type="containsText" dxfId="184" priority="203" operator="containsText" text="Moderado">
      <formula>NOT(ISERROR(SEARCH("Moderado",Z47)))</formula>
    </cfRule>
    <cfRule type="containsText" dxfId="183" priority="204" operator="containsText" text="Menor">
      <formula>NOT(ISERROR(SEARCH("Menor",Z47)))</formula>
    </cfRule>
    <cfRule type="containsText" dxfId="182" priority="205" operator="containsText" text="Leve">
      <formula>NOT(ISERROR(SEARCH("Leve",Z47)))</formula>
    </cfRule>
  </conditionalFormatting>
  <conditionalFormatting sqref="AA47">
    <cfRule type="containsText" dxfId="181" priority="197" operator="containsText" text="Bajo">
      <formula>NOT(ISERROR(SEARCH("Bajo",AA47)))</formula>
    </cfRule>
    <cfRule type="containsText" dxfId="180" priority="198" operator="containsText" text="Moderado">
      <formula>NOT(ISERROR(SEARCH("Moderado",AA47)))</formula>
    </cfRule>
    <cfRule type="containsText" dxfId="179" priority="199" operator="containsText" text="Alto">
      <formula>NOT(ISERROR(SEARCH("Alto",AA47)))</formula>
    </cfRule>
    <cfRule type="containsText" dxfId="178" priority="200" operator="containsText" text="Extremo">
      <formula>NOT(ISERROR(SEARCH("Extremo",AA47)))</formula>
    </cfRule>
  </conditionalFormatting>
  <conditionalFormatting sqref="I48">
    <cfRule type="containsText" dxfId="177" priority="192" operator="containsText" text="Muy Bajo">
      <formula>NOT(ISERROR(SEARCH("Muy Bajo",I48)))</formula>
    </cfRule>
    <cfRule type="containsText" dxfId="176" priority="193" operator="containsText" text="Baja">
      <formula>NOT(ISERROR(SEARCH("Baja",I48)))</formula>
    </cfRule>
    <cfRule type="containsText" dxfId="175" priority="194" operator="containsText" text="Muy alta">
      <formula>NOT(ISERROR(SEARCH("Muy alta",I48)))</formula>
    </cfRule>
    <cfRule type="containsText" dxfId="174" priority="195" operator="containsText" text="Alta">
      <formula>NOT(ISERROR(SEARCH("Alta",I48)))</formula>
    </cfRule>
    <cfRule type="containsText" dxfId="173" priority="196" operator="containsText" text="Media">
      <formula>NOT(ISERROR(SEARCH("Media",I48)))</formula>
    </cfRule>
  </conditionalFormatting>
  <conditionalFormatting sqref="K48">
    <cfRule type="containsText" dxfId="172" priority="187" operator="containsText" text="Catastrófico">
      <formula>NOT(ISERROR(SEARCH("Catastrófico",K48)))</formula>
    </cfRule>
    <cfRule type="containsText" dxfId="171" priority="188" operator="containsText" text="Mayor">
      <formula>NOT(ISERROR(SEARCH("Mayor",K48)))</formula>
    </cfRule>
    <cfRule type="containsText" dxfId="170" priority="189" operator="containsText" text="Moderado">
      <formula>NOT(ISERROR(SEARCH("Moderado",K48)))</formula>
    </cfRule>
    <cfRule type="containsText" dxfId="169" priority="190" operator="containsText" text="Menor">
      <formula>NOT(ISERROR(SEARCH("Menor",K48)))</formula>
    </cfRule>
    <cfRule type="containsText" dxfId="168" priority="191" operator="containsText" text="Leve">
      <formula>NOT(ISERROR(SEARCH("Leve",K48)))</formula>
    </cfRule>
  </conditionalFormatting>
  <conditionalFormatting sqref="M48">
    <cfRule type="containsText" dxfId="167" priority="183" operator="containsText" text="Bajo">
      <formula>NOT(ISERROR(SEARCH("Bajo",M48)))</formula>
    </cfRule>
    <cfRule type="containsText" dxfId="166" priority="184" operator="containsText" text="Moderado">
      <formula>NOT(ISERROR(SEARCH("Moderado",M48)))</formula>
    </cfRule>
    <cfRule type="containsText" dxfId="165" priority="185" operator="containsText" text="Alto">
      <formula>NOT(ISERROR(SEARCH("Alto",M48)))</formula>
    </cfRule>
    <cfRule type="containsText" dxfId="164" priority="186" operator="containsText" text="Extremo">
      <formula>NOT(ISERROR(SEARCH("Extremo",M48)))</formula>
    </cfRule>
  </conditionalFormatting>
  <conditionalFormatting sqref="X48">
    <cfRule type="containsText" dxfId="163" priority="178" operator="containsText" text="Muy Bajo">
      <formula>NOT(ISERROR(SEARCH("Muy Bajo",X48)))</formula>
    </cfRule>
    <cfRule type="containsText" dxfId="162" priority="179" operator="containsText" text="Baja">
      <formula>NOT(ISERROR(SEARCH("Baja",X48)))</formula>
    </cfRule>
    <cfRule type="containsText" dxfId="161" priority="180" operator="containsText" text="Muy alta">
      <formula>NOT(ISERROR(SEARCH("Muy alta",X48)))</formula>
    </cfRule>
    <cfRule type="containsText" dxfId="160" priority="181" operator="containsText" text="Alta">
      <formula>NOT(ISERROR(SEARCH("Alta",X48)))</formula>
    </cfRule>
    <cfRule type="containsText" dxfId="159" priority="182" operator="containsText" text="Media">
      <formula>NOT(ISERROR(SEARCH("Media",X48)))</formula>
    </cfRule>
  </conditionalFormatting>
  <conditionalFormatting sqref="Z48">
    <cfRule type="containsText" dxfId="158" priority="173" operator="containsText" text="Catastrófico">
      <formula>NOT(ISERROR(SEARCH("Catastrófico",Z48)))</formula>
    </cfRule>
    <cfRule type="containsText" dxfId="157" priority="174" operator="containsText" text="Mayor">
      <formula>NOT(ISERROR(SEARCH("Mayor",Z48)))</formula>
    </cfRule>
    <cfRule type="containsText" dxfId="156" priority="175" operator="containsText" text="Moderado">
      <formula>NOT(ISERROR(SEARCH("Moderado",Z48)))</formula>
    </cfRule>
    <cfRule type="containsText" dxfId="155" priority="176" operator="containsText" text="Menor">
      <formula>NOT(ISERROR(SEARCH("Menor",Z48)))</formula>
    </cfRule>
    <cfRule type="containsText" dxfId="154" priority="177" operator="containsText" text="Leve">
      <formula>NOT(ISERROR(SEARCH("Leve",Z48)))</formula>
    </cfRule>
  </conditionalFormatting>
  <conditionalFormatting sqref="AA48">
    <cfRule type="containsText" dxfId="153" priority="169" operator="containsText" text="Bajo">
      <formula>NOT(ISERROR(SEARCH("Bajo",AA48)))</formula>
    </cfRule>
    <cfRule type="containsText" dxfId="152" priority="170" operator="containsText" text="Moderado">
      <formula>NOT(ISERROR(SEARCH("Moderado",AA48)))</formula>
    </cfRule>
    <cfRule type="containsText" dxfId="151" priority="171" operator="containsText" text="Alto">
      <formula>NOT(ISERROR(SEARCH("Alto",AA48)))</formula>
    </cfRule>
    <cfRule type="containsText" dxfId="150" priority="172" operator="containsText" text="Extremo">
      <formula>NOT(ISERROR(SEARCH("Extremo",AA48)))</formula>
    </cfRule>
  </conditionalFormatting>
  <conditionalFormatting sqref="I49">
    <cfRule type="containsText" dxfId="149" priority="164" operator="containsText" text="Muy Bajo">
      <formula>NOT(ISERROR(SEARCH("Muy Bajo",I49)))</formula>
    </cfRule>
    <cfRule type="containsText" dxfId="148" priority="165" operator="containsText" text="Baja">
      <formula>NOT(ISERROR(SEARCH("Baja",I49)))</formula>
    </cfRule>
    <cfRule type="containsText" dxfId="147" priority="166" operator="containsText" text="Muy alta">
      <formula>NOT(ISERROR(SEARCH("Muy alta",I49)))</formula>
    </cfRule>
    <cfRule type="containsText" dxfId="146" priority="167" operator="containsText" text="Alta">
      <formula>NOT(ISERROR(SEARCH("Alta",I49)))</formula>
    </cfRule>
    <cfRule type="containsText" dxfId="145" priority="168" operator="containsText" text="Media">
      <formula>NOT(ISERROR(SEARCH("Media",I49)))</formula>
    </cfRule>
  </conditionalFormatting>
  <conditionalFormatting sqref="K49">
    <cfRule type="containsText" dxfId="144" priority="159" operator="containsText" text="Catastrófico">
      <formula>NOT(ISERROR(SEARCH("Catastrófico",K49)))</formula>
    </cfRule>
    <cfRule type="containsText" dxfId="143" priority="160" operator="containsText" text="Mayor">
      <formula>NOT(ISERROR(SEARCH("Mayor",K49)))</formula>
    </cfRule>
    <cfRule type="containsText" dxfId="142" priority="161" operator="containsText" text="Moderado">
      <formula>NOT(ISERROR(SEARCH("Moderado",K49)))</formula>
    </cfRule>
    <cfRule type="containsText" dxfId="141" priority="162" operator="containsText" text="Menor">
      <formula>NOT(ISERROR(SEARCH("Menor",K49)))</formula>
    </cfRule>
    <cfRule type="containsText" dxfId="140" priority="163" operator="containsText" text="Leve">
      <formula>NOT(ISERROR(SEARCH("Leve",K49)))</formula>
    </cfRule>
  </conditionalFormatting>
  <conditionalFormatting sqref="M49">
    <cfRule type="containsText" dxfId="139" priority="155" operator="containsText" text="Bajo">
      <formula>NOT(ISERROR(SEARCH("Bajo",M49)))</formula>
    </cfRule>
    <cfRule type="containsText" dxfId="138" priority="156" operator="containsText" text="Moderado">
      <formula>NOT(ISERROR(SEARCH("Moderado",M49)))</formula>
    </cfRule>
    <cfRule type="containsText" dxfId="137" priority="157" operator="containsText" text="Alto">
      <formula>NOT(ISERROR(SEARCH("Alto",M49)))</formula>
    </cfRule>
    <cfRule type="containsText" dxfId="136" priority="158" operator="containsText" text="Extremo">
      <formula>NOT(ISERROR(SEARCH("Extremo",M49)))</formula>
    </cfRule>
  </conditionalFormatting>
  <conditionalFormatting sqref="X49">
    <cfRule type="containsText" dxfId="135" priority="150" operator="containsText" text="Muy Bajo">
      <formula>NOT(ISERROR(SEARCH("Muy Bajo",X49)))</formula>
    </cfRule>
    <cfRule type="containsText" dxfId="134" priority="151" operator="containsText" text="Baja">
      <formula>NOT(ISERROR(SEARCH("Baja",X49)))</formula>
    </cfRule>
    <cfRule type="containsText" dxfId="133" priority="152" operator="containsText" text="Muy alta">
      <formula>NOT(ISERROR(SEARCH("Muy alta",X49)))</formula>
    </cfRule>
    <cfRule type="containsText" dxfId="132" priority="153" operator="containsText" text="Alta">
      <formula>NOT(ISERROR(SEARCH("Alta",X49)))</formula>
    </cfRule>
    <cfRule type="containsText" dxfId="131" priority="154" operator="containsText" text="Media">
      <formula>NOT(ISERROR(SEARCH("Media",X49)))</formula>
    </cfRule>
  </conditionalFormatting>
  <conditionalFormatting sqref="Z49">
    <cfRule type="containsText" dxfId="130" priority="145" operator="containsText" text="Catastrófico">
      <formula>NOT(ISERROR(SEARCH("Catastrófico",Z49)))</formula>
    </cfRule>
    <cfRule type="containsText" dxfId="129" priority="146" operator="containsText" text="Mayor">
      <formula>NOT(ISERROR(SEARCH("Mayor",Z49)))</formula>
    </cfRule>
    <cfRule type="containsText" dxfId="128" priority="147" operator="containsText" text="Moderado">
      <formula>NOT(ISERROR(SEARCH("Moderado",Z49)))</formula>
    </cfRule>
    <cfRule type="containsText" dxfId="127" priority="148" operator="containsText" text="Menor">
      <formula>NOT(ISERROR(SEARCH("Menor",Z49)))</formula>
    </cfRule>
    <cfRule type="containsText" dxfId="126" priority="149" operator="containsText" text="Leve">
      <formula>NOT(ISERROR(SEARCH("Leve",Z49)))</formula>
    </cfRule>
  </conditionalFormatting>
  <conditionalFormatting sqref="AA49">
    <cfRule type="containsText" dxfId="125" priority="141" operator="containsText" text="Bajo">
      <formula>NOT(ISERROR(SEARCH("Bajo",AA49)))</formula>
    </cfRule>
    <cfRule type="containsText" dxfId="124" priority="142" operator="containsText" text="Moderado">
      <formula>NOT(ISERROR(SEARCH("Moderado",AA49)))</formula>
    </cfRule>
    <cfRule type="containsText" dxfId="123" priority="143" operator="containsText" text="Alto">
      <formula>NOT(ISERROR(SEARCH("Alto",AA49)))</formula>
    </cfRule>
    <cfRule type="containsText" dxfId="122" priority="144" operator="containsText" text="Extremo">
      <formula>NOT(ISERROR(SEARCH("Extremo",AA49)))</formula>
    </cfRule>
  </conditionalFormatting>
  <conditionalFormatting sqref="I152 I154">
    <cfRule type="containsText" dxfId="121" priority="113" operator="containsText" text="Muy Bajo">
      <formula>NOT(ISERROR(SEARCH("Muy Bajo",I152)))</formula>
    </cfRule>
    <cfRule type="containsText" dxfId="120" priority="114" operator="containsText" text="Baja">
      <formula>NOT(ISERROR(SEARCH("Baja",I152)))</formula>
    </cfRule>
    <cfRule type="containsText" dxfId="119" priority="115" operator="containsText" text="Muy alta">
      <formula>NOT(ISERROR(SEARCH("Muy alta",I152)))</formula>
    </cfRule>
    <cfRule type="containsText" dxfId="118" priority="116" operator="containsText" text="Alta">
      <formula>NOT(ISERROR(SEARCH("Alta",I152)))</formula>
    </cfRule>
    <cfRule type="containsText" dxfId="117" priority="117" operator="containsText" text="Media">
      <formula>NOT(ISERROR(SEARCH("Media",I152)))</formula>
    </cfRule>
  </conditionalFormatting>
  <conditionalFormatting sqref="K152 K154">
    <cfRule type="containsText" dxfId="116" priority="108" operator="containsText" text="Catastrófico">
      <formula>NOT(ISERROR(SEARCH("Catastrófico",K152)))</formula>
    </cfRule>
    <cfRule type="containsText" dxfId="115" priority="109" operator="containsText" text="Mayor">
      <formula>NOT(ISERROR(SEARCH("Mayor",K152)))</formula>
    </cfRule>
    <cfRule type="containsText" dxfId="114" priority="110" operator="containsText" text="Moderado">
      <formula>NOT(ISERROR(SEARCH("Moderado",K152)))</formula>
    </cfRule>
    <cfRule type="containsText" dxfId="113" priority="111" operator="containsText" text="Menor">
      <formula>NOT(ISERROR(SEARCH("Menor",K152)))</formula>
    </cfRule>
    <cfRule type="containsText" dxfId="112" priority="112" operator="containsText" text="Leve">
      <formula>NOT(ISERROR(SEARCH("Leve",K152)))</formula>
    </cfRule>
  </conditionalFormatting>
  <conditionalFormatting sqref="M152 M154">
    <cfRule type="containsText" dxfId="111" priority="104" operator="containsText" text="Bajo">
      <formula>NOT(ISERROR(SEARCH("Bajo",M152)))</formula>
    </cfRule>
    <cfRule type="containsText" dxfId="110" priority="105" operator="containsText" text="Moderado">
      <formula>NOT(ISERROR(SEARCH("Moderado",M152)))</formula>
    </cfRule>
    <cfRule type="containsText" dxfId="109" priority="106" operator="containsText" text="Alto">
      <formula>NOT(ISERROR(SEARCH("Alto",M152)))</formula>
    </cfRule>
    <cfRule type="containsText" dxfId="108" priority="107" operator="containsText" text="Extremo">
      <formula>NOT(ISERROR(SEARCH("Extremo",M152)))</formula>
    </cfRule>
  </conditionalFormatting>
  <conditionalFormatting sqref="X152 X154">
    <cfRule type="containsText" dxfId="107" priority="99" operator="containsText" text="Muy Bajo">
      <formula>NOT(ISERROR(SEARCH("Muy Bajo",X152)))</formula>
    </cfRule>
    <cfRule type="containsText" dxfId="106" priority="100" operator="containsText" text="Baja">
      <formula>NOT(ISERROR(SEARCH("Baja",X152)))</formula>
    </cfRule>
    <cfRule type="containsText" dxfId="105" priority="101" operator="containsText" text="Muy alta">
      <formula>NOT(ISERROR(SEARCH("Muy alta",X152)))</formula>
    </cfRule>
    <cfRule type="containsText" dxfId="104" priority="102" operator="containsText" text="Alta">
      <formula>NOT(ISERROR(SEARCH("Alta",X152)))</formula>
    </cfRule>
    <cfRule type="containsText" dxfId="103" priority="103" operator="containsText" text="Media">
      <formula>NOT(ISERROR(SEARCH("Media",X152)))</formula>
    </cfRule>
  </conditionalFormatting>
  <conditionalFormatting sqref="Z152 Z154">
    <cfRule type="containsText" dxfId="102" priority="94" operator="containsText" text="Catastrófico">
      <formula>NOT(ISERROR(SEARCH("Catastrófico",Z152)))</formula>
    </cfRule>
    <cfRule type="containsText" dxfId="101" priority="95" operator="containsText" text="Mayor">
      <formula>NOT(ISERROR(SEARCH("Mayor",Z152)))</formula>
    </cfRule>
    <cfRule type="containsText" dxfId="100" priority="96" operator="containsText" text="Moderado">
      <formula>NOT(ISERROR(SEARCH("Moderado",Z152)))</formula>
    </cfRule>
    <cfRule type="containsText" dxfId="99" priority="97" operator="containsText" text="Menor">
      <formula>NOT(ISERROR(SEARCH("Menor",Z152)))</formula>
    </cfRule>
    <cfRule type="containsText" dxfId="98" priority="98" operator="containsText" text="Leve">
      <formula>NOT(ISERROR(SEARCH("Leve",Z152)))</formula>
    </cfRule>
  </conditionalFormatting>
  <conditionalFormatting sqref="AA152 AA154">
    <cfRule type="containsText" dxfId="97" priority="90" operator="containsText" text="Bajo">
      <formula>NOT(ISERROR(SEARCH("Bajo",AA152)))</formula>
    </cfRule>
    <cfRule type="containsText" dxfId="96" priority="91" operator="containsText" text="Moderado">
      <formula>NOT(ISERROR(SEARCH("Moderado",AA152)))</formula>
    </cfRule>
    <cfRule type="containsText" dxfId="95" priority="92" operator="containsText" text="Alto">
      <formula>NOT(ISERROR(SEARCH("Alto",AA152)))</formula>
    </cfRule>
    <cfRule type="containsText" dxfId="94" priority="93" operator="containsText" text="Extremo">
      <formula>NOT(ISERROR(SEARCH("Extremo",AA152)))</formula>
    </cfRule>
  </conditionalFormatting>
  <conditionalFormatting sqref="I156 I158">
    <cfRule type="containsText" dxfId="93" priority="85" operator="containsText" text="Muy Bajo">
      <formula>NOT(ISERROR(SEARCH("Muy Bajo",I156)))</formula>
    </cfRule>
    <cfRule type="containsText" dxfId="92" priority="86" operator="containsText" text="Baja">
      <formula>NOT(ISERROR(SEARCH("Baja",I156)))</formula>
    </cfRule>
    <cfRule type="containsText" dxfId="91" priority="87" operator="containsText" text="Muy alta">
      <formula>NOT(ISERROR(SEARCH("Muy alta",I156)))</formula>
    </cfRule>
    <cfRule type="containsText" dxfId="90" priority="88" operator="containsText" text="Alta">
      <formula>NOT(ISERROR(SEARCH("Alta",I156)))</formula>
    </cfRule>
    <cfRule type="containsText" dxfId="89" priority="89" operator="containsText" text="Media">
      <formula>NOT(ISERROR(SEARCH("Media",I156)))</formula>
    </cfRule>
  </conditionalFormatting>
  <conditionalFormatting sqref="K156 K158">
    <cfRule type="containsText" dxfId="88" priority="80" operator="containsText" text="Catastrófico">
      <formula>NOT(ISERROR(SEARCH("Catastrófico",K156)))</formula>
    </cfRule>
    <cfRule type="containsText" dxfId="87" priority="81" operator="containsText" text="Mayor">
      <formula>NOT(ISERROR(SEARCH("Mayor",K156)))</formula>
    </cfRule>
    <cfRule type="containsText" dxfId="86" priority="82" operator="containsText" text="Moderado">
      <formula>NOT(ISERROR(SEARCH("Moderado",K156)))</formula>
    </cfRule>
    <cfRule type="containsText" dxfId="85" priority="83" operator="containsText" text="Menor">
      <formula>NOT(ISERROR(SEARCH("Menor",K156)))</formula>
    </cfRule>
    <cfRule type="containsText" dxfId="84" priority="84" operator="containsText" text="Leve">
      <formula>NOT(ISERROR(SEARCH("Leve",K156)))</formula>
    </cfRule>
  </conditionalFormatting>
  <conditionalFormatting sqref="M156 M158">
    <cfRule type="containsText" dxfId="83" priority="76" operator="containsText" text="Bajo">
      <formula>NOT(ISERROR(SEARCH("Bajo",M156)))</formula>
    </cfRule>
    <cfRule type="containsText" dxfId="82" priority="77" operator="containsText" text="Moderado">
      <formula>NOT(ISERROR(SEARCH("Moderado",M156)))</formula>
    </cfRule>
    <cfRule type="containsText" dxfId="81" priority="78" operator="containsText" text="Alto">
      <formula>NOT(ISERROR(SEARCH("Alto",M156)))</formula>
    </cfRule>
    <cfRule type="containsText" dxfId="80" priority="79" operator="containsText" text="Extremo">
      <formula>NOT(ISERROR(SEARCH("Extremo",M156)))</formula>
    </cfRule>
  </conditionalFormatting>
  <conditionalFormatting sqref="X156 X158">
    <cfRule type="containsText" dxfId="79" priority="71" operator="containsText" text="Muy Bajo">
      <formula>NOT(ISERROR(SEARCH("Muy Bajo",X156)))</formula>
    </cfRule>
    <cfRule type="containsText" dxfId="78" priority="72" operator="containsText" text="Baja">
      <formula>NOT(ISERROR(SEARCH("Baja",X156)))</formula>
    </cfRule>
    <cfRule type="containsText" dxfId="77" priority="73" operator="containsText" text="Muy alta">
      <formula>NOT(ISERROR(SEARCH("Muy alta",X156)))</formula>
    </cfRule>
    <cfRule type="containsText" dxfId="76" priority="74" operator="containsText" text="Alta">
      <formula>NOT(ISERROR(SEARCH("Alta",X156)))</formula>
    </cfRule>
    <cfRule type="containsText" dxfId="75" priority="75" operator="containsText" text="Media">
      <formula>NOT(ISERROR(SEARCH("Media",X156)))</formula>
    </cfRule>
  </conditionalFormatting>
  <conditionalFormatting sqref="Z156 Z158">
    <cfRule type="containsText" dxfId="74" priority="66" operator="containsText" text="Catastrófico">
      <formula>NOT(ISERROR(SEARCH("Catastrófico",Z156)))</formula>
    </cfRule>
    <cfRule type="containsText" dxfId="73" priority="67" operator="containsText" text="Mayor">
      <formula>NOT(ISERROR(SEARCH("Mayor",Z156)))</formula>
    </cfRule>
    <cfRule type="containsText" dxfId="72" priority="68" operator="containsText" text="Moderado">
      <formula>NOT(ISERROR(SEARCH("Moderado",Z156)))</formula>
    </cfRule>
    <cfRule type="containsText" dxfId="71" priority="69" operator="containsText" text="Menor">
      <formula>NOT(ISERROR(SEARCH("Menor",Z156)))</formula>
    </cfRule>
    <cfRule type="containsText" dxfId="70" priority="70" operator="containsText" text="Leve">
      <formula>NOT(ISERROR(SEARCH("Leve",Z156)))</formula>
    </cfRule>
  </conditionalFormatting>
  <conditionalFormatting sqref="AA156 AA158">
    <cfRule type="containsText" dxfId="69" priority="62" operator="containsText" text="Bajo">
      <formula>NOT(ISERROR(SEARCH("Bajo",AA156)))</formula>
    </cfRule>
    <cfRule type="containsText" dxfId="68" priority="63" operator="containsText" text="Moderado">
      <formula>NOT(ISERROR(SEARCH("Moderado",AA156)))</formula>
    </cfRule>
    <cfRule type="containsText" dxfId="67" priority="64" operator="containsText" text="Alto">
      <formula>NOT(ISERROR(SEARCH("Alto",AA156)))</formula>
    </cfRule>
    <cfRule type="containsText" dxfId="66" priority="65" operator="containsText" text="Extremo">
      <formula>NOT(ISERROR(SEARCH("Extremo",AA156)))</formula>
    </cfRule>
  </conditionalFormatting>
  <conditionalFormatting sqref="I146">
    <cfRule type="containsText" dxfId="65" priority="57" operator="containsText" text="Muy Bajo">
      <formula>NOT(ISERROR(SEARCH("Muy Bajo",I146)))</formula>
    </cfRule>
    <cfRule type="containsText" dxfId="64" priority="58" operator="containsText" text="Baja">
      <formula>NOT(ISERROR(SEARCH("Baja",I146)))</formula>
    </cfRule>
    <cfRule type="containsText" dxfId="63" priority="59" operator="containsText" text="Muy alta">
      <formula>NOT(ISERROR(SEARCH("Muy alta",I146)))</formula>
    </cfRule>
    <cfRule type="containsText" dxfId="62" priority="60" operator="containsText" text="Alta">
      <formula>NOT(ISERROR(SEARCH("Alta",I146)))</formula>
    </cfRule>
    <cfRule type="containsText" dxfId="61" priority="61" operator="containsText" text="Media">
      <formula>NOT(ISERROR(SEARCH("Media",I146)))</formula>
    </cfRule>
  </conditionalFormatting>
  <conditionalFormatting sqref="I150">
    <cfRule type="containsText" dxfId="60" priority="52" operator="containsText" text="Muy Bajo">
      <formula>NOT(ISERROR(SEARCH("Muy Bajo",I150)))</formula>
    </cfRule>
    <cfRule type="containsText" dxfId="59" priority="53" operator="containsText" text="Baja">
      <formula>NOT(ISERROR(SEARCH("Baja",I150)))</formula>
    </cfRule>
    <cfRule type="containsText" dxfId="58" priority="54" operator="containsText" text="Muy alta">
      <formula>NOT(ISERROR(SEARCH("Muy alta",I150)))</formula>
    </cfRule>
    <cfRule type="containsText" dxfId="57" priority="55" operator="containsText" text="Alta">
      <formula>NOT(ISERROR(SEARCH("Alta",I150)))</formula>
    </cfRule>
    <cfRule type="containsText" dxfId="56" priority="56" operator="containsText" text="Media">
      <formula>NOT(ISERROR(SEARCH("Media",I150)))</formula>
    </cfRule>
  </conditionalFormatting>
  <conditionalFormatting sqref="I148">
    <cfRule type="containsText" dxfId="55" priority="47" operator="containsText" text="Muy Bajo">
      <formula>NOT(ISERROR(SEARCH("Muy Bajo",I148)))</formula>
    </cfRule>
    <cfRule type="containsText" dxfId="54" priority="48" operator="containsText" text="Baja">
      <formula>NOT(ISERROR(SEARCH("Baja",I148)))</formula>
    </cfRule>
    <cfRule type="containsText" dxfId="53" priority="49" operator="containsText" text="Muy alta">
      <formula>NOT(ISERROR(SEARCH("Muy alta",I148)))</formula>
    </cfRule>
    <cfRule type="containsText" dxfId="52" priority="50" operator="containsText" text="Alta">
      <formula>NOT(ISERROR(SEARCH("Alta",I148)))</formula>
    </cfRule>
    <cfRule type="containsText" dxfId="51" priority="51" operator="containsText" text="Media">
      <formula>NOT(ISERROR(SEARCH("Media",I148)))</formula>
    </cfRule>
  </conditionalFormatting>
  <conditionalFormatting sqref="M150">
    <cfRule type="containsText" dxfId="50" priority="43" operator="containsText" text="Bajo">
      <formula>NOT(ISERROR(SEARCH("Bajo",M150)))</formula>
    </cfRule>
    <cfRule type="containsText" dxfId="49" priority="44" operator="containsText" text="Moderado">
      <formula>NOT(ISERROR(SEARCH("Moderado",M150)))</formula>
    </cfRule>
    <cfRule type="containsText" dxfId="48" priority="45" operator="containsText" text="Alto">
      <formula>NOT(ISERROR(SEARCH("Alto",M150)))</formula>
    </cfRule>
    <cfRule type="containsText" dxfId="47" priority="46" operator="containsText" text="Extremo">
      <formula>NOT(ISERROR(SEARCH("Extremo",M150)))</formula>
    </cfRule>
  </conditionalFormatting>
  <conditionalFormatting sqref="M148">
    <cfRule type="containsText" dxfId="46" priority="39" operator="containsText" text="Bajo">
      <formula>NOT(ISERROR(SEARCH("Bajo",M148)))</formula>
    </cfRule>
    <cfRule type="containsText" dxfId="45" priority="40" operator="containsText" text="Moderado">
      <formula>NOT(ISERROR(SEARCH("Moderado",M148)))</formula>
    </cfRule>
    <cfRule type="containsText" dxfId="44" priority="41" operator="containsText" text="Alto">
      <formula>NOT(ISERROR(SEARCH("Alto",M148)))</formula>
    </cfRule>
    <cfRule type="containsText" dxfId="43" priority="42" operator="containsText" text="Extremo">
      <formula>NOT(ISERROR(SEARCH("Extremo",M148)))</formula>
    </cfRule>
  </conditionalFormatting>
  <conditionalFormatting sqref="M146">
    <cfRule type="containsText" dxfId="42" priority="35" operator="containsText" text="Bajo">
      <formula>NOT(ISERROR(SEARCH("Bajo",M146)))</formula>
    </cfRule>
    <cfRule type="containsText" dxfId="41" priority="36" operator="containsText" text="Moderado">
      <formula>NOT(ISERROR(SEARCH("Moderado",M146)))</formula>
    </cfRule>
    <cfRule type="containsText" dxfId="40" priority="37" operator="containsText" text="Alto">
      <formula>NOT(ISERROR(SEARCH("Alto",M146)))</formula>
    </cfRule>
    <cfRule type="containsText" dxfId="39" priority="38" operator="containsText" text="Extremo">
      <formula>NOT(ISERROR(SEARCH("Extremo",M146)))</formula>
    </cfRule>
  </conditionalFormatting>
  <conditionalFormatting sqref="M140">
    <cfRule type="containsText" dxfId="38" priority="31" operator="containsText" text="Bajo">
      <formula>NOT(ISERROR(SEARCH("Bajo",M140)))</formula>
    </cfRule>
    <cfRule type="containsText" dxfId="37" priority="32" operator="containsText" text="Moderado">
      <formula>NOT(ISERROR(SEARCH("Moderado",M140)))</formula>
    </cfRule>
    <cfRule type="containsText" dxfId="36" priority="33" operator="containsText" text="Alto">
      <formula>NOT(ISERROR(SEARCH("Alto",M140)))</formula>
    </cfRule>
    <cfRule type="containsText" dxfId="35" priority="34" operator="containsText" text="Extremo">
      <formula>NOT(ISERROR(SEARCH("Extremo",M140)))</formula>
    </cfRule>
  </conditionalFormatting>
  <conditionalFormatting sqref="I140">
    <cfRule type="containsText" dxfId="34" priority="26" operator="containsText" text="Muy Bajo">
      <formula>NOT(ISERROR(SEARCH("Muy Bajo",I140)))</formula>
    </cfRule>
    <cfRule type="containsText" dxfId="33" priority="27" operator="containsText" text="Baja">
      <formula>NOT(ISERROR(SEARCH("Baja",I140)))</formula>
    </cfRule>
    <cfRule type="containsText" dxfId="32" priority="28" operator="containsText" text="Muy alta">
      <formula>NOT(ISERROR(SEARCH("Muy alta",I140)))</formula>
    </cfRule>
    <cfRule type="containsText" dxfId="31" priority="29" operator="containsText" text="Alta">
      <formula>NOT(ISERROR(SEARCH("Alta",I140)))</formula>
    </cfRule>
    <cfRule type="containsText" dxfId="30" priority="30" operator="containsText" text="Media">
      <formula>NOT(ISERROR(SEARCH("Media",I140)))</formula>
    </cfRule>
  </conditionalFormatting>
  <conditionalFormatting sqref="K146">
    <cfRule type="containsText" dxfId="29" priority="21" operator="containsText" text="Catastrófico">
      <formula>NOT(ISERROR(SEARCH("Catastrófico",K146)))</formula>
    </cfRule>
    <cfRule type="containsText" dxfId="28" priority="22" operator="containsText" text="Mayor">
      <formula>NOT(ISERROR(SEARCH("Mayor",K146)))</formula>
    </cfRule>
    <cfRule type="containsText" dxfId="27" priority="23" operator="containsText" text="Moderado">
      <formula>NOT(ISERROR(SEARCH("Moderado",K146)))</formula>
    </cfRule>
    <cfRule type="containsText" dxfId="26" priority="24" operator="containsText" text="Menor">
      <formula>NOT(ISERROR(SEARCH("Menor",K146)))</formula>
    </cfRule>
    <cfRule type="containsText" dxfId="25" priority="25" operator="containsText" text="Leve">
      <formula>NOT(ISERROR(SEARCH("Leve",K146)))</formula>
    </cfRule>
  </conditionalFormatting>
  <conditionalFormatting sqref="K150">
    <cfRule type="containsText" dxfId="24" priority="16" operator="containsText" text="Catastrófico">
      <formula>NOT(ISERROR(SEARCH("Catastrófico",K150)))</formula>
    </cfRule>
    <cfRule type="containsText" dxfId="23" priority="17" operator="containsText" text="Mayor">
      <formula>NOT(ISERROR(SEARCH("Mayor",K150)))</formula>
    </cfRule>
    <cfRule type="containsText" dxfId="22" priority="18" operator="containsText" text="Moderado">
      <formula>NOT(ISERROR(SEARCH("Moderado",K150)))</formula>
    </cfRule>
    <cfRule type="containsText" dxfId="21" priority="19" operator="containsText" text="Menor">
      <formula>NOT(ISERROR(SEARCH("Menor",K150)))</formula>
    </cfRule>
    <cfRule type="containsText" dxfId="20" priority="20" operator="containsText" text="Leve">
      <formula>NOT(ISERROR(SEARCH("Leve",K150)))</formula>
    </cfRule>
  </conditionalFormatting>
  <conditionalFormatting sqref="K148">
    <cfRule type="containsText" dxfId="19" priority="11" operator="containsText" text="Catastrófico">
      <formula>NOT(ISERROR(SEARCH("Catastrófico",K148)))</formula>
    </cfRule>
    <cfRule type="containsText" dxfId="18" priority="12" operator="containsText" text="Mayor">
      <formula>NOT(ISERROR(SEARCH("Mayor",K148)))</formula>
    </cfRule>
    <cfRule type="containsText" dxfId="17" priority="13" operator="containsText" text="Moderado">
      <formula>NOT(ISERROR(SEARCH("Moderado",K148)))</formula>
    </cfRule>
    <cfRule type="containsText" dxfId="16" priority="14" operator="containsText" text="Menor">
      <formula>NOT(ISERROR(SEARCH("Menor",K148)))</formula>
    </cfRule>
    <cfRule type="containsText" dxfId="15" priority="15" operator="containsText" text="Leve">
      <formula>NOT(ISERROR(SEARCH("Leve",K148)))</formula>
    </cfRule>
  </conditionalFormatting>
  <conditionalFormatting sqref="K140">
    <cfRule type="containsText" dxfId="9" priority="6" operator="containsText" text="Catastrófico">
      <formula>NOT(ISERROR(SEARCH(("Catastrófico"),(K140))))</formula>
    </cfRule>
  </conditionalFormatting>
  <conditionalFormatting sqref="K140">
    <cfRule type="containsText" dxfId="8" priority="7" operator="containsText" text="Mayor">
      <formula>NOT(ISERROR(SEARCH(("Mayor"),(K140))))</formula>
    </cfRule>
  </conditionalFormatting>
  <conditionalFormatting sqref="K140">
    <cfRule type="containsText" dxfId="7" priority="8" operator="containsText" text="Moderado">
      <formula>NOT(ISERROR(SEARCH(("Moderado"),(K140))))</formula>
    </cfRule>
  </conditionalFormatting>
  <conditionalFormatting sqref="K140">
    <cfRule type="containsText" dxfId="6" priority="9" operator="containsText" text="Menor">
      <formula>NOT(ISERROR(SEARCH(("Menor"),(K140))))</formula>
    </cfRule>
  </conditionalFormatting>
  <conditionalFormatting sqref="K140">
    <cfRule type="containsText" dxfId="5" priority="10" operator="containsText" text="Leve">
      <formula>NOT(ISERROR(SEARCH(("Leve"),(K140))))</formula>
    </cfRule>
  </conditionalFormatting>
  <conditionalFormatting sqref="I142">
    <cfRule type="containsText" dxfId="4" priority="1" operator="containsText" text="Muy Bajo">
      <formula>NOT(ISERROR(SEARCH(("Muy Bajo"),(I142))))</formula>
    </cfRule>
  </conditionalFormatting>
  <conditionalFormatting sqref="I142">
    <cfRule type="containsText" dxfId="3" priority="2" operator="containsText" text="Baja">
      <formula>NOT(ISERROR(SEARCH(("Baja"),(I142))))</formula>
    </cfRule>
  </conditionalFormatting>
  <conditionalFormatting sqref="I142">
    <cfRule type="containsText" dxfId="2" priority="3" operator="containsText" text="Muy alta">
      <formula>NOT(ISERROR(SEARCH(("Muy alta"),(I142))))</formula>
    </cfRule>
  </conditionalFormatting>
  <conditionalFormatting sqref="I142">
    <cfRule type="containsText" dxfId="1" priority="4" operator="containsText" text="Alta">
      <formula>NOT(ISERROR(SEARCH(("Alta"),(I142))))</formula>
    </cfRule>
  </conditionalFormatting>
  <conditionalFormatting sqref="I142">
    <cfRule type="containsText" dxfId="0" priority="5" operator="containsText" text="Media">
      <formula>NOT(ISERROR(SEARCH(("Media"),(I142))))</formula>
    </cfRule>
  </conditionalFormatting>
  <dataValidations count="1">
    <dataValidation type="list" allowBlank="1" showInputMessage="1" showErrorMessage="1" sqref="AB61 S61:U61" xr:uid="{4B0AB54B-CD11-413C-A855-1E767846AF61}">
      <formula1>#REF!</formula1>
    </dataValidation>
  </dataValidations>
  <hyperlinks>
    <hyperlink ref="AH140" r:id="rId1" display="Segundo seguimiento Plan de Acción 2024  “CONSTRUIMOS UN FUTURO INNOVADOR”. Link: _x000a_http://administrativos.ut.edu.co/la-universidad-ut/planes-institucionales-ut/plan-de-accion.html" xr:uid="{00000000-0004-0000-0100-000006000000}"/>
    <hyperlink ref="AH142" r:id="rId2" display="Segundo seguimiento Plan de Acción 2024  “CONSTRUIMOS UN FUTURO INNOVADOR”. Link: _x000a_http://administrativos.ut.edu.co/la-universidad-ut/planes-institucionales-ut/plan-de-accion.html" xr:uid="{00000000-0004-0000-0100-000007000000}"/>
    <hyperlink ref="AH144" r:id="rId3" display="Segundo seguimiento Plan de Acción 2024  “CONSTRUIMOS UN FUTURO INNOVADOR”. Link: _x000a_http://administrativos.ut.edu.co/la-universidad-ut/planes-institucionales-ut/plan-de-accion.html" xr:uid="{00000000-0004-0000-0100-000008000000}"/>
  </hyperlinks>
  <pageMargins left="0.7" right="0.7" top="0.75" bottom="0.75" header="0.3" footer="0.3"/>
  <pageSetup paperSize="9" orientation="portrait" horizontalDpi="90" verticalDpi="90" r:id="rId4"/>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L216"/>
  <sheetViews>
    <sheetView showGridLines="0" showRowColHeaders="0" topLeftCell="B79" workbookViewId="0">
      <selection activeCell="B42" sqref="B42"/>
    </sheetView>
  </sheetViews>
  <sheetFormatPr baseColWidth="10" defaultRowHeight="15" x14ac:dyDescent="0.25"/>
  <sheetData>
    <row r="4" spans="3:11" ht="21" x14ac:dyDescent="0.35">
      <c r="C4" s="403" t="s">
        <v>175</v>
      </c>
      <c r="D4" s="403"/>
      <c r="E4" s="403"/>
      <c r="F4" s="403"/>
      <c r="G4" s="403"/>
      <c r="H4" s="403"/>
      <c r="I4" s="403"/>
      <c r="J4" s="403"/>
      <c r="K4" s="403"/>
    </row>
    <row r="5" spans="3:11" ht="21" x14ac:dyDescent="0.35">
      <c r="C5" s="17"/>
      <c r="D5" s="17"/>
      <c r="E5" s="17"/>
      <c r="F5" s="17"/>
      <c r="G5" s="17"/>
      <c r="H5" s="17"/>
      <c r="I5" s="17"/>
      <c r="J5" s="17"/>
      <c r="K5" s="17"/>
    </row>
    <row r="6" spans="3:11" ht="21" x14ac:dyDescent="0.35">
      <c r="C6" s="403" t="s">
        <v>7</v>
      </c>
      <c r="D6" s="403"/>
      <c r="E6" s="403"/>
      <c r="F6" s="17"/>
      <c r="G6" s="17"/>
      <c r="H6" s="17"/>
      <c r="I6" s="17"/>
      <c r="J6" s="17"/>
      <c r="K6" s="17"/>
    </row>
    <row r="7" spans="3:11" ht="21" x14ac:dyDescent="0.35">
      <c r="C7" s="17"/>
      <c r="D7" s="17"/>
      <c r="E7" s="17"/>
      <c r="F7" s="17"/>
      <c r="G7" s="17"/>
      <c r="H7" s="17"/>
      <c r="I7" s="17"/>
      <c r="J7" s="17"/>
      <c r="K7" s="17"/>
    </row>
    <row r="8" spans="3:11" ht="21" x14ac:dyDescent="0.35">
      <c r="C8" s="17"/>
      <c r="D8" s="17"/>
      <c r="E8" s="17"/>
      <c r="F8" s="17"/>
      <c r="G8" s="17"/>
      <c r="H8" s="17"/>
      <c r="I8" s="17"/>
      <c r="J8" s="17"/>
      <c r="K8" s="17"/>
    </row>
    <row r="9" spans="3:11" ht="21" x14ac:dyDescent="0.35">
      <c r="C9" s="17"/>
      <c r="D9" s="17"/>
      <c r="E9" s="17"/>
      <c r="F9" s="17"/>
      <c r="G9" s="17"/>
      <c r="H9" s="17"/>
      <c r="I9" s="17"/>
      <c r="J9" s="17"/>
      <c r="K9" s="17"/>
    </row>
    <row r="10" spans="3:11" ht="21" x14ac:dyDescent="0.35">
      <c r="C10" s="17"/>
      <c r="D10" s="17"/>
      <c r="E10" s="17"/>
      <c r="F10" s="17"/>
      <c r="G10" s="17"/>
      <c r="H10" s="17"/>
      <c r="I10" s="17"/>
      <c r="J10" s="17"/>
      <c r="K10" s="17"/>
    </row>
    <row r="11" spans="3:11" ht="21" x14ac:dyDescent="0.35">
      <c r="C11" s="17"/>
      <c r="D11" s="17"/>
      <c r="E11" s="17"/>
      <c r="F11" s="17"/>
      <c r="G11" s="17"/>
      <c r="H11" s="17"/>
      <c r="I11" s="17"/>
      <c r="J11" s="17"/>
      <c r="K11" s="17"/>
    </row>
    <row r="12" spans="3:11" ht="21" x14ac:dyDescent="0.35">
      <c r="C12" s="17"/>
      <c r="D12" s="17"/>
      <c r="E12" s="17"/>
      <c r="F12" s="17"/>
      <c r="G12" s="17"/>
      <c r="H12" s="17"/>
      <c r="I12" s="17"/>
      <c r="J12" s="17"/>
      <c r="K12" s="17"/>
    </row>
    <row r="13" spans="3:11" ht="21" x14ac:dyDescent="0.35">
      <c r="C13" s="17"/>
      <c r="D13" s="17"/>
      <c r="E13" s="17"/>
      <c r="F13" s="17"/>
      <c r="G13" s="17"/>
      <c r="H13" s="17"/>
      <c r="I13" s="17"/>
      <c r="J13" s="17"/>
      <c r="K13" s="17"/>
    </row>
    <row r="14" spans="3:11" ht="21" x14ac:dyDescent="0.35">
      <c r="C14" s="17"/>
      <c r="D14" s="17"/>
      <c r="E14" s="17"/>
      <c r="F14" s="17"/>
      <c r="G14" s="17"/>
      <c r="H14" s="17"/>
      <c r="I14" s="17"/>
      <c r="J14" s="17"/>
      <c r="K14" s="17"/>
    </row>
    <row r="15" spans="3:11" ht="21" x14ac:dyDescent="0.35">
      <c r="C15" s="17"/>
      <c r="D15" s="17"/>
      <c r="E15" s="17"/>
      <c r="F15" s="17"/>
      <c r="G15" s="17"/>
      <c r="H15" s="17"/>
      <c r="I15" s="17"/>
      <c r="J15" s="17"/>
      <c r="K15" s="17"/>
    </row>
    <row r="16" spans="3:11" ht="21" x14ac:dyDescent="0.35">
      <c r="C16" s="17"/>
      <c r="D16" s="17"/>
      <c r="E16" s="17"/>
      <c r="F16" s="17"/>
      <c r="G16" s="17"/>
      <c r="H16" s="17"/>
      <c r="I16" s="17"/>
      <c r="J16" s="17"/>
      <c r="K16" s="17"/>
    </row>
    <row r="17" spans="3:11" ht="21" x14ac:dyDescent="0.35">
      <c r="C17" s="17"/>
      <c r="D17" s="17"/>
      <c r="E17" s="17"/>
      <c r="F17" s="17"/>
      <c r="G17" s="17"/>
      <c r="H17" s="17"/>
      <c r="I17" s="17"/>
      <c r="J17" s="17"/>
      <c r="K17" s="17"/>
    </row>
    <row r="18" spans="3:11" ht="21" x14ac:dyDescent="0.35">
      <c r="C18" s="17"/>
      <c r="D18" s="17"/>
      <c r="E18" s="17"/>
      <c r="F18" s="17"/>
      <c r="G18" s="17"/>
      <c r="H18" s="17"/>
      <c r="I18" s="17"/>
      <c r="J18" s="17"/>
      <c r="K18" s="17"/>
    </row>
    <row r="19" spans="3:11" ht="21" x14ac:dyDescent="0.35">
      <c r="C19" s="17"/>
      <c r="D19" s="17"/>
      <c r="E19" s="17"/>
      <c r="F19" s="17"/>
      <c r="G19" s="17"/>
      <c r="H19" s="17"/>
      <c r="I19" s="17"/>
      <c r="J19" s="17"/>
      <c r="K19" s="17"/>
    </row>
    <row r="20" spans="3:11" ht="21" x14ac:dyDescent="0.35">
      <c r="C20" s="17"/>
      <c r="D20" s="17"/>
      <c r="E20" s="17"/>
      <c r="F20" s="17"/>
      <c r="G20" s="17"/>
      <c r="H20" s="17"/>
      <c r="I20" s="17"/>
      <c r="J20" s="17"/>
      <c r="K20" s="17"/>
    </row>
    <row r="21" spans="3:11" ht="21" x14ac:dyDescent="0.35">
      <c r="C21" s="17"/>
      <c r="D21" s="17"/>
      <c r="E21" s="17"/>
      <c r="F21" s="17"/>
      <c r="G21" s="17"/>
      <c r="H21" s="17"/>
      <c r="I21" s="17"/>
      <c r="J21" s="17"/>
      <c r="K21" s="17"/>
    </row>
    <row r="22" spans="3:11" ht="21" x14ac:dyDescent="0.35">
      <c r="C22" s="17"/>
      <c r="D22" s="17"/>
      <c r="E22" s="17"/>
      <c r="F22" s="17"/>
      <c r="G22" s="17"/>
      <c r="H22" s="17"/>
      <c r="I22" s="17"/>
      <c r="J22" s="17"/>
      <c r="K22" s="17"/>
    </row>
    <row r="23" spans="3:11" ht="21" x14ac:dyDescent="0.35">
      <c r="C23" s="17"/>
      <c r="D23" s="17"/>
      <c r="E23" s="17"/>
      <c r="F23" s="17"/>
      <c r="G23" s="17"/>
      <c r="H23" s="17"/>
      <c r="I23" s="17"/>
      <c r="J23" s="17"/>
      <c r="K23" s="17"/>
    </row>
    <row r="24" spans="3:11" ht="21" x14ac:dyDescent="0.35">
      <c r="C24" s="17"/>
      <c r="D24" s="17"/>
      <c r="E24" s="17"/>
      <c r="F24" s="17"/>
      <c r="G24" s="17"/>
      <c r="H24" s="17"/>
      <c r="I24" s="17"/>
      <c r="J24" s="17"/>
      <c r="K24" s="17"/>
    </row>
    <row r="25" spans="3:11" ht="21" x14ac:dyDescent="0.35">
      <c r="C25" s="17"/>
      <c r="D25" s="17"/>
      <c r="E25" s="17"/>
      <c r="F25" s="17"/>
      <c r="G25" s="17"/>
      <c r="H25" s="17"/>
      <c r="I25" s="17"/>
      <c r="J25" s="17"/>
      <c r="K25" s="17"/>
    </row>
    <row r="26" spans="3:11" ht="21" x14ac:dyDescent="0.35">
      <c r="C26" s="17"/>
      <c r="D26" s="17"/>
      <c r="E26" s="17"/>
      <c r="F26" s="17"/>
      <c r="G26" s="17"/>
      <c r="H26" s="17"/>
      <c r="I26" s="17"/>
      <c r="J26" s="17"/>
      <c r="K26" s="17"/>
    </row>
    <row r="27" spans="3:11" ht="21" x14ac:dyDescent="0.35">
      <c r="C27" s="17"/>
      <c r="D27" s="17"/>
      <c r="E27" s="17"/>
      <c r="F27" s="17"/>
      <c r="G27" s="17"/>
      <c r="H27" s="17"/>
      <c r="I27" s="17"/>
      <c r="J27" s="17"/>
      <c r="K27" s="17"/>
    </row>
    <row r="28" spans="3:11" ht="21" x14ac:dyDescent="0.35">
      <c r="C28" s="17"/>
      <c r="D28" s="17"/>
      <c r="E28" s="17"/>
      <c r="F28" s="17"/>
      <c r="G28" s="17"/>
      <c r="H28" s="17"/>
      <c r="I28" s="17"/>
      <c r="J28" s="17"/>
      <c r="K28" s="17"/>
    </row>
    <row r="29" spans="3:11" ht="21" x14ac:dyDescent="0.35">
      <c r="C29" s="17"/>
      <c r="D29" s="17"/>
      <c r="E29" s="17"/>
      <c r="F29" s="17"/>
      <c r="G29" s="17"/>
      <c r="H29" s="17"/>
      <c r="I29" s="17"/>
      <c r="J29" s="17"/>
      <c r="K29" s="17"/>
    </row>
    <row r="30" spans="3:11" ht="21" x14ac:dyDescent="0.35">
      <c r="C30" s="17"/>
      <c r="D30" s="17"/>
      <c r="E30" s="17"/>
      <c r="F30" s="17"/>
      <c r="G30" s="17"/>
      <c r="H30" s="17"/>
      <c r="I30" s="17"/>
      <c r="J30" s="17"/>
      <c r="K30" s="17"/>
    </row>
    <row r="31" spans="3:11" ht="21" x14ac:dyDescent="0.35">
      <c r="C31" s="17"/>
      <c r="D31" s="17"/>
      <c r="E31" s="17"/>
      <c r="F31" s="17"/>
      <c r="G31" s="17"/>
      <c r="H31" s="17"/>
      <c r="I31" s="17"/>
      <c r="J31" s="17"/>
      <c r="K31" s="17"/>
    </row>
    <row r="32" spans="3:11" ht="21" x14ac:dyDescent="0.35">
      <c r="C32" s="17"/>
      <c r="D32" s="17"/>
      <c r="E32" s="17"/>
      <c r="F32" s="17"/>
      <c r="G32" s="17"/>
      <c r="H32" s="17"/>
      <c r="I32" s="17"/>
      <c r="J32" s="17"/>
      <c r="K32" s="17"/>
    </row>
    <row r="35" spans="2:3" ht="15.75" x14ac:dyDescent="0.25">
      <c r="C35" s="16" t="s">
        <v>176</v>
      </c>
    </row>
    <row r="46" spans="2:3" x14ac:dyDescent="0.25">
      <c r="B46" s="18"/>
    </row>
    <row r="47" spans="2:3" x14ac:dyDescent="0.25">
      <c r="B47" s="18"/>
    </row>
    <row r="48" spans="2:3" x14ac:dyDescent="0.25">
      <c r="B48" s="18"/>
    </row>
    <row r="49" spans="2:3" x14ac:dyDescent="0.25">
      <c r="B49" s="18"/>
    </row>
    <row r="50" spans="2:3" x14ac:dyDescent="0.25">
      <c r="B50" s="19"/>
    </row>
    <row r="51" spans="2:3" x14ac:dyDescent="0.25">
      <c r="B51" s="19"/>
    </row>
    <row r="52" spans="2:3" x14ac:dyDescent="0.25">
      <c r="B52" s="19"/>
    </row>
    <row r="53" spans="2:3" x14ac:dyDescent="0.25">
      <c r="B53" s="19"/>
    </row>
    <row r="63" spans="2:3" ht="15.75" x14ac:dyDescent="0.25">
      <c r="C63" s="16" t="s">
        <v>177</v>
      </c>
    </row>
    <row r="78" spans="12:12" x14ac:dyDescent="0.25">
      <c r="L78" s="18"/>
    </row>
    <row r="79" spans="12:12" x14ac:dyDescent="0.25">
      <c r="L79" s="18"/>
    </row>
    <row r="80" spans="12:12" x14ac:dyDescent="0.25">
      <c r="L80" s="18"/>
    </row>
    <row r="82" spans="3:12" x14ac:dyDescent="0.25">
      <c r="L82" s="19"/>
    </row>
    <row r="83" spans="3:12" x14ac:dyDescent="0.25">
      <c r="L83" s="19"/>
    </row>
    <row r="84" spans="3:12" x14ac:dyDescent="0.25">
      <c r="L84" s="19"/>
    </row>
    <row r="90" spans="3:12" x14ac:dyDescent="0.25">
      <c r="C90" s="15" t="s">
        <v>178</v>
      </c>
    </row>
    <row r="101" spans="2:7" x14ac:dyDescent="0.25">
      <c r="B101" s="19"/>
    </row>
    <row r="102" spans="2:7" x14ac:dyDescent="0.25">
      <c r="B102" s="19"/>
    </row>
    <row r="103" spans="2:7" x14ac:dyDescent="0.25">
      <c r="B103" s="19"/>
    </row>
    <row r="112" spans="2:7" x14ac:dyDescent="0.25">
      <c r="G112" s="19"/>
    </row>
    <row r="113" spans="3:7" x14ac:dyDescent="0.25">
      <c r="G113" s="19"/>
    </row>
    <row r="114" spans="3:7" ht="15.75" x14ac:dyDescent="0.25">
      <c r="C114" s="16" t="s">
        <v>180</v>
      </c>
    </row>
    <row r="139" spans="3:3" ht="15.75" x14ac:dyDescent="0.25">
      <c r="C139" s="16" t="s">
        <v>179</v>
      </c>
    </row>
    <row r="170" spans="11:11" x14ac:dyDescent="0.25">
      <c r="K170" s="20">
        <v>0.4</v>
      </c>
    </row>
    <row r="186" spans="2:2" ht="15.75" x14ac:dyDescent="0.25">
      <c r="B186" s="16" t="s">
        <v>17</v>
      </c>
    </row>
    <row r="187" spans="2:2" ht="15.75" x14ac:dyDescent="0.25">
      <c r="B187" s="16"/>
    </row>
    <row r="188" spans="2:2" ht="15.75" x14ac:dyDescent="0.25">
      <c r="B188" s="16"/>
    </row>
    <row r="189" spans="2:2" ht="15.75" x14ac:dyDescent="0.25">
      <c r="B189" s="16"/>
    </row>
    <row r="190" spans="2:2" ht="15.75" x14ac:dyDescent="0.25">
      <c r="B190" s="16"/>
    </row>
    <row r="191" spans="2:2" ht="15.75" x14ac:dyDescent="0.25">
      <c r="B191" s="16"/>
    </row>
    <row r="192" spans="2:2" ht="15.75" x14ac:dyDescent="0.25">
      <c r="B192" s="16"/>
    </row>
    <row r="193" spans="2:2" ht="15.75" x14ac:dyDescent="0.25">
      <c r="B193" s="16"/>
    </row>
    <row r="194" spans="2:2" ht="15.75" x14ac:dyDescent="0.25">
      <c r="B194" s="16"/>
    </row>
    <row r="195" spans="2:2" ht="15.75" x14ac:dyDescent="0.25">
      <c r="B195" s="16"/>
    </row>
    <row r="196" spans="2:2" ht="15.75" x14ac:dyDescent="0.25">
      <c r="B196" s="16"/>
    </row>
    <row r="197" spans="2:2" ht="15.75" x14ac:dyDescent="0.25">
      <c r="B197" s="16"/>
    </row>
    <row r="198" spans="2:2" ht="15.75" x14ac:dyDescent="0.25">
      <c r="B198" s="16"/>
    </row>
    <row r="199" spans="2:2" ht="15.75" x14ac:dyDescent="0.25">
      <c r="B199" s="16"/>
    </row>
    <row r="200" spans="2:2" ht="15.75" x14ac:dyDescent="0.25">
      <c r="B200" s="16"/>
    </row>
    <row r="201" spans="2:2" ht="15.75" x14ac:dyDescent="0.25">
      <c r="B201" s="16"/>
    </row>
    <row r="202" spans="2:2" ht="15.75" x14ac:dyDescent="0.25">
      <c r="B202" s="16"/>
    </row>
    <row r="203" spans="2:2" ht="15.75" x14ac:dyDescent="0.25">
      <c r="B203" s="16"/>
    </row>
    <row r="204" spans="2:2" ht="15.75" x14ac:dyDescent="0.25">
      <c r="B204" s="16"/>
    </row>
    <row r="205" spans="2:2" ht="15.75" x14ac:dyDescent="0.25">
      <c r="B205" s="16"/>
    </row>
    <row r="206" spans="2:2" ht="15.75" x14ac:dyDescent="0.25">
      <c r="B206" s="16"/>
    </row>
    <row r="207" spans="2:2" ht="15.75" x14ac:dyDescent="0.25">
      <c r="B207" s="16"/>
    </row>
    <row r="208" spans="2:2" ht="15.75" x14ac:dyDescent="0.25">
      <c r="B208" s="16"/>
    </row>
    <row r="209" spans="2:2" ht="15.75" x14ac:dyDescent="0.25">
      <c r="B209" s="16"/>
    </row>
    <row r="210" spans="2:2" ht="15.75" x14ac:dyDescent="0.25">
      <c r="B210" s="16"/>
    </row>
    <row r="211" spans="2:2" ht="15.75" x14ac:dyDescent="0.25">
      <c r="B211" s="16"/>
    </row>
    <row r="212" spans="2:2" ht="15.75" x14ac:dyDescent="0.25">
      <c r="B212" s="16"/>
    </row>
    <row r="213" spans="2:2" ht="15.75" x14ac:dyDescent="0.25">
      <c r="B213" s="16"/>
    </row>
    <row r="214" spans="2:2" ht="15.75" x14ac:dyDescent="0.25">
      <c r="B214" s="16"/>
    </row>
    <row r="215" spans="2:2" ht="15.75" x14ac:dyDescent="0.25">
      <c r="B215" s="16"/>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
  <sheetViews>
    <sheetView workbookViewId="0">
      <selection activeCell="A17" sqref="A17"/>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3" t="s">
        <v>51</v>
      </c>
      <c r="E1" s="3" t="s">
        <v>50</v>
      </c>
      <c r="F1" s="3" t="s">
        <v>52</v>
      </c>
      <c r="G1" s="3" t="s">
        <v>53</v>
      </c>
      <c r="H1" s="6" t="s">
        <v>11</v>
      </c>
      <c r="I1" s="3" t="s">
        <v>66</v>
      </c>
      <c r="J1" s="3" t="s">
        <v>156</v>
      </c>
      <c r="K1" s="3" t="s">
        <v>13</v>
      </c>
      <c r="L1" s="3" t="s">
        <v>72</v>
      </c>
      <c r="M1" s="3" t="s">
        <v>15</v>
      </c>
      <c r="N1" s="3" t="s">
        <v>6</v>
      </c>
      <c r="O1" s="6" t="s">
        <v>73</v>
      </c>
      <c r="P1" s="3" t="s">
        <v>17</v>
      </c>
      <c r="Q1" s="12" t="s">
        <v>1</v>
      </c>
      <c r="R1" s="12" t="s">
        <v>167</v>
      </c>
      <c r="S1" s="14" t="s">
        <v>162</v>
      </c>
      <c r="T1" s="14" t="s">
        <v>163</v>
      </c>
      <c r="U1" s="12" t="s">
        <v>173</v>
      </c>
    </row>
    <row r="2" spans="1:21" x14ac:dyDescent="0.25">
      <c r="A2" s="39" t="s">
        <v>23</v>
      </c>
      <c r="B2" s="21" t="s">
        <v>32</v>
      </c>
      <c r="C2" s="1" t="s">
        <v>41</v>
      </c>
      <c r="D2" s="1" t="s">
        <v>59</v>
      </c>
      <c r="E2" s="4">
        <v>0.2</v>
      </c>
      <c r="F2" s="1" t="s">
        <v>54</v>
      </c>
      <c r="G2" s="4">
        <v>0.2</v>
      </c>
      <c r="H2" s="7" t="s">
        <v>65</v>
      </c>
      <c r="I2" s="8" t="s">
        <v>67</v>
      </c>
      <c r="J2" s="4">
        <v>0.25</v>
      </c>
      <c r="K2" s="8" t="s">
        <v>70</v>
      </c>
      <c r="L2" s="4">
        <v>0.25</v>
      </c>
      <c r="M2" s="8" t="s">
        <v>74</v>
      </c>
      <c r="N2" s="8" t="s">
        <v>76</v>
      </c>
      <c r="O2" s="9" t="s">
        <v>78</v>
      </c>
      <c r="P2" s="8" t="s">
        <v>81</v>
      </c>
      <c r="Q2" s="13" t="s">
        <v>100</v>
      </c>
      <c r="R2" s="13" t="s">
        <v>164</v>
      </c>
      <c r="S2" s="13" t="s">
        <v>165</v>
      </c>
      <c r="T2" s="13" t="s">
        <v>166</v>
      </c>
      <c r="U2" s="13" t="s">
        <v>48</v>
      </c>
    </row>
    <row r="3" spans="1:21" x14ac:dyDescent="0.25">
      <c r="A3" s="39" t="s">
        <v>24</v>
      </c>
      <c r="B3" s="21" t="s">
        <v>33</v>
      </c>
      <c r="C3" s="1" t="s">
        <v>42</v>
      </c>
      <c r="D3" s="1" t="s">
        <v>46</v>
      </c>
      <c r="E3" s="4">
        <v>0.4</v>
      </c>
      <c r="F3" s="1" t="s">
        <v>55</v>
      </c>
      <c r="G3" s="4">
        <v>0.4</v>
      </c>
      <c r="H3" s="7" t="s">
        <v>1</v>
      </c>
      <c r="I3" s="8" t="s">
        <v>68</v>
      </c>
      <c r="J3" s="4">
        <v>0.15</v>
      </c>
      <c r="K3" s="8" t="s">
        <v>71</v>
      </c>
      <c r="L3" s="4">
        <v>0.15</v>
      </c>
      <c r="M3" s="8" t="s">
        <v>75</v>
      </c>
      <c r="N3" s="8" t="s">
        <v>77</v>
      </c>
      <c r="O3" s="9" t="s">
        <v>79</v>
      </c>
      <c r="P3" s="8" t="s">
        <v>82</v>
      </c>
      <c r="Q3" s="13" t="s">
        <v>101</v>
      </c>
      <c r="R3" s="13" t="s">
        <v>168</v>
      </c>
      <c r="S3" s="13" t="s">
        <v>171</v>
      </c>
      <c r="T3" s="13" t="s">
        <v>172</v>
      </c>
      <c r="U3" s="13" t="s">
        <v>47</v>
      </c>
    </row>
    <row r="4" spans="1:21" x14ac:dyDescent="0.25">
      <c r="A4" s="39" t="s">
        <v>201</v>
      </c>
      <c r="B4" s="21" t="s">
        <v>34</v>
      </c>
      <c r="C4" s="1" t="s">
        <v>43</v>
      </c>
      <c r="D4" s="1" t="s">
        <v>47</v>
      </c>
      <c r="E4" s="4">
        <v>0.6</v>
      </c>
      <c r="F4" s="1" t="s">
        <v>56</v>
      </c>
      <c r="G4" s="4">
        <v>0.6</v>
      </c>
      <c r="I4" s="1" t="s">
        <v>69</v>
      </c>
      <c r="J4" s="4">
        <v>0.1</v>
      </c>
      <c r="M4" s="5"/>
      <c r="N4" s="5"/>
      <c r="O4" s="5"/>
      <c r="P4" s="1" t="s">
        <v>83</v>
      </c>
      <c r="Q4" t="s">
        <v>293</v>
      </c>
      <c r="R4" t="s">
        <v>169</v>
      </c>
      <c r="U4" t="s">
        <v>46</v>
      </c>
    </row>
    <row r="5" spans="1:21" x14ac:dyDescent="0.25">
      <c r="A5" s="38" t="s">
        <v>22</v>
      </c>
      <c r="B5" s="21" t="s">
        <v>35</v>
      </c>
      <c r="C5" s="1" t="s">
        <v>44</v>
      </c>
      <c r="D5" s="1" t="s">
        <v>48</v>
      </c>
      <c r="E5" s="4">
        <v>0.8</v>
      </c>
      <c r="F5" s="1" t="s">
        <v>57</v>
      </c>
      <c r="G5" s="4">
        <v>0.8</v>
      </c>
      <c r="P5" s="1" t="s">
        <v>84</v>
      </c>
      <c r="Q5" t="s">
        <v>174</v>
      </c>
      <c r="R5" t="s">
        <v>170</v>
      </c>
    </row>
    <row r="6" spans="1:21" x14ac:dyDescent="0.25">
      <c r="A6" s="38" t="s">
        <v>193</v>
      </c>
      <c r="B6" s="21" t="s">
        <v>36</v>
      </c>
      <c r="C6" s="1" t="s">
        <v>45</v>
      </c>
      <c r="D6" s="1" t="s">
        <v>49</v>
      </c>
      <c r="E6" s="4">
        <v>1</v>
      </c>
      <c r="F6" s="1" t="s">
        <v>58</v>
      </c>
      <c r="G6" s="4">
        <v>1</v>
      </c>
      <c r="P6" s="1" t="s">
        <v>85</v>
      </c>
    </row>
    <row r="7" spans="1:21" x14ac:dyDescent="0.25">
      <c r="A7" s="36" t="s">
        <v>25</v>
      </c>
      <c r="B7" s="21" t="s">
        <v>37</v>
      </c>
    </row>
    <row r="8" spans="1:21" x14ac:dyDescent="0.25">
      <c r="A8" s="36" t="s">
        <v>26</v>
      </c>
      <c r="B8" s="21" t="s">
        <v>38</v>
      </c>
    </row>
    <row r="9" spans="1:21" x14ac:dyDescent="0.25">
      <c r="A9" s="36" t="s">
        <v>27</v>
      </c>
    </row>
    <row r="10" spans="1:21" x14ac:dyDescent="0.25">
      <c r="A10" s="36" t="s">
        <v>28</v>
      </c>
    </row>
    <row r="11" spans="1:21" x14ac:dyDescent="0.25">
      <c r="A11" s="36" t="s">
        <v>196</v>
      </c>
    </row>
    <row r="12" spans="1:21" x14ac:dyDescent="0.25">
      <c r="A12" s="36" t="s">
        <v>29</v>
      </c>
    </row>
    <row r="13" spans="1:21" x14ac:dyDescent="0.25">
      <c r="A13" s="40" t="s">
        <v>30</v>
      </c>
    </row>
    <row r="14" spans="1:21" x14ac:dyDescent="0.25">
      <c r="A14" s="40" t="s">
        <v>197</v>
      </c>
    </row>
    <row r="15" spans="1:21" x14ac:dyDescent="0.25">
      <c r="A15" s="37" t="s">
        <v>216</v>
      </c>
    </row>
    <row r="16" spans="1:21" x14ac:dyDescent="0.25">
      <c r="A16" s="37" t="s">
        <v>194</v>
      </c>
    </row>
    <row r="17" spans="1:1" x14ac:dyDescent="0.25">
      <c r="A17" s="37" t="s">
        <v>185</v>
      </c>
    </row>
    <row r="18" spans="1:1" x14ac:dyDescent="0.25">
      <c r="A18" s="37" t="s">
        <v>296</v>
      </c>
    </row>
    <row r="19" spans="1:1" x14ac:dyDescent="0.25">
      <c r="A19" s="37"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2025-04-07T21:27:20Z</dcterms:modified>
</cp:coreProperties>
</file>