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D:\DATOS\Desktop\Informe Contraloría Departamental_2024\PUNTO 5\"/>
    </mc:Choice>
  </mc:AlternateContent>
  <bookViews>
    <workbookView xWindow="0" yWindow="0" windowWidth="28800" windowHeight="12435" tabRatio="857"/>
  </bookViews>
  <sheets>
    <sheet name="GC-P07-F03" sheetId="1" r:id="rId1"/>
    <sheet name="FORMULAS (no modificar)" sheetId="2"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unico">'[1]Identificación del Riesgo'!$F$20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96" i="1" l="1"/>
  <c r="R195" i="1"/>
  <c r="L195" i="1"/>
  <c r="Y195" i="1" s="1"/>
  <c r="Z195" i="1" s="1"/>
  <c r="J195" i="1"/>
  <c r="E195" i="1"/>
  <c r="R194" i="1"/>
  <c r="R193" i="1"/>
  <c r="L193" i="1"/>
  <c r="Y193" i="1" s="1"/>
  <c r="Z193" i="1" s="1"/>
  <c r="J193" i="1"/>
  <c r="V193" i="1" s="1"/>
  <c r="V194" i="1" s="1"/>
  <c r="W193" i="1" s="1"/>
  <c r="X193" i="1" s="1"/>
  <c r="AA193" i="1" s="1"/>
  <c r="E193" i="1"/>
  <c r="R192" i="1"/>
  <c r="R191" i="1"/>
  <c r="L191" i="1"/>
  <c r="Y191" i="1" s="1"/>
  <c r="Z191" i="1" s="1"/>
  <c r="J191" i="1"/>
  <c r="E191" i="1"/>
  <c r="V191" i="1" l="1"/>
  <c r="V192" i="1" s="1"/>
  <c r="W191" i="1" s="1"/>
  <c r="X191" i="1" s="1"/>
  <c r="AA191" i="1" s="1"/>
  <c r="V195" i="1"/>
  <c r="V196" i="1" s="1"/>
  <c r="W195" i="1" s="1"/>
  <c r="X195" i="1" s="1"/>
  <c r="AA195" i="1" s="1"/>
  <c r="M191" i="1"/>
  <c r="M193" i="1"/>
  <c r="M195" i="1"/>
  <c r="R190" i="1" l="1"/>
  <c r="R189" i="1"/>
  <c r="L189" i="1"/>
  <c r="J189" i="1"/>
  <c r="E189" i="1"/>
  <c r="R188" i="1"/>
  <c r="R187" i="1"/>
  <c r="V187" i="1" s="1"/>
  <c r="L187" i="1"/>
  <c r="J187" i="1"/>
  <c r="E187" i="1"/>
  <c r="R186" i="1"/>
  <c r="R185" i="1"/>
  <c r="R184" i="1"/>
  <c r="W183" i="1"/>
  <c r="X183" i="1" s="1"/>
  <c r="AA183" i="1" s="1"/>
  <c r="R183" i="1"/>
  <c r="L183" i="1"/>
  <c r="Y183" i="1" s="1"/>
  <c r="J183" i="1"/>
  <c r="M183" i="1" s="1"/>
  <c r="E183" i="1"/>
  <c r="R182" i="1"/>
  <c r="R181" i="1"/>
  <c r="L181" i="1"/>
  <c r="Y181" i="1" s="1"/>
  <c r="J181" i="1"/>
  <c r="M181" i="1" s="1"/>
  <c r="E181" i="1"/>
  <c r="R180" i="1"/>
  <c r="R179" i="1"/>
  <c r="L179" i="1"/>
  <c r="Y179" i="1" s="1"/>
  <c r="J179" i="1"/>
  <c r="M179" i="1" s="1"/>
  <c r="E179" i="1"/>
  <c r="R178" i="1"/>
  <c r="R177" i="1"/>
  <c r="L177" i="1"/>
  <c r="J177" i="1"/>
  <c r="E177" i="1"/>
  <c r="R176" i="1"/>
  <c r="R175" i="1"/>
  <c r="L175" i="1"/>
  <c r="Y175" i="1" s="1"/>
  <c r="Z175" i="1" s="1"/>
  <c r="J175" i="1"/>
  <c r="E175" i="1"/>
  <c r="R174" i="1"/>
  <c r="V173" i="1"/>
  <c r="V174" i="1" s="1"/>
  <c r="W173" i="1" s="1"/>
  <c r="X173" i="1" s="1"/>
  <c r="R173" i="1"/>
  <c r="L173" i="1"/>
  <c r="J173" i="1"/>
  <c r="E173" i="1"/>
  <c r="R172" i="1"/>
  <c r="V171" i="1"/>
  <c r="V172" i="1" s="1"/>
  <c r="W171" i="1" s="1"/>
  <c r="X171" i="1" s="1"/>
  <c r="R171" i="1"/>
  <c r="L171" i="1"/>
  <c r="Y171" i="1" s="1"/>
  <c r="Z171" i="1" s="1"/>
  <c r="J171" i="1"/>
  <c r="M171" i="1" s="1"/>
  <c r="E171" i="1"/>
  <c r="W169" i="1"/>
  <c r="X169" i="1" s="1"/>
  <c r="R169" i="1"/>
  <c r="L169" i="1"/>
  <c r="Y169" i="1" s="1"/>
  <c r="Z169" i="1" s="1"/>
  <c r="J169" i="1"/>
  <c r="E169" i="1"/>
  <c r="M173" i="1" l="1"/>
  <c r="M177" i="1"/>
  <c r="M187" i="1"/>
  <c r="M189" i="1"/>
  <c r="V169" i="1"/>
  <c r="M175" i="1"/>
  <c r="Y177" i="1"/>
  <c r="V188" i="1"/>
  <c r="V189" i="1"/>
  <c r="V190" i="1" s="1"/>
  <c r="W189" i="1" s="1"/>
  <c r="X189" i="1" s="1"/>
  <c r="AA189" i="1" s="1"/>
  <c r="W187" i="1"/>
  <c r="X187" i="1" s="1"/>
  <c r="AA187" i="1" s="1"/>
  <c r="AA169" i="1"/>
  <c r="AA171" i="1"/>
  <c r="V175" i="1"/>
  <c r="V176" i="1" s="1"/>
  <c r="Y187" i="1"/>
  <c r="Y189" i="1"/>
  <c r="Y173" i="1"/>
  <c r="Z173" i="1" s="1"/>
  <c r="AA173" i="1" s="1"/>
  <c r="M169" i="1"/>
  <c r="V177" i="1" l="1"/>
  <c r="V178" i="1" s="1"/>
  <c r="W175" i="1"/>
  <c r="X175" i="1" s="1"/>
  <c r="AA175" i="1" s="1"/>
  <c r="W177" i="1" l="1"/>
  <c r="X177" i="1" s="1"/>
  <c r="AA177" i="1" s="1"/>
  <c r="V179" i="1"/>
  <c r="V180" i="1" s="1"/>
  <c r="W179" i="1" l="1"/>
  <c r="X179" i="1" s="1"/>
  <c r="AA179" i="1" s="1"/>
  <c r="V181" i="1"/>
  <c r="V182" i="1" s="1"/>
  <c r="W181" i="1" l="1"/>
  <c r="X181" i="1" s="1"/>
  <c r="AA181" i="1" s="1"/>
  <c r="V183" i="1"/>
  <c r="V184" i="1" s="1"/>
  <c r="V185" i="1" s="1"/>
  <c r="V186" i="1" s="1"/>
  <c r="R168" i="1" l="1"/>
  <c r="R167" i="1"/>
  <c r="L167" i="1"/>
  <c r="Y167" i="1" s="1"/>
  <c r="Z167" i="1" s="1"/>
  <c r="J167" i="1"/>
  <c r="V167" i="1" s="1"/>
  <c r="V168" i="1" s="1"/>
  <c r="W167" i="1" s="1"/>
  <c r="X167" i="1" s="1"/>
  <c r="AA167" i="1" s="1"/>
  <c r="E167" i="1"/>
  <c r="R166" i="1"/>
  <c r="R165" i="1"/>
  <c r="L165" i="1"/>
  <c r="Y165" i="1" s="1"/>
  <c r="Z165" i="1" s="1"/>
  <c r="J165" i="1"/>
  <c r="V165" i="1" s="1"/>
  <c r="E165" i="1"/>
  <c r="V166" i="1" l="1"/>
  <c r="W165" i="1" s="1"/>
  <c r="X165" i="1" s="1"/>
  <c r="AA165" i="1" s="1"/>
  <c r="M167" i="1"/>
  <c r="M165" i="1"/>
  <c r="Y164" i="1" l="1"/>
  <c r="Z164" i="1" s="1"/>
  <c r="AA164" i="1" s="1"/>
  <c r="X164" i="1"/>
  <c r="R164" i="1"/>
  <c r="V164" i="1" s="1"/>
  <c r="W164" i="1" s="1"/>
  <c r="R163" i="1"/>
  <c r="L163" i="1"/>
  <c r="Y163" i="1" s="1"/>
  <c r="Z163" i="1" s="1"/>
  <c r="J163" i="1"/>
  <c r="M163" i="1" s="1"/>
  <c r="E163" i="1"/>
  <c r="R162" i="1"/>
  <c r="R161" i="1"/>
  <c r="L161" i="1"/>
  <c r="Y161" i="1" s="1"/>
  <c r="Z161" i="1" s="1"/>
  <c r="J161" i="1"/>
  <c r="V161" i="1" s="1"/>
  <c r="V162" i="1" s="1"/>
  <c r="E161" i="1"/>
  <c r="R160" i="1"/>
  <c r="R159" i="1"/>
  <c r="R158" i="1"/>
  <c r="V158" i="1" s="1"/>
  <c r="V159" i="1" s="1"/>
  <c r="L158" i="1"/>
  <c r="Y158" i="1" s="1"/>
  <c r="Z158" i="1" s="1"/>
  <c r="J158" i="1"/>
  <c r="E158" i="1"/>
  <c r="M158" i="1" l="1"/>
  <c r="V163" i="1"/>
  <c r="W163" i="1" s="1"/>
  <c r="X163" i="1" s="1"/>
  <c r="AA163" i="1" s="1"/>
  <c r="W161" i="1"/>
  <c r="X161" i="1" s="1"/>
  <c r="AA161" i="1" s="1"/>
  <c r="M161" i="1"/>
  <c r="V160" i="1"/>
  <c r="W158" i="1"/>
  <c r="X158" i="1" s="1"/>
  <c r="AA158" i="1" s="1"/>
  <c r="R157" i="1" l="1"/>
  <c r="R156" i="1"/>
  <c r="L156" i="1"/>
  <c r="Y156" i="1" s="1"/>
  <c r="Z156" i="1" s="1"/>
  <c r="J156" i="1"/>
  <c r="V156" i="1" s="1"/>
  <c r="V157" i="1" s="1"/>
  <c r="W156" i="1" s="1"/>
  <c r="X156" i="1" s="1"/>
  <c r="E156" i="1"/>
  <c r="M156" i="1" l="1"/>
  <c r="AA156" i="1"/>
  <c r="E154" i="1" l="1"/>
  <c r="J154" i="1"/>
  <c r="L154" i="1"/>
  <c r="R154" i="1"/>
  <c r="Y154" i="1" s="1"/>
  <c r="Z154" i="1" s="1"/>
  <c r="V154" i="1"/>
  <c r="R155" i="1"/>
  <c r="V155" i="1" l="1"/>
  <c r="W154" i="1" s="1"/>
  <c r="X154" i="1" s="1"/>
  <c r="AA154" i="1" s="1"/>
  <c r="M154" i="1"/>
  <c r="R153" i="1"/>
  <c r="R152" i="1"/>
  <c r="L152" i="1"/>
  <c r="J152" i="1"/>
  <c r="V152" i="1" s="1"/>
  <c r="V153" i="1" s="1"/>
  <c r="W152" i="1" s="1"/>
  <c r="X152" i="1" s="1"/>
  <c r="E152" i="1"/>
  <c r="R151" i="1"/>
  <c r="R150" i="1"/>
  <c r="L150" i="1"/>
  <c r="J150" i="1"/>
  <c r="V150" i="1" s="1"/>
  <c r="V151" i="1" s="1"/>
  <c r="W150" i="1" s="1"/>
  <c r="X150" i="1" s="1"/>
  <c r="E150" i="1"/>
  <c r="Y150" i="1" l="1"/>
  <c r="Z150" i="1" s="1"/>
  <c r="Y152" i="1"/>
  <c r="Z152" i="1" s="1"/>
  <c r="M150" i="1"/>
  <c r="M152" i="1"/>
  <c r="AA150" i="1"/>
  <c r="AA152" i="1"/>
  <c r="R148" i="1" l="1"/>
  <c r="L148" i="1"/>
  <c r="Y148" i="1" s="1"/>
  <c r="Z148" i="1" s="1"/>
  <c r="J148" i="1"/>
  <c r="E148" i="1"/>
  <c r="R146" i="1"/>
  <c r="L146" i="1"/>
  <c r="Y146" i="1" s="1"/>
  <c r="Z146" i="1" s="1"/>
  <c r="J146" i="1"/>
  <c r="V146" i="1" s="1"/>
  <c r="V147" i="1" s="1"/>
  <c r="W146" i="1" s="1"/>
  <c r="X146" i="1" s="1"/>
  <c r="E146" i="1"/>
  <c r="R145" i="1"/>
  <c r="L145" i="1"/>
  <c r="J145" i="1"/>
  <c r="M145" i="1" s="1"/>
  <c r="E145" i="1"/>
  <c r="R144" i="1"/>
  <c r="R143" i="1"/>
  <c r="L143" i="1"/>
  <c r="Y143" i="1" s="1"/>
  <c r="Z143" i="1" s="1"/>
  <c r="J143" i="1"/>
  <c r="E143" i="1"/>
  <c r="V145" i="1" l="1"/>
  <c r="W145" i="1" s="1"/>
  <c r="X145" i="1" s="1"/>
  <c r="V148" i="1"/>
  <c r="V149" i="1" s="1"/>
  <c r="W148" i="1" s="1"/>
  <c r="X148" i="1" s="1"/>
  <c r="AA148" i="1" s="1"/>
  <c r="V143" i="1"/>
  <c r="V144" i="1" s="1"/>
  <c r="W143" i="1" s="1"/>
  <c r="X143" i="1" s="1"/>
  <c r="AA143" i="1" s="1"/>
  <c r="Y145" i="1"/>
  <c r="Z145" i="1" s="1"/>
  <c r="AA145" i="1"/>
  <c r="AA146" i="1"/>
  <c r="M143" i="1"/>
  <c r="M146" i="1"/>
  <c r="M148" i="1"/>
  <c r="W142" i="1" l="1"/>
  <c r="X142" i="1" s="1"/>
  <c r="R142" i="1"/>
  <c r="L142" i="1"/>
  <c r="Y142" i="1" s="1"/>
  <c r="Z142" i="1" s="1"/>
  <c r="J142" i="1"/>
  <c r="R141" i="1"/>
  <c r="R140" i="1"/>
  <c r="L140" i="1"/>
  <c r="J140" i="1"/>
  <c r="E140" i="1"/>
  <c r="R139" i="1"/>
  <c r="R138" i="1"/>
  <c r="R137" i="1"/>
  <c r="L137" i="1"/>
  <c r="Y137" i="1" s="1"/>
  <c r="Z137" i="1" s="1"/>
  <c r="J137" i="1"/>
  <c r="E137" i="1"/>
  <c r="R136" i="1"/>
  <c r="R135" i="1"/>
  <c r="L135" i="1"/>
  <c r="Y135" i="1" s="1"/>
  <c r="Z135" i="1" s="1"/>
  <c r="J135" i="1"/>
  <c r="E135" i="1"/>
  <c r="R134" i="1"/>
  <c r="R133" i="1"/>
  <c r="L133" i="1"/>
  <c r="Y133" i="1" s="1"/>
  <c r="Z133" i="1" s="1"/>
  <c r="J133" i="1"/>
  <c r="M133" i="1" s="1"/>
  <c r="E133" i="1"/>
  <c r="R132" i="1"/>
  <c r="R131" i="1"/>
  <c r="L131" i="1"/>
  <c r="Y131" i="1" s="1"/>
  <c r="Z131" i="1" s="1"/>
  <c r="J131" i="1"/>
  <c r="M131" i="1" s="1"/>
  <c r="E131" i="1"/>
  <c r="R130" i="1"/>
  <c r="R129" i="1"/>
  <c r="L129" i="1"/>
  <c r="J129" i="1"/>
  <c r="E129" i="1"/>
  <c r="R128" i="1"/>
  <c r="R127" i="1"/>
  <c r="V127" i="1" s="1"/>
  <c r="L127" i="1"/>
  <c r="Y127" i="1" s="1"/>
  <c r="Z127" i="1" s="1"/>
  <c r="J127" i="1"/>
  <c r="M127" i="1" s="1"/>
  <c r="E127" i="1"/>
  <c r="V129" i="1" l="1"/>
  <c r="V130" i="1" s="1"/>
  <c r="W129" i="1" s="1"/>
  <c r="X129" i="1" s="1"/>
  <c r="Y140" i="1"/>
  <c r="Z140" i="1" s="1"/>
  <c r="V128" i="1"/>
  <c r="W127" i="1" s="1"/>
  <c r="X127" i="1" s="1"/>
  <c r="AA127" i="1" s="1"/>
  <c r="M135" i="1"/>
  <c r="M137" i="1"/>
  <c r="M140" i="1"/>
  <c r="V137" i="1"/>
  <c r="V138" i="1" s="1"/>
  <c r="V135" i="1"/>
  <c r="V136" i="1" s="1"/>
  <c r="W135" i="1" s="1"/>
  <c r="X135" i="1" s="1"/>
  <c r="AA135" i="1" s="1"/>
  <c r="M129" i="1"/>
  <c r="M142" i="1"/>
  <c r="W137" i="1"/>
  <c r="X137" i="1" s="1"/>
  <c r="AA137" i="1" s="1"/>
  <c r="V139" i="1"/>
  <c r="AA142" i="1"/>
  <c r="V131" i="1"/>
  <c r="V132" i="1" s="1"/>
  <c r="W131" i="1" s="1"/>
  <c r="X131" i="1" s="1"/>
  <c r="AA131" i="1" s="1"/>
  <c r="V140" i="1"/>
  <c r="V141" i="1" s="1"/>
  <c r="W140" i="1" s="1"/>
  <c r="X140" i="1" s="1"/>
  <c r="AA140" i="1" s="1"/>
  <c r="V142" i="1"/>
  <c r="V133" i="1"/>
  <c r="V134" i="1" s="1"/>
  <c r="W133" i="1" s="1"/>
  <c r="X133" i="1" s="1"/>
  <c r="AA133" i="1" s="1"/>
  <c r="Y129" i="1"/>
  <c r="Z129" i="1" s="1"/>
  <c r="AA129" i="1" s="1"/>
  <c r="R124" i="1" l="1"/>
  <c r="L124" i="1"/>
  <c r="Y124" i="1" s="1"/>
  <c r="Z124" i="1" s="1"/>
  <c r="J124" i="1"/>
  <c r="M124" i="1" s="1"/>
  <c r="E124" i="1"/>
  <c r="R123" i="1"/>
  <c r="R122" i="1"/>
  <c r="R121" i="1"/>
  <c r="L121" i="1"/>
  <c r="Y121" i="1" s="1"/>
  <c r="Z121" i="1" s="1"/>
  <c r="J121" i="1"/>
  <c r="E121" i="1"/>
  <c r="L119" i="1"/>
  <c r="Y119" i="1" s="1"/>
  <c r="Z119" i="1" s="1"/>
  <c r="J119" i="1"/>
  <c r="V119" i="1" s="1"/>
  <c r="W119" i="1" s="1"/>
  <c r="X119" i="1" s="1"/>
  <c r="AA119" i="1" s="1"/>
  <c r="E119" i="1"/>
  <c r="R118" i="1"/>
  <c r="R117" i="1"/>
  <c r="L117" i="1"/>
  <c r="Y117" i="1" s="1"/>
  <c r="Z117" i="1" s="1"/>
  <c r="J117" i="1"/>
  <c r="V118" i="1" s="1"/>
  <c r="W117" i="1" s="1"/>
  <c r="X117" i="1" s="1"/>
  <c r="AA117" i="1" s="1"/>
  <c r="E117" i="1"/>
  <c r="R116" i="1"/>
  <c r="R115" i="1"/>
  <c r="R114" i="1"/>
  <c r="R113" i="1"/>
  <c r="R112" i="1"/>
  <c r="V111" i="1"/>
  <c r="R111" i="1"/>
  <c r="R110" i="1"/>
  <c r="R109" i="1"/>
  <c r="R108" i="1"/>
  <c r="R107" i="1"/>
  <c r="V107" i="1" s="1"/>
  <c r="L107" i="1"/>
  <c r="Y107" i="1" s="1"/>
  <c r="Z107" i="1" s="1"/>
  <c r="J107" i="1"/>
  <c r="E107" i="1"/>
  <c r="V122" i="1" l="1"/>
  <c r="V121" i="1"/>
  <c r="V116" i="1"/>
  <c r="V123" i="1"/>
  <c r="W121" i="1" s="1"/>
  <c r="X121" i="1" s="1"/>
  <c r="AA121" i="1" s="1"/>
  <c r="M119" i="1"/>
  <c r="V108" i="1"/>
  <c r="M107" i="1"/>
  <c r="V114" i="1"/>
  <c r="V124" i="1"/>
  <c r="W124" i="1" s="1"/>
  <c r="X124" i="1" s="1"/>
  <c r="AA124" i="1"/>
  <c r="M121" i="1"/>
  <c r="V109" i="1"/>
  <c r="V112" i="1"/>
  <c r="W107" i="1" s="1"/>
  <c r="X107" i="1" s="1"/>
  <c r="AA107" i="1" s="1"/>
  <c r="V115" i="1"/>
  <c r="M117" i="1"/>
  <c r="V110" i="1"/>
  <c r="V113" i="1"/>
  <c r="V117" i="1"/>
  <c r="R106" i="1" l="1"/>
  <c r="R105" i="1"/>
  <c r="L105" i="1"/>
  <c r="J105" i="1"/>
  <c r="V105" i="1" s="1"/>
  <c r="V106" i="1" s="1"/>
  <c r="W105" i="1" s="1"/>
  <c r="X105" i="1" s="1"/>
  <c r="E105" i="1"/>
  <c r="R104" i="1"/>
  <c r="R103" i="1"/>
  <c r="L103" i="1"/>
  <c r="Y103" i="1" s="1"/>
  <c r="Z103" i="1" s="1"/>
  <c r="J103" i="1"/>
  <c r="V103" i="1" s="1"/>
  <c r="E103" i="1"/>
  <c r="R102" i="1"/>
  <c r="R101" i="1"/>
  <c r="R100" i="1"/>
  <c r="L100" i="1"/>
  <c r="Y100" i="1" s="1"/>
  <c r="Z100" i="1" s="1"/>
  <c r="J100" i="1"/>
  <c r="M100" i="1" s="1"/>
  <c r="E100" i="1"/>
  <c r="R99" i="1"/>
  <c r="R98" i="1"/>
  <c r="L98" i="1"/>
  <c r="Y98" i="1" s="1"/>
  <c r="Z98" i="1" s="1"/>
  <c r="J98" i="1"/>
  <c r="M98" i="1" s="1"/>
  <c r="E98" i="1"/>
  <c r="R97" i="1"/>
  <c r="R96" i="1"/>
  <c r="R95" i="1"/>
  <c r="L95" i="1"/>
  <c r="Y95" i="1" s="1"/>
  <c r="Z95" i="1" s="1"/>
  <c r="J95" i="1"/>
  <c r="E95" i="1"/>
  <c r="R94" i="1"/>
  <c r="R93" i="1"/>
  <c r="L93" i="1"/>
  <c r="Y93" i="1" s="1"/>
  <c r="Z93" i="1" s="1"/>
  <c r="J93" i="1"/>
  <c r="V93" i="1" s="1"/>
  <c r="H93" i="1"/>
  <c r="E93" i="1"/>
  <c r="R92" i="1"/>
  <c r="R91" i="1"/>
  <c r="L91" i="1"/>
  <c r="Y91" i="1" s="1"/>
  <c r="Z91" i="1" s="1"/>
  <c r="J91" i="1"/>
  <c r="M91" i="1" s="1"/>
  <c r="E91" i="1"/>
  <c r="R90" i="1"/>
  <c r="R89" i="1"/>
  <c r="L89" i="1"/>
  <c r="J89" i="1"/>
  <c r="H89" i="1"/>
  <c r="E89" i="1"/>
  <c r="R88" i="1"/>
  <c r="R87" i="1"/>
  <c r="L87" i="1"/>
  <c r="Y87" i="1" s="1"/>
  <c r="Z87" i="1" s="1"/>
  <c r="J87" i="1"/>
  <c r="E87" i="1"/>
  <c r="R86" i="1"/>
  <c r="R85" i="1"/>
  <c r="L85" i="1"/>
  <c r="Y85" i="1" s="1"/>
  <c r="Z85" i="1" s="1"/>
  <c r="J85" i="1"/>
  <c r="M85" i="1" s="1"/>
  <c r="E85" i="1"/>
  <c r="R84" i="1"/>
  <c r="R83" i="1"/>
  <c r="L83" i="1"/>
  <c r="Y83" i="1" s="1"/>
  <c r="Z83" i="1" s="1"/>
  <c r="J83" i="1"/>
  <c r="E83" i="1"/>
  <c r="R82" i="1"/>
  <c r="R81" i="1"/>
  <c r="L81" i="1"/>
  <c r="Y81" i="1" s="1"/>
  <c r="Z81" i="1" s="1"/>
  <c r="J81" i="1"/>
  <c r="M81" i="1" s="1"/>
  <c r="E81" i="1"/>
  <c r="R80" i="1"/>
  <c r="R79" i="1"/>
  <c r="L79" i="1"/>
  <c r="Y79" i="1" s="1"/>
  <c r="Z79" i="1" s="1"/>
  <c r="J79" i="1"/>
  <c r="V79" i="1" s="1"/>
  <c r="V80" i="1" s="1"/>
  <c r="W79" i="1" s="1"/>
  <c r="X79" i="1" s="1"/>
  <c r="E79" i="1"/>
  <c r="R78" i="1"/>
  <c r="R77" i="1"/>
  <c r="L77" i="1"/>
  <c r="Y77" i="1" s="1"/>
  <c r="Z77" i="1" s="1"/>
  <c r="J77" i="1"/>
  <c r="V77" i="1" s="1"/>
  <c r="E77" i="1"/>
  <c r="R76" i="1"/>
  <c r="R75" i="1"/>
  <c r="L75" i="1"/>
  <c r="Y75" i="1" s="1"/>
  <c r="Z75" i="1" s="1"/>
  <c r="J75" i="1"/>
  <c r="V75" i="1" s="1"/>
  <c r="E75" i="1"/>
  <c r="V81" i="1" l="1"/>
  <c r="V82" i="1" s="1"/>
  <c r="W81" i="1" s="1"/>
  <c r="X81" i="1" s="1"/>
  <c r="AA81" i="1" s="1"/>
  <c r="M105" i="1"/>
  <c r="V94" i="1"/>
  <c r="W93" i="1" s="1"/>
  <c r="X93" i="1" s="1"/>
  <c r="AA93" i="1" s="1"/>
  <c r="M93" i="1"/>
  <c r="V95" i="1"/>
  <c r="V83" i="1"/>
  <c r="V84" i="1" s="1"/>
  <c r="W83" i="1" s="1"/>
  <c r="X83" i="1" s="1"/>
  <c r="AA83" i="1" s="1"/>
  <c r="V89" i="1"/>
  <c r="V90" i="1" s="1"/>
  <c r="W89" i="1" s="1"/>
  <c r="X89" i="1" s="1"/>
  <c r="V96" i="1"/>
  <c r="V97" i="1" s="1"/>
  <c r="W95" i="1" s="1"/>
  <c r="X95" i="1" s="1"/>
  <c r="V98" i="1"/>
  <c r="V99" i="1" s="1"/>
  <c r="W98" i="1" s="1"/>
  <c r="X98" i="1" s="1"/>
  <c r="AA98" i="1" s="1"/>
  <c r="V76" i="1"/>
  <c r="W75" i="1" s="1"/>
  <c r="X75" i="1" s="1"/>
  <c r="AA75" i="1" s="1"/>
  <c r="V91" i="1"/>
  <c r="V92" i="1" s="1"/>
  <c r="W91" i="1" s="1"/>
  <c r="X91" i="1" s="1"/>
  <c r="AA91" i="1" s="1"/>
  <c r="V104" i="1"/>
  <c r="W103" i="1" s="1"/>
  <c r="X103" i="1" s="1"/>
  <c r="AA103" i="1" s="1"/>
  <c r="V85" i="1"/>
  <c r="V86" i="1" s="1"/>
  <c r="W85" i="1" s="1"/>
  <c r="X85" i="1" s="1"/>
  <c r="V87" i="1"/>
  <c r="V88" i="1" s="1"/>
  <c r="W87" i="1" s="1"/>
  <c r="X87" i="1" s="1"/>
  <c r="AA87" i="1" s="1"/>
  <c r="AA95" i="1"/>
  <c r="V78" i="1"/>
  <c r="W77" i="1" s="1"/>
  <c r="X77" i="1" s="1"/>
  <c r="AA77" i="1" s="1"/>
  <c r="M83" i="1"/>
  <c r="M89" i="1"/>
  <c r="M95" i="1"/>
  <c r="AA79" i="1"/>
  <c r="AA85" i="1"/>
  <c r="M75" i="1"/>
  <c r="M87" i="1"/>
  <c r="V100" i="1"/>
  <c r="V101" i="1" s="1"/>
  <c r="V102" i="1" s="1"/>
  <c r="W100" i="1" s="1"/>
  <c r="X100" i="1" s="1"/>
  <c r="AA100" i="1" s="1"/>
  <c r="Y89" i="1"/>
  <c r="Z89" i="1" s="1"/>
  <c r="M103" i="1"/>
  <c r="Y105" i="1"/>
  <c r="Z105" i="1" s="1"/>
  <c r="AA105" i="1" s="1"/>
  <c r="M79" i="1"/>
  <c r="M77" i="1"/>
  <c r="AA89" i="1" l="1"/>
  <c r="R74" i="1"/>
  <c r="X73" i="1"/>
  <c r="R73" i="1"/>
  <c r="L73" i="1"/>
  <c r="Y73" i="1" s="1"/>
  <c r="Z73" i="1" s="1"/>
  <c r="AA73" i="1" s="1"/>
  <c r="J73" i="1"/>
  <c r="M73" i="1" s="1"/>
  <c r="E73" i="1"/>
  <c r="R72" i="1"/>
  <c r="X71" i="1"/>
  <c r="R71" i="1"/>
  <c r="V71" i="1" s="1"/>
  <c r="L71" i="1"/>
  <c r="Y71" i="1" s="1"/>
  <c r="Z71" i="1" s="1"/>
  <c r="AA71" i="1" s="1"/>
  <c r="J71" i="1"/>
  <c r="M71" i="1" s="1"/>
  <c r="E71" i="1"/>
  <c r="R70" i="1"/>
  <c r="R69" i="1"/>
  <c r="L69" i="1"/>
  <c r="Y69" i="1" s="1"/>
  <c r="Z69" i="1" s="1"/>
  <c r="J69" i="1"/>
  <c r="M69" i="1" s="1"/>
  <c r="E69" i="1"/>
  <c r="V69" i="1" l="1"/>
  <c r="V70" i="1" s="1"/>
  <c r="W69" i="1" s="1"/>
  <c r="X69" i="1" s="1"/>
  <c r="AA69" i="1" s="1"/>
  <c r="V72" i="1"/>
  <c r="V73" i="1" s="1"/>
  <c r="V74" i="1" s="1"/>
  <c r="R68" i="1"/>
  <c r="R67" i="1"/>
  <c r="V67" i="1" s="1"/>
  <c r="V68" i="1" s="1"/>
  <c r="W67" i="1" s="1"/>
  <c r="X67" i="1" s="1"/>
  <c r="AA67" i="1" s="1"/>
  <c r="L67" i="1"/>
  <c r="Y67" i="1" s="1"/>
  <c r="Z67" i="1" s="1"/>
  <c r="J67" i="1"/>
  <c r="E67" i="1"/>
  <c r="W62" i="1"/>
  <c r="X62" i="1" s="1"/>
  <c r="R62" i="1"/>
  <c r="L62" i="1"/>
  <c r="Y62" i="1" s="1"/>
  <c r="Z62" i="1" s="1"/>
  <c r="E62" i="1"/>
  <c r="R61" i="1"/>
  <c r="R60" i="1"/>
  <c r="L60" i="1"/>
  <c r="Y60" i="1" s="1"/>
  <c r="Z60" i="1" s="1"/>
  <c r="J60" i="1"/>
  <c r="M60" i="1" s="1"/>
  <c r="M62" i="1" s="1"/>
  <c r="E60" i="1"/>
  <c r="R59" i="1"/>
  <c r="R58" i="1"/>
  <c r="L58" i="1"/>
  <c r="Y58" i="1" s="1"/>
  <c r="Z58" i="1" s="1"/>
  <c r="J58" i="1"/>
  <c r="E58" i="1"/>
  <c r="R57" i="1"/>
  <c r="R56" i="1"/>
  <c r="J56" i="1"/>
  <c r="E56" i="1"/>
  <c r="R55" i="1"/>
  <c r="R53" i="1"/>
  <c r="L53" i="1"/>
  <c r="Y53" i="1" s="1"/>
  <c r="Z53" i="1" s="1"/>
  <c r="J53" i="1"/>
  <c r="E53" i="1"/>
  <c r="V56" i="1" l="1"/>
  <c r="V57" i="1" s="1"/>
  <c r="W56" i="1" s="1"/>
  <c r="X56" i="1" s="1"/>
  <c r="M67" i="1"/>
  <c r="M58" i="1"/>
  <c r="V53" i="1"/>
  <c r="V55" i="1" s="1"/>
  <c r="W53" i="1" s="1"/>
  <c r="X53" i="1" s="1"/>
  <c r="AA53" i="1" s="1"/>
  <c r="V58" i="1"/>
  <c r="V59" i="1" s="1"/>
  <c r="W58" i="1" s="1"/>
  <c r="X58" i="1" s="1"/>
  <c r="AA58" i="1" s="1"/>
  <c r="V60" i="1"/>
  <c r="V61" i="1" s="1"/>
  <c r="V62" i="1" s="1"/>
  <c r="W61" i="1" s="1"/>
  <c r="AA62" i="1"/>
  <c r="M53" i="1"/>
  <c r="L56" i="1"/>
  <c r="Y56" i="1" s="1"/>
  <c r="Z56" i="1" s="1"/>
  <c r="AA56" i="1" l="1"/>
  <c r="W60" i="1"/>
  <c r="X60" i="1" s="1"/>
  <c r="AA60" i="1" s="1"/>
  <c r="M56" i="1"/>
  <c r="R48" i="1" l="1"/>
  <c r="L48" i="1"/>
  <c r="Y48" i="1" s="1"/>
  <c r="Z48" i="1" s="1"/>
  <c r="J48" i="1"/>
  <c r="M48" i="1" s="1"/>
  <c r="E48" i="1"/>
  <c r="R47" i="1"/>
  <c r="L47" i="1"/>
  <c r="Y47" i="1" s="1"/>
  <c r="Z47" i="1" s="1"/>
  <c r="J47" i="1"/>
  <c r="E47" i="1"/>
  <c r="R46" i="1"/>
  <c r="L46" i="1"/>
  <c r="Y46" i="1" s="1"/>
  <c r="Z46" i="1" s="1"/>
  <c r="J46" i="1"/>
  <c r="M46" i="1" s="1"/>
  <c r="E46" i="1"/>
  <c r="R45" i="1"/>
  <c r="L45" i="1"/>
  <c r="Y45" i="1" s="1"/>
  <c r="Z45" i="1" s="1"/>
  <c r="J45" i="1"/>
  <c r="E45" i="1"/>
  <c r="W43" i="1"/>
  <c r="X43" i="1" s="1"/>
  <c r="AA43" i="1" s="1"/>
  <c r="R43" i="1"/>
  <c r="V43" i="1" s="1"/>
  <c r="L43" i="1"/>
  <c r="Y43" i="1" s="1"/>
  <c r="Z43" i="1" s="1"/>
  <c r="J43" i="1"/>
  <c r="M43" i="1" s="1"/>
  <c r="E43" i="1"/>
  <c r="V47" i="1" l="1"/>
  <c r="W47" i="1" s="1"/>
  <c r="X47" i="1" s="1"/>
  <c r="AA47" i="1" s="1"/>
  <c r="V46" i="1"/>
  <c r="W46" i="1" s="1"/>
  <c r="X46" i="1" s="1"/>
  <c r="V45" i="1"/>
  <c r="W45" i="1" s="1"/>
  <c r="X45" i="1" s="1"/>
  <c r="AA45" i="1" s="1"/>
  <c r="M47" i="1"/>
  <c r="V48" i="1"/>
  <c r="W48" i="1" s="1"/>
  <c r="X48" i="1" s="1"/>
  <c r="AA48" i="1" s="1"/>
  <c r="AA46" i="1"/>
  <c r="M45" i="1"/>
  <c r="R42" i="1" l="1"/>
  <c r="X41" i="1"/>
  <c r="R41" i="1"/>
  <c r="L41" i="1"/>
  <c r="Y41" i="1" s="1"/>
  <c r="Z41" i="1" s="1"/>
  <c r="J41" i="1"/>
  <c r="M41" i="1" s="1"/>
  <c r="E41" i="1"/>
  <c r="X39" i="1"/>
  <c r="L39" i="1"/>
  <c r="Y39" i="1" s="1"/>
  <c r="Z39" i="1" s="1"/>
  <c r="J39" i="1"/>
  <c r="V39" i="1" s="1"/>
  <c r="E39" i="1"/>
  <c r="V41" i="1" l="1"/>
  <c r="V42" i="1" s="1"/>
  <c r="AA39" i="1"/>
  <c r="AA41" i="1"/>
  <c r="M39" i="1"/>
  <c r="R38" i="1" l="1"/>
  <c r="R37" i="1"/>
  <c r="L37" i="1"/>
  <c r="Y37" i="1" s="1"/>
  <c r="Z37" i="1" s="1"/>
  <c r="J37" i="1"/>
  <c r="M37" i="1" s="1"/>
  <c r="E37" i="1"/>
  <c r="R36" i="1"/>
  <c r="R35" i="1"/>
  <c r="L35" i="1"/>
  <c r="Y35" i="1" s="1"/>
  <c r="Z35" i="1" s="1"/>
  <c r="J35" i="1"/>
  <c r="M35" i="1" s="1"/>
  <c r="E35" i="1"/>
  <c r="R34" i="1"/>
  <c r="R33" i="1"/>
  <c r="L33" i="1"/>
  <c r="Y33" i="1" s="1"/>
  <c r="Z33" i="1" s="1"/>
  <c r="J33" i="1"/>
  <c r="E33" i="1"/>
  <c r="R32" i="1"/>
  <c r="R31" i="1"/>
  <c r="L31" i="1"/>
  <c r="Y31" i="1" s="1"/>
  <c r="Z31" i="1" s="1"/>
  <c r="J31" i="1"/>
  <c r="E31" i="1"/>
  <c r="R30" i="1"/>
  <c r="R29" i="1"/>
  <c r="L29" i="1"/>
  <c r="Y29" i="1" s="1"/>
  <c r="Z29" i="1" s="1"/>
  <c r="J29" i="1"/>
  <c r="E29" i="1"/>
  <c r="R28" i="1"/>
  <c r="R27" i="1"/>
  <c r="L27" i="1"/>
  <c r="J27" i="1"/>
  <c r="E27" i="1"/>
  <c r="R26" i="1"/>
  <c r="R25" i="1"/>
  <c r="L25" i="1"/>
  <c r="Y25" i="1" s="1"/>
  <c r="Z25" i="1" s="1"/>
  <c r="J25" i="1"/>
  <c r="V25" i="1" s="1"/>
  <c r="V26" i="1" s="1"/>
  <c r="W25" i="1" s="1"/>
  <c r="X25" i="1" s="1"/>
  <c r="AA25" i="1" s="1"/>
  <c r="E25" i="1"/>
  <c r="M29" i="1" l="1"/>
  <c r="M31" i="1"/>
  <c r="M25" i="1"/>
  <c r="M27" i="1"/>
  <c r="V27" i="1"/>
  <c r="V28" i="1" s="1"/>
  <c r="V29" i="1" s="1"/>
  <c r="V30" i="1" s="1"/>
  <c r="M33" i="1"/>
  <c r="Y27" i="1"/>
  <c r="Z27" i="1" s="1"/>
  <c r="W27" i="1" l="1"/>
  <c r="X27" i="1" s="1"/>
  <c r="AA27" i="1"/>
  <c r="V31" i="1"/>
  <c r="V32" i="1" s="1"/>
  <c r="W29" i="1"/>
  <c r="X29" i="1" s="1"/>
  <c r="AA29" i="1" s="1"/>
  <c r="V33" i="1" l="1"/>
  <c r="V34" i="1" s="1"/>
  <c r="W31" i="1"/>
  <c r="X31" i="1" s="1"/>
  <c r="AA31" i="1" s="1"/>
  <c r="V35" i="1" l="1"/>
  <c r="V36" i="1" s="1"/>
  <c r="W33" i="1"/>
  <c r="X33" i="1" s="1"/>
  <c r="AA33" i="1" s="1"/>
  <c r="V37" i="1" l="1"/>
  <c r="V38" i="1" s="1"/>
  <c r="W37" i="1" s="1"/>
  <c r="X37" i="1" s="1"/>
  <c r="AA37" i="1" s="1"/>
  <c r="W35" i="1"/>
  <c r="X35" i="1" s="1"/>
  <c r="AA35" i="1" s="1"/>
  <c r="R23" i="1" l="1"/>
  <c r="R24" i="1"/>
  <c r="R13" i="1"/>
  <c r="R14" i="1"/>
  <c r="R15" i="1"/>
  <c r="R16" i="1"/>
  <c r="R17" i="1"/>
  <c r="R18" i="1"/>
  <c r="R19" i="1"/>
  <c r="R20" i="1"/>
  <c r="R21" i="1"/>
  <c r="R22" i="1"/>
  <c r="Z23" i="1"/>
  <c r="L23" i="1"/>
  <c r="J23" i="1"/>
  <c r="E23" i="1"/>
  <c r="Z21" i="1"/>
  <c r="L21" i="1"/>
  <c r="J21" i="1"/>
  <c r="E21" i="1"/>
  <c r="L19" i="1"/>
  <c r="Y19" i="1" s="1"/>
  <c r="Z19" i="1" s="1"/>
  <c r="J19" i="1"/>
  <c r="M19" i="1" s="1"/>
  <c r="E19" i="1"/>
  <c r="M23" i="1" l="1"/>
  <c r="M21" i="1"/>
  <c r="L17" i="1"/>
  <c r="Y17" i="1" s="1"/>
  <c r="Z17" i="1" s="1"/>
  <c r="J17" i="1"/>
  <c r="E17" i="1"/>
  <c r="L15" i="1"/>
  <c r="Y15" i="1" s="1"/>
  <c r="Z15" i="1" s="1"/>
  <c r="J15" i="1"/>
  <c r="E15" i="1"/>
  <c r="L13" i="1"/>
  <c r="Y13" i="1" s="1"/>
  <c r="Z13" i="1" s="1"/>
  <c r="J13" i="1"/>
  <c r="E13" i="1"/>
  <c r="R12" i="1"/>
  <c r="R11" i="1"/>
  <c r="L11" i="1"/>
  <c r="Y11" i="1" s="1"/>
  <c r="Z11" i="1" s="1"/>
  <c r="J11" i="1"/>
  <c r="V11" i="1" s="1"/>
  <c r="E11" i="1"/>
  <c r="M17" i="1" l="1"/>
  <c r="V12" i="1"/>
  <c r="W11" i="1" s="1"/>
  <c r="X11" i="1" s="1"/>
  <c r="AA11" i="1" s="1"/>
  <c r="M15" i="1"/>
  <c r="M13" i="1"/>
  <c r="V13" i="1"/>
  <c r="V14" i="1" s="1"/>
  <c r="V15" i="1" s="1"/>
  <c r="V16" i="1" s="1"/>
  <c r="V17" i="1" s="1"/>
  <c r="V18" i="1" s="1"/>
  <c r="V19" i="1" s="1"/>
  <c r="V20" i="1" s="1"/>
  <c r="M11" i="1"/>
  <c r="V21" i="1" l="1"/>
  <c r="V22" i="1" s="1"/>
  <c r="V23" i="1" s="1"/>
  <c r="V24" i="1" s="1"/>
  <c r="W19" i="1"/>
  <c r="X19" i="1" s="1"/>
  <c r="AA19" i="1" s="1"/>
  <c r="W13" i="1"/>
  <c r="X13" i="1" s="1"/>
  <c r="AA13" i="1" s="1"/>
  <c r="W21" i="1"/>
  <c r="X21" i="1" s="1"/>
  <c r="AA21" i="1" s="1"/>
  <c r="W23" i="1"/>
  <c r="X23" i="1" s="1"/>
  <c r="AA23" i="1" s="1"/>
  <c r="W17" i="1"/>
  <c r="X17" i="1" s="1"/>
  <c r="AA17" i="1" s="1"/>
  <c r="W15" i="1"/>
  <c r="X15" i="1" s="1"/>
  <c r="AA15" i="1" s="1"/>
</calcChain>
</file>

<file path=xl/comments1.xml><?xml version="1.0" encoding="utf-8"?>
<comments xmlns="http://schemas.openxmlformats.org/spreadsheetml/2006/main">
  <authors>
    <author>USUARIO</author>
  </authors>
  <commentList>
    <comment ref="A8" authorId="0" shapeId="0">
      <text>
        <r>
          <rPr>
            <sz val="9"/>
            <color indexed="81"/>
            <rFont val="Tahoma"/>
            <family val="2"/>
          </rPr>
          <t>Son actividades dentro del flujo del proceso donde existe evidencia o se tienen indicios de que pueden ocurrir eventos de riesgo operativo y deben mantenerse bajo control para asegurar que el proceso cumpla con su objetivo</t>
        </r>
      </text>
    </comment>
    <comment ref="B8" authorId="0" shapeId="0">
      <text>
        <r>
          <rPr>
            <sz val="9"/>
            <color indexed="81"/>
            <rFont val="Tahoma"/>
            <family val="2"/>
          </rPr>
          <t xml:space="preserve">La descripción del riesgo debe contener todos los detalles que sean necesarios y que sea fácil de entender tanto para el líder del proceso como para personas ajenas al proceso. 
Se propone una estructura que facilita su redacción y claridad que inicia con la frase POSIBILIDAD DE y se analizan los siguientes aspectos:
Probabilidad de:
1. ¿Qué? Impacto
Ejm: Afectación económica
2. ¿Cómo? Causa inmediata
Ejm: Por multa o sanción
3. ¿Por qué? Causa Raíz
Ejm: Debido a adquisición de bienes y servicios fuera de
los requerimientos normativos
</t>
        </r>
      </text>
    </comment>
    <comment ref="G8" authorId="0" shapeId="0">
      <text>
        <r>
          <rPr>
            <sz val="9"/>
            <color indexed="81"/>
            <rFont val="Tahoma"/>
            <family val="2"/>
          </rPr>
          <t>permite agrupar los riesgos 
identificados, se clasifica cada uno de los riesgos en las siguientes categorías</t>
        </r>
      </text>
    </comment>
    <comment ref="B9" authorId="0" shapeId="0">
      <text>
        <r>
          <rPr>
            <sz val="9"/>
            <color indexed="81"/>
            <rFont val="Tahoma"/>
            <family val="2"/>
          </rPr>
          <t>Las consecuencias que puede ocasionar a la organización la materialización del riesgo.</t>
        </r>
      </text>
    </comment>
    <comment ref="C9" authorId="0" shapeId="0">
      <text>
        <r>
          <rPr>
            <sz val="9"/>
            <color indexed="81"/>
            <rFont val="Tahoma"/>
            <family val="2"/>
          </rPr>
          <t>Circunstancias o situaciones más evidentes sobre las cuales se presenta el riesgo, las mismas no constituyen la causa principal o base para que se presente el riesgo.</t>
        </r>
      </text>
    </comment>
    <comment ref="D9" authorId="0" shapeId="0">
      <text>
        <r>
          <rPr>
            <sz val="9"/>
            <color indexed="81"/>
            <rFont val="Tahoma"/>
            <family val="2"/>
          </rPr>
          <t xml:space="preserve">Es la causa principal o básica, corresponden a las razones por la cuales se puede presentar el riesgo, so n la base para la definición de controles en la etapa de valoración del riesgo. 
Se debe tener en cuenta que para un mismo riesgo puede n existir más de una causa o subcausas que pueden ser analizadas.
</t>
        </r>
      </text>
    </comment>
    <comment ref="E9" authorId="0" shapeId="0">
      <text>
        <r>
          <rPr>
            <sz val="9"/>
            <color indexed="81"/>
            <rFont val="Tahoma"/>
            <family val="2"/>
          </rPr>
          <t xml:space="preserve">Describa finalmente el riesgo teniendo en cuenta el anterior análisis.
Premisas para una adecuada redacción del riesgo:
1. No describir como riesgos omisiones ni desviaciones del control. 
Ejemplo: errores en la liquidación de la nómina por fallas en los procedimientos existentes. 
2. No describir causas como riesgos 
Ejemplo: inadecuado funcionamiento de la plataforma 
estratégica donde se realiza el seguimiento a la planeación. 
3. No describir riesgos como la negación de un control. 
Ejemplo: retrasos en la prestación del servicio por no contar con digiturno para la atención. 
4. No existen riesgos transversales, lo que pueden existir son causas transversales. 
Ejemplo: pérdida de expedientes.
</t>
        </r>
      </text>
    </comment>
    <comment ref="F9" authorId="0" shapeId="0">
      <text>
        <r>
          <rPr>
            <sz val="9"/>
            <color indexed="81"/>
            <rFont val="Tahoma"/>
            <family val="2"/>
          </rPr>
          <t xml:space="preserve">Son las fuentes generadoras de riesgos. </t>
        </r>
      </text>
    </comment>
    <comment ref="H9" authorId="0" shapeId="0">
      <text>
        <r>
          <rPr>
            <sz val="9"/>
            <color indexed="81"/>
            <rFont val="Tahoma"/>
            <family val="2"/>
          </rPr>
          <t xml:space="preserve">N.º de veces que se ejecuta la actividad en el año.
Ejemplo: La actividad de contratos se lleva a cabo 10 veces en el mes = 120 contratos en el año. </t>
        </r>
      </text>
    </comment>
    <comment ref="I9" authorId="0" shapeId="0">
      <text>
        <r>
          <rPr>
            <sz val="9"/>
            <color indexed="81"/>
            <rFont val="Tahoma"/>
            <family val="2"/>
          </rPr>
          <t>Se entiende como la posibilidad de ocurrencia
del riesgo.
Para efectos de este análisis, la probabilidad de ocurrencia estará asociada a la exposición al riesgo del proceso o actividad que se esté analizando. De este modo, la probabilidad inherente será el número de veces que se pasa por el punto de riesgo en el periodo de 1 año.</t>
        </r>
      </text>
    </comment>
    <comment ref="M9" authorId="0" shapeId="0">
      <text>
        <r>
          <rPr>
            <sz val="9"/>
            <color indexed="81"/>
            <rFont val="Tahoma"/>
            <family val="2"/>
          </rPr>
          <t>Cruce los datos entre probabilidad e impacto</t>
        </r>
      </text>
    </comment>
    <comment ref="N9" authorId="0" shapeId="0">
      <text>
        <r>
          <rPr>
            <sz val="9"/>
            <color indexed="81"/>
            <rFont val="Tahoma"/>
            <family val="2"/>
          </rPr>
          <t>Medida o acción que modifica o regula el riesgo, como por ejemplo incluir cualquier política, procedimiento, práctica, proceso, tecnología, técnica, método o dispositivo que modifique o regule el riesgo.</t>
        </r>
      </text>
    </comment>
    <comment ref="O9" authorId="0" shapeId="0">
      <text>
        <r>
          <rPr>
            <sz val="9"/>
            <color indexed="81"/>
            <rFont val="Tahoma"/>
            <family val="2"/>
          </rPr>
          <t>El control afecta la probabilidad o el impacto</t>
        </r>
      </text>
    </comment>
    <comment ref="AC9" authorId="0" shapeId="0">
      <text>
        <r>
          <rPr>
            <sz val="9"/>
            <color indexed="81"/>
            <rFont val="Tahoma"/>
            <family val="2"/>
          </rPr>
          <t>Acciones a implementar</t>
        </r>
      </text>
    </comment>
  </commentList>
</comments>
</file>

<file path=xl/comments2.xml><?xml version="1.0" encoding="utf-8"?>
<comments xmlns="http://schemas.openxmlformats.org/spreadsheetml/2006/main">
  <authors>
    <author>USUARIO</author>
  </authors>
  <commentList>
    <comment ref="S1" authorId="0" shapeId="0">
      <text>
        <r>
          <rPr>
            <sz val="9"/>
            <color indexed="81"/>
            <rFont val="Tahoma"/>
            <family val="2"/>
          </rPr>
          <t>La Ley Estatutaria 1712 del 6 de marzo de 2014 consagró el Derecho de Acceso a la Información Pública como un derecho fundamental que tienen todas las personas para conocer de la existencia y acceder a la información pública en posesión o bajo control de los sujetos obligados</t>
        </r>
      </text>
    </comment>
    <comment ref="T1" authorId="0" shapeId="0">
      <text>
        <r>
          <rPr>
            <sz val="9"/>
            <color indexed="81"/>
            <rFont val="Tahoma"/>
            <family val="2"/>
          </rPr>
          <t>La Ley de Protección de Datos Personales reconoce y protege el derecho que tienen todas las personas a conocer, actualizar y rectificar las informaciones que se hayan recogido sobre ellas en bases de datos o archivos que sean susceptibles de tratamiento por entidades de naturaleza pública o privada.</t>
        </r>
      </text>
    </comment>
  </commentList>
</comments>
</file>

<file path=xl/sharedStrings.xml><?xml version="1.0" encoding="utf-8"?>
<sst xmlns="http://schemas.openxmlformats.org/spreadsheetml/2006/main" count="2910" uniqueCount="666">
  <si>
    <t>Proceso</t>
  </si>
  <si>
    <t>Impacto</t>
  </si>
  <si>
    <t>Fecha de inicio</t>
  </si>
  <si>
    <t>Zona de riesgo inherente</t>
  </si>
  <si>
    <t>Impacto inherente</t>
  </si>
  <si>
    <t>Probabilidad Inherente</t>
  </si>
  <si>
    <t>Frecuencia</t>
  </si>
  <si>
    <t>Descripción del riesgo</t>
  </si>
  <si>
    <t>Causa raíz</t>
  </si>
  <si>
    <t>Causa inmediata</t>
  </si>
  <si>
    <t>Descripción del Control</t>
  </si>
  <si>
    <t>Afectación</t>
  </si>
  <si>
    <t>Tipo</t>
  </si>
  <si>
    <t>Implementación</t>
  </si>
  <si>
    <t>Calificación de ambos</t>
  </si>
  <si>
    <t>Documentación</t>
  </si>
  <si>
    <t>Zona de riesgo final</t>
  </si>
  <si>
    <t>Tratamiento</t>
  </si>
  <si>
    <t>Plan de Acción</t>
  </si>
  <si>
    <t>Responsable</t>
  </si>
  <si>
    <t>Fecha de implementación</t>
  </si>
  <si>
    <t>PROCESOS</t>
  </si>
  <si>
    <t>Gestión de la Planeación Institucional</t>
  </si>
  <si>
    <t>Formación</t>
  </si>
  <si>
    <t>Investigación</t>
  </si>
  <si>
    <t>Gestión Jurídica y Contractual</t>
  </si>
  <si>
    <t>Gestión del Talento Humano</t>
  </si>
  <si>
    <t>Gestión Financiera</t>
  </si>
  <si>
    <t>Gestión Logística</t>
  </si>
  <si>
    <t>Gestión de Admisiones, Registro y Control Académico</t>
  </si>
  <si>
    <t>Gestión del Desarrollo Humano</t>
  </si>
  <si>
    <t>CLASIFICACIÓN DEL RIESGO</t>
  </si>
  <si>
    <t xml:space="preserve">Ejecución y Administración de Procesos </t>
  </si>
  <si>
    <t xml:space="preserve">Fraude externo </t>
  </si>
  <si>
    <t xml:space="preserve">Fraude interno </t>
  </si>
  <si>
    <t xml:space="preserve">Fallas tecnológicas </t>
  </si>
  <si>
    <t xml:space="preserve">Relaciones laborales </t>
  </si>
  <si>
    <t xml:space="preserve">Usuarios, productos y prácticas </t>
  </si>
  <si>
    <t>Daños a activos fijos</t>
  </si>
  <si>
    <t>Factor de riesgo</t>
  </si>
  <si>
    <t>FACTORES DE RIESGO</t>
  </si>
  <si>
    <t>Procesos</t>
  </si>
  <si>
    <t>Talento humano</t>
  </si>
  <si>
    <t>Tecnología</t>
  </si>
  <si>
    <t>Infraestructura</t>
  </si>
  <si>
    <t>Evento externo</t>
  </si>
  <si>
    <t>Baja</t>
  </si>
  <si>
    <t>Media</t>
  </si>
  <si>
    <t>Alta</t>
  </si>
  <si>
    <t>Muy Alta</t>
  </si>
  <si>
    <t>% PROBABILIDAD</t>
  </si>
  <si>
    <t>PROBABILIDAD INHERENTE</t>
  </si>
  <si>
    <t>IMPACTO INHERENTE</t>
  </si>
  <si>
    <t>% IMPACTO</t>
  </si>
  <si>
    <t>Leve</t>
  </si>
  <si>
    <t>Menor</t>
  </si>
  <si>
    <t>Moderado</t>
  </si>
  <si>
    <t>Mayor</t>
  </si>
  <si>
    <t>Catastrófico</t>
  </si>
  <si>
    <t>Muy Bajo</t>
  </si>
  <si>
    <t>Identificación del Riesgo</t>
  </si>
  <si>
    <t>Valoración del Riesgo</t>
  </si>
  <si>
    <t>Evaluación del Riesgo</t>
  </si>
  <si>
    <t>Identificación de áreas de factores de riesgo</t>
  </si>
  <si>
    <t>Identificación de los puntos de riesgo</t>
  </si>
  <si>
    <t>Probabilidad</t>
  </si>
  <si>
    <t>Tipo de control</t>
  </si>
  <si>
    <t>Preventivo</t>
  </si>
  <si>
    <t>Detectivo</t>
  </si>
  <si>
    <t>Correctivo</t>
  </si>
  <si>
    <t>Automático</t>
  </si>
  <si>
    <t>Manual</t>
  </si>
  <si>
    <t>% implementación</t>
  </si>
  <si>
    <t>Evidencia</t>
  </si>
  <si>
    <t>Documentado</t>
  </si>
  <si>
    <t>Sin documentar</t>
  </si>
  <si>
    <t>Continua</t>
  </si>
  <si>
    <t>Aleatorio</t>
  </si>
  <si>
    <t>Con registro</t>
  </si>
  <si>
    <t>Sin registro</t>
  </si>
  <si>
    <t>Impacto Residual Final</t>
  </si>
  <si>
    <t>Reducir</t>
  </si>
  <si>
    <t>Mitigar</t>
  </si>
  <si>
    <t>Aceptar</t>
  </si>
  <si>
    <t>Transferir</t>
  </si>
  <si>
    <t>Evitar</t>
  </si>
  <si>
    <t>Seguimiento</t>
  </si>
  <si>
    <t>PROCEDIMIENTO GESTIÓN DEL RIESGO</t>
  </si>
  <si>
    <t>Página 1 de 1</t>
  </si>
  <si>
    <t>DESCRIPCIÓN</t>
  </si>
  <si>
    <t>Fecha de Actualización</t>
  </si>
  <si>
    <t>Afectación económica</t>
  </si>
  <si>
    <t>Afectación reputacional</t>
  </si>
  <si>
    <t>Análisis del Riesgo</t>
  </si>
  <si>
    <t>% Contrarresta</t>
  </si>
  <si>
    <t>Probabilidad Controles</t>
  </si>
  <si>
    <t>Estado de la acción</t>
  </si>
  <si>
    <t>LEY 1712 DE 2014</t>
  </si>
  <si>
    <t>LEY 1581 DE 2012</t>
  </si>
  <si>
    <t>Información</t>
  </si>
  <si>
    <t>Información reservada</t>
  </si>
  <si>
    <t>Contiene datos personales</t>
  </si>
  <si>
    <t>Tipo de información</t>
  </si>
  <si>
    <t>Software</t>
  </si>
  <si>
    <t>Hardware</t>
  </si>
  <si>
    <t>NA</t>
  </si>
  <si>
    <t>Información pública</t>
  </si>
  <si>
    <t>No contiene datos personales</t>
  </si>
  <si>
    <t>CRITICIDAD</t>
  </si>
  <si>
    <t>Afectación económica y reputacional</t>
  </si>
  <si>
    <t>Descripción del riesgo
(Se diligencia automáticamente)</t>
  </si>
  <si>
    <t>Sistema de Gestión Ambiental</t>
  </si>
  <si>
    <t>Gestión de la Información y la Comunicación</t>
  </si>
  <si>
    <t>Sistema de Gestión Seguridad y Salud en el Trabajo</t>
  </si>
  <si>
    <t>Sistema de Gestión de la Calidad</t>
  </si>
  <si>
    <t>Gestión Bibliotecaria</t>
  </si>
  <si>
    <t>Gestión de Tecnologías de la Información</t>
  </si>
  <si>
    <t>Código: GC-P07-F03</t>
  </si>
  <si>
    <t>Extensión y Proyección Social</t>
  </si>
  <si>
    <t>Corresponde a los factores internos y externos de los procesos que se han de tomar en consideración para la administración del riesgo, a partir de los cuales es posible establecer las causas de los riesgos a identificar.</t>
  </si>
  <si>
    <t>Versión: 02</t>
  </si>
  <si>
    <t>Probabilidad Residual Final</t>
  </si>
  <si>
    <t>Fecha Seguimiento 2LD</t>
  </si>
  <si>
    <t>Fecha Aprobación: 24/03/2023</t>
  </si>
  <si>
    <t>Sistema de Control Interno</t>
  </si>
  <si>
    <t xml:space="preserve">15 de abril </t>
  </si>
  <si>
    <t xml:space="preserve">15 de julio </t>
  </si>
  <si>
    <t xml:space="preserve">15 de agosto </t>
  </si>
  <si>
    <t xml:space="preserve">15 de diciembre </t>
  </si>
  <si>
    <t>Sistema de Gestión de Autoevaluación y Acreditación</t>
  </si>
  <si>
    <t>por perdida de los registros calificados de los programas de pregrado y posgrado, impidiendo su oferta a los aspirantes</t>
  </si>
  <si>
    <t>debido al incumplimiento de los requisitos establecidos por el Ministerio de Educación Nacional.</t>
  </si>
  <si>
    <t>1. El Profesional de la Oficina de Aseguramiento de la Calidad, verifica la fecha de vencimiento de los registros calificados, registra en el formato (FO-P07-F02) e informa por medio de correo electrónico y oficio la alerta de los tiempos de vencimiento y de radicación de documentos ante el MEN.</t>
  </si>
  <si>
    <t xml:space="preserve">Vicerrector de Docencia -Dirección de Aseguramiento de la calidad. Unidades Académicas-Dirección de Programa
</t>
  </si>
  <si>
    <t>abierta</t>
  </si>
  <si>
    <t>2  El procedimiento para renovar registros calificados, establece que las Facultades y el Instituto de Educación a Distancia de la Universidad del Tolima deben demostrar el cumplimiento de las condiciones de calidad para renovar el registro calificado de programas académicos.</t>
  </si>
  <si>
    <t>por incumplir o modificar el calendario académico</t>
  </si>
  <si>
    <t>debido a cierre de la Universidad por problemas de orden público, protestas, paros, cese de actividades, solicitudes de extensión de pagos de estudiantes, entre otros.</t>
  </si>
  <si>
    <t>1. Trabajar procesos en linea, actividades académicas y administrativas en linea para que no se vea afectado la prestación de los servicios misonales de la UT.</t>
  </si>
  <si>
    <t>2. Se encuenta docomentado en el SGC el Procedimiento de Calendario Académico, el cual debe ser estricto cumplimiento.</t>
  </si>
  <si>
    <t>por perdida o no acreditación de programas de pregrado y posgrados</t>
  </si>
  <si>
    <t>debido al incumplimiento de los factores de acreditación establecidos por Ministerio de Educación Nacional y el CNA.</t>
  </si>
  <si>
    <t>1. 1. El Profesional de la Oficina de Aseguramiento de la Calidad, verifica la fecha de vencimiento de las acreditaciones en Alta Calidad de los programas, e informa por medio de correo electrónico y oficio la alerta de los tiempos de vencimiento y de radicación de documentos ante el MEN.</t>
  </si>
  <si>
    <t>2. El procedimiento con fines de acreditación de alta calidad, establece que los programas de pregrado y postgrado de la U.T. deben tener el propósito de obtener la acreditación de alta calidad, basados en los lineamientos del CNA.</t>
  </si>
  <si>
    <t>por perdida de la reacreditación institucional</t>
  </si>
  <si>
    <t>1. La la Oficina de Aseguramiento de la Calidad coordina e proceso de autoevaluación lnstitucional, con el  propósito de mantener la acreditación de alta calidad de la UT, basados en los lineamientos del CNA.</t>
  </si>
  <si>
    <t>Primer seguimiento Plan de Acción 2023  "Educación para la transformación social y la paz". Link: 
http://administrativos.ut.edu.co/la-universidad-ut/planes-institucionales-ut/plan-de-accion.html</t>
  </si>
  <si>
    <t>Segundo seguimiento Plan de Acción 2023  "Educación para la transformación social y la paz" Link: 
http://administrativos.ut.edu.co/la-universidad-ut/planes-institucionales-ut/plan-de-accion.html</t>
  </si>
  <si>
    <t>Tercer seguimiento Plan de Acción 2023  "Educación para la transformación social y la paz"  Link: 
http://administrativos.ut.edu.co/la-universidad-ut/planes-institucionales-ut/plan-de-accion.html</t>
  </si>
  <si>
    <t>Cuarto seguimiento Plan de Acción 2023  "Educación para la transformación social y la paz" Link: 
http://administrativos.ut.edu.co/la-universidad-ut/planes-institucionales-ut/plan-de-accion.html</t>
  </si>
  <si>
    <t>abierto</t>
  </si>
  <si>
    <t>por insatisfacción de los estudiantes y profesores, retraso en los procesos académicos y deficiencia en el proceso de formación teórico - práctico</t>
  </si>
  <si>
    <t>debido a interrupción, inconvenientes, cancelación y demoras, en la realización de las prácticas académicas.</t>
  </si>
  <si>
    <t>1. Procedimiento de prácticas académicas, mediante el cual se programa garantiza el normal funcionamiento de las prácticas de campo por período académico para los progrmas de la Universidad del Tolima.</t>
  </si>
  <si>
    <t>2. Procedimiento de Planificación y desarrollo de la labor académico que tiene por objeto definir, aprobar y verificar la planificación y desarrollo de la labor académica de los profesores de planta, ocasionales y catedráticos de la modalidad presencial y a distancia de la Universidad del Tolima.</t>
  </si>
  <si>
    <t>por desactualización o poca pertinencia de los contenidos curriculares de los programas académicos de la Universidad</t>
  </si>
  <si>
    <t>debido a la no aplicación de las políticas y lineamientos sobre actualización, diseño y rediseño curricular de los programas académicos de la Universidad.</t>
  </si>
  <si>
    <t>Procedimiento de Lienamientos Curriculares, mediante el cual se proponen y ejecutan las políticas sobre actualización, diseño y rediseño curricular para todos los programas académicos de la Universidad del Tolima tanto en la modalidad presencial y distancia, en los niveles de pregrado y posgrado.</t>
  </si>
  <si>
    <t>2, La la Oficina de Aseguramiento de la Calidad coordina e proceso de autoevaluación de los progarmas académicos,  basados en los lineamientos del CNA.</t>
  </si>
  <si>
    <t>2. Evidenciar los procedimientos aplicados en el análisis de suelos, aguas, foliares y bromatológicos, entre otros, realizados en los Laboratorios de Servicios de Extensión en Análisis Químico. LASEREX</t>
  </si>
  <si>
    <t>Vicerrector de Docencia -Coordinadores de Centros y Observatorios
Unidades Académicas</t>
  </si>
  <si>
    <t>Vicerrector de Docencia - Coordinadores de Centros y Observatorios
Unidades Académicas</t>
  </si>
  <si>
    <t xml:space="preserve">Consejo Académico- Vicerrector de Docencia -Dirección de Aseguramiento de la Calidad. Unidades Académicas-Dirección de Programa- Dirección de Admisiones Registro y Control Académico
</t>
  </si>
  <si>
    <t xml:space="preserve">debido al incumplimiento del mantenimiento preventivo y calibración de equipos de laboratorio para los procesos misionales (Formación, Investigación y Proyección Social)
</t>
  </si>
  <si>
    <t>por quejas, reclamos e inconformidad de los estudiantes y profesores en los resultados de estudios e investigaciones</t>
  </si>
  <si>
    <t>1. La Unidad Académica, donde se encuentra adscrito el laborartorio realiza el diagnóstico para el mantenimiento preventivo de los equipos.</t>
  </si>
  <si>
    <t>por el incumplimiento de los compromisos pactados por parte de los grupos y semilleros de investigación</t>
  </si>
  <si>
    <t>debido a los altos costos de funcionamiento representados principalmente en los gastos de personal y beneficios asociados, proyectos financiados por la Institución o resultado de cofinanciación.</t>
  </si>
  <si>
    <t>1. El Profesional de la Dirección de Fomento a la Investigación - Creación e Innovación, verifica el cumplimiento de los informes de los grupos y semilleros de investigación, de acuerdo al cronograma establecido.</t>
  </si>
  <si>
    <t xml:space="preserve">Vicerrector de Investigación - Creación, Innovación, Extensión y Proyección Social
</t>
  </si>
  <si>
    <t>Registros en Google Drive con la verificación y evaluación de los informes  que presentan semestralmente los grupos y semilleros de investigación a la Dirección de Fomento. Seguimiento actualizado a informes Semestre A de 2022. http://tudrive.ut.edu.co/login</t>
  </si>
  <si>
    <t>2.  El procedimiento  mediante el cual se describen las actividades a seguir para la presentación, aprobación, y seguimiento a los proyectos de investigación desarrollados en la Universidad del Tolima.</t>
  </si>
  <si>
    <t xml:space="preserve">Procedimiento de presentación, aprobación, y seguimiento a los proyectos de investigación actualizado en el SGI el 02/09/2022. http://administrativos.ut.edu.co/sistemas-gestion-de-la-calidad/investigacion-sgc.html </t>
  </si>
  <si>
    <t xml:space="preserve">por no divulgar los productos de investigación, creación e innovación, </t>
  </si>
  <si>
    <t>debido al desconocimiento por parte de la comunidad universitaria y sociedad en general de aquellos trabajos adelantados por la Universidad, así como sus resultados.</t>
  </si>
  <si>
    <t>1. El Profesional de la Dirección de Fomento a la Investigación - Creación e Innovación, verifica el cumplimiento de los informes de los grupos y semilleros de investigación, de acuerdo al cronograma establecido y una vez finalizado el proyecto se socializan los resultados</t>
  </si>
  <si>
    <t xml:space="preserve">por la perdida parcial o total de información consecuencia de problemas en la infraestructura tecnológica, </t>
  </si>
  <si>
    <t>debido a la pérdida de tiempo y recursos para la Universidad, los estudiantes, docentes e investigadores.</t>
  </si>
  <si>
    <t>2. Copias de seguridad de la información que se almacena en la nube (GoogleDrive) de la gestión documental de los procesos de Investigaciones y de Extensión y Proyección Social.</t>
  </si>
  <si>
    <t>Información de la gestión documental de los procesos de Investigaciones y de Extensión y Proyección Social almacenada en GoogleDrive. https://drive.google.com/drive/folders/1ECxua1EOoCka7Q1eOJNUihhc_u5dcZY3?usp=share_link</t>
  </si>
  <si>
    <t xml:space="preserve">ante la posiblidad del incumplimiento de los compromisos adquiridos con las entidades públicas o privadas,  </t>
  </si>
  <si>
    <t xml:space="preserve">debido a la no realización de las actividades pactadas en los convenios, acuerdos y demás tipos de alianzas. </t>
  </si>
  <si>
    <t xml:space="preserve">1. La Unidad de Gestión de Convenios y Proyectos - UGCP adscrita a la VICIEPS se encarga de hacer seguimiento y control en cada una de las etapas de los proyectos que van desde la suscripción de la alianza hasta la liquidación, cierre y terminación del contrato, convenio, acuerdo o cualquier otro tipo de alianza. </t>
  </si>
  <si>
    <t>Acompañamiento, seguimiento y control de cada convenio, acuerdo u otro tipo de alianza suscrita por la UGCP, mediante documentación que se registra, almacena y organiza por año en Drive con correo electrónico de la UGCP ugp@ut.edu.co</t>
  </si>
  <si>
    <t>2  El procedimiento mediante el cual se describen las actividades a seguir para la presentación, aprobación, y seguimiento a los proyectos de investigación desarrollados en la Universidad del Tolima.</t>
  </si>
  <si>
    <t>por gestionar inadecuadamente la propiedad intelectual entendida como la divulgación y protección de las creaciones (patentes, diseños industriales y derechos de autor),</t>
  </si>
  <si>
    <t>debido a las malas prácticas de referenciación, piratería y, la utilización no autorizada de creaciones intelectuales.</t>
  </si>
  <si>
    <t>1. El Comité Central de Investigaciones avala los proyectos previo concepto de los Comités de Bioética y Propiedad Intelectual cuando así amerita. Por otra parte, se establece la forma de protección de derechos de propiedad intelectual en los términos de referencia de las convocatorias.</t>
  </si>
  <si>
    <t>Convocatorias para la financiación de proyectos de investigación y la publicación de libros avaladas por el Comité Central de Investigaciones. Publicación de términos de referencia de las convocatorias. http://investigaciones.ut.edu.co/convocatorias.html</t>
  </si>
  <si>
    <t>2  Suscripción institucional a software antisimilitud, membresía administrada por la Biblioteca Rafael Parga Cortés.</t>
  </si>
  <si>
    <t xml:space="preserve">por la posible disminución del número de grupos de investigación categorizados por MinCiencias, </t>
  </si>
  <si>
    <t xml:space="preserve">debido al desconocimiento del sistema de medición y la no implementación de estrategias de fortalecimiento para los Grupos de Investigación. </t>
  </si>
  <si>
    <t>1. El procedimiento mediante el cual se describen las actividades a seguir para la presentación y seguimiento de grupos y semilleros de investigación en la Universidad del Tolima.</t>
  </si>
  <si>
    <t>Documentos del procedimiento mediante el cual se describen las actividades a seguir para la presentación y seguimiento de grupos y semilleros de investigación en la Universidad del Tolima actualizados. http://administrativos.ut.edu.co/sistemas-gestion-de-la-calidad/investigacion-sgc.html</t>
  </si>
  <si>
    <t xml:space="preserve">2. Capacitaciones y acompañamiento sobre los líneamientos del Modelo de medición de MinCiencias a los grupos de investigación </t>
  </si>
  <si>
    <t>Capaciones a profesores de los diferentes grupos de investigación de la Universidad del Tolima. (Ver Anexo 2: Capacitaciones Grupos 2023)</t>
  </si>
  <si>
    <t xml:space="preserve">por quejas, reclamos e inconformidad de los estudiantes y profesores, así como la afectación de los resultados de estudios e investigaciones, </t>
  </si>
  <si>
    <t>debido a la ocurrencia de eventos adversos durante la ejecución de los proyectos de investigación, tales como: accidentes (riesgos técnicos), manejo experimental inadecuado  e incumplimiento de protocolos (riesgos ético y biológico).</t>
  </si>
  <si>
    <t>1. Informe y reporte a la ARL de las salidas de campo de los estudiantes y profesores con ocasión de las actividades científicas y académicas.</t>
  </si>
  <si>
    <t>2. Aval bioético para proyectos de investigación que involucran seres vivos. Por tanto, todos los proyectos que realicen experimentación con animales o especies silvestres, trabajo de campo, levantamiento de información y manejo de datos sensibles de personas o comunidades, deben contar con aval bioético para su desarrollo.</t>
  </si>
  <si>
    <t xml:space="preserve">por el deficiente seguimiento a la implementación de las politicas conectadas al eje misional de Extensión y Proyeccion Social en las regiones,  </t>
  </si>
  <si>
    <t>debido a que no existe una adecuada  sinergia institucional ocasionada por debilidades en la comunicación y gestión del conocimiento entre las dependencias e instituciones</t>
  </si>
  <si>
    <t>Una vez al año</t>
  </si>
  <si>
    <t>Se debe definir un modelo de implementación de politicas institucionales para su seguimiento y control</t>
  </si>
  <si>
    <t>Dirección de Extensión y Proyección Social</t>
  </si>
  <si>
    <t>31 de enero de 2023</t>
  </si>
  <si>
    <t>1 de febrero de 2023</t>
  </si>
  <si>
    <t xml:space="preserve">Avance para adecuar el modelo URSULA (Unidad de Responsabilidad Social Universitaria en latinoamerica) al plan operativo con los requerimientos 
         https://drive.google.com/drive/u/0/folders/1opi9yzeURoBVz51sslSf8-CVeXFdrX9B
encuesta
identificar instrumento de percepción    https://drive.google.com/drive/u/0/folders/1yPa8UvDH4pWVAl23FtyBNSO4oB1aftrm       </t>
  </si>
  <si>
    <t xml:space="preserve"> por  pérdida de la documentación , invalidez de la documentacion, desgaste operativo y perdida financiera.</t>
  </si>
  <si>
    <t>Debido a que la UT no cuenta con un sistema de información que permita la recolección de los datos de manera eficiente y eficaz que tribute a los diferentes procesos de calidad de la universidad.</t>
  </si>
  <si>
    <t>Una vez al año / Dos años</t>
  </si>
  <si>
    <t>Solicitar información a las Unidades Académicas de acuerdo a cronograma establecido para reportes de indicadores de SNIES, SIRECI, SPADIES</t>
  </si>
  <si>
    <t>documentado</t>
  </si>
  <si>
    <t>Profesional universitario</t>
  </si>
  <si>
    <t>En validacion, instrumentos para sistematizar en tiempo real las actividades de los proyectos y programas de Extensión y Proyeccion Social, entre ellos area Innovamente</t>
  </si>
  <si>
    <t xml:space="preserve">Analizar reportes de indicadores de las dependencias para hacer seguimiento a los indicadores de impacto social </t>
  </si>
  <si>
    <t>por incumplimiento de los Programas, y Objetivos establecidos en el Plan Estratégico de Desarrollo</t>
  </si>
  <si>
    <t>debido a que no se cuenta con los recursos para la ejecución de planes, programas y proyectos institucionales.</t>
  </si>
  <si>
    <t>Trimestral</t>
  </si>
  <si>
    <t>1.Evaluación y seguimiento a la ejecución presupuestal.
2.Estado de fuentes y usos
3.Plan Anual de Caja
4.Ordenación del Gasto</t>
  </si>
  <si>
    <t>Jefe Oficina de Planeación y Desarrollo Institucional</t>
  </si>
  <si>
    <t>por incumplir los Programas, Proyectos, Objetivos y  las metas del Plan de Acción Institucional y los planes asociados</t>
  </si>
  <si>
    <t>1.Evaluación y seguimiento a la ejecución presupuestal.
2. Estado de fuentes y usos
3.Plan Anual de Caja
4.Ordenación del Gasto</t>
  </si>
  <si>
    <t>Primer seguimiento Plan de Acción 2023  "Educación para la transformación social y la paz" Link: 
http://administrativos.ut.edu.co/la-universidad-ut/planes-institucionales-ut/plan-de-accion.html</t>
  </si>
  <si>
    <t xml:space="preserve">Cuarto seguimiento Plan de Acción 2023  "Educación para la transformación social y la paz" Link: 
http://administrativos.ut.edu.co/la-universidad-ut/planes-institucionales-ut/plan-de-accion.html </t>
  </si>
  <si>
    <t>por incumplimiento en las obras de infraestructura</t>
  </si>
  <si>
    <t xml:space="preserve">debido a factores externos (climaticos, cierre de las instalaciones de la Universidad) que generan retrasos en el proceso de contratación e impiden la ejecución de los contratos en los tiempos establecidos </t>
  </si>
  <si>
    <t>1. Seguimiento al cronograma de obra por parte del interventor
2. Suspensión en la ejecución del contrato</t>
  </si>
  <si>
    <t>debido a evento externos  que modifique las condiciones del mercado, como el aumento o disminución en el valor de los bienes a adquiriridos</t>
  </si>
  <si>
    <t>1. Seguimiento al cronograma de obra por parte del interventor</t>
  </si>
  <si>
    <t>31 de enero de 2022</t>
  </si>
  <si>
    <t>1 de febrero de 2022</t>
  </si>
  <si>
    <t>Primer seguimiento Plan de Acción 2023  "Educación para la transformación social y la paz"  Link: 
http://administrativos.ut.edu.co/la-universidad-ut/planes-institucionales-ut/plan-de-accion.html</t>
  </si>
  <si>
    <t>Segundo seguimiento Plan de Acción 2023  "Educación para la transformación social y la paz"  Link: 
http://administrativos.ut.edu.co/la-universidad-ut/planes-institucionales-ut/plan-de-accion.html</t>
  </si>
  <si>
    <t xml:space="preserve">Tercer seguimiento Plan de Acción 2023  "Educación para la transformación social y la paz" Link: 
http://administrativos.ut.edu.co/la-universidad-ut/planes-institucionales-ut/plan-de-accion.html </t>
  </si>
  <si>
    <t>Cuarto seguimiento Plan de Acción 2023  "Educación para la transformación social y la paz"  Link: 
http://administrativos.ut.edu.co/la-universidad-ut/planes-institucionales-ut/plan-de-accion.html</t>
  </si>
  <si>
    <t>por incumplimiento en las obras de infraestructura,  y que no se pueden habilitar las instalaciones para la prestación del servicio académico - administrativo</t>
  </si>
  <si>
    <t>debido a que el contratista no ejecute la obra de infraestructura</t>
  </si>
  <si>
    <t>trimestral</t>
  </si>
  <si>
    <t xml:space="preserve">Gestión de la Información y la Comunicación </t>
  </si>
  <si>
    <t>por pérdida, deterioro o alteraciones de la  información institucional</t>
  </si>
  <si>
    <t xml:space="preserve">debido a la falta de buenas practicas de gestión archivistica e infraestructura física y digital inadecuada.  </t>
  </si>
  <si>
    <t xml:space="preserve">Afectación económica por pérdida, deterioro o alteraciones de la  información institucional debido a la falta de buenas practicas de gestión archivistica e infraestructura física y digital inadecuada.  </t>
  </si>
  <si>
    <t>Revisión a 5829 cajas.</t>
  </si>
  <si>
    <t>100%</t>
  </si>
  <si>
    <t>Extremo</t>
  </si>
  <si>
    <t xml:space="preserve">1. Profesional Universitario del Archivo General, realiza la Visita Anual a los Archivos de Gestión con el objetivo de capacitar, orientar y asesorar a los responsables de la organización y preservación documental en los Archivos de Gestión.   Adicionalmente se revisa la infraestructura y condiciones de los sitios para albergar la documentación, implementación de TRD Tablas de Retención Documental e Inventarios Documentales. </t>
  </si>
  <si>
    <t xml:space="preserve">EJE 4: Eficiencia y Transparencia Administrativa.  Ejecución del proceso de actualización de los instrumentos archivísticos. Programa: Modelo Integrado de Planeación y Gestión. Proyecto: Sistema de Planificación Institucional. Subproyecto: Gestión Documental. </t>
  </si>
  <si>
    <t xml:space="preserve">Secretario General, Profesional Universitario de Archivo General  </t>
  </si>
  <si>
    <t xml:space="preserve">Se inició la implementación  el 1 de febrero 2022. </t>
  </si>
  <si>
    <t xml:space="preserve">1 de febrero 2022. </t>
  </si>
  <si>
    <t>Oficina de Planeación y Desarrollo Institucional</t>
  </si>
  <si>
    <t>Abierta.</t>
  </si>
  <si>
    <t xml:space="preserve">2. El profesional Universitario del Archivo General, elabora un informe diagnóstico de los aspectos encontrados, notificando con un Plan de Mejoramiento Archvístico, las acciones para subsanar las debilidades encontradas.   Se realiza el seguimiento semestral al avance y cumplimiento al PMA Plan de Mejoramiento Archivístico.  </t>
  </si>
  <si>
    <t>por hallazgo del Archivo General de la Nación</t>
  </si>
  <si>
    <t>debido a la no aplicación de la normatividad asociada a la gestión documental de formato físico y electrónica (TRD, TVD, instrumentos de información, entre otros)</t>
  </si>
  <si>
    <t>Afectación reputacional por hallazgo del Archivo General de la Nación debido a la no aplicación de la normatividad asociada a la gestión documental en formato físico y electrónico (TRD, TVD, instrumentos de información, entre otros)</t>
  </si>
  <si>
    <t xml:space="preserve">Revisión de 153 Archivos de Gestión.  </t>
  </si>
  <si>
    <t>60%</t>
  </si>
  <si>
    <t xml:space="preserve">1. El Profesional Universitario del Archivo General realiza inspección a los diferentes Archivos de Gestión bajo la Visita Anual a los Archivos de gestión, se elabora informe producto de la visita.  </t>
  </si>
  <si>
    <t>Alto</t>
  </si>
  <si>
    <t xml:space="preserve">EJE 4: Eficiencia y Transparencia Administrativa.  Ejecución del proceso de actualización de los instrumentos archivísticos. Programa: Modelo Integrado de Planeación y Gestión. Proyecto: Sistema de Planificación Institucional. Subproyecto: Gestión Documental.  Capacitación y acompañamiento en el proceso archivístico a las Unidades Académico Administrativas. </t>
  </si>
  <si>
    <t xml:space="preserve">Secretario General, Profesional Universitario del  Archivo General, funcionarios responsables de cada unidad. </t>
  </si>
  <si>
    <t>Según cronograma de visitas</t>
  </si>
  <si>
    <t xml:space="preserve">Anualmente. </t>
  </si>
  <si>
    <t xml:space="preserve">Semestralmente </t>
  </si>
  <si>
    <t>Oficina de Control Interno, Secretaría General</t>
  </si>
  <si>
    <t>2. El Profesional Universitario del Archivo General, Presenta informe de diagnóstico de los archivos de gestión al Comité Institucional de Gestión y Desempeño, para dar solución a aspectos a mejorar del proceso de Gestión Documental. Resultado de la inspección y revisión, se elabora el Plan de Mejoramiento Archivistico.</t>
  </si>
  <si>
    <t>por falta de entrega de información a los grupos de valor y de interés</t>
  </si>
  <si>
    <t xml:space="preserve"> Debido al incumplimiento de las transferencias documentales de las unidades académico adminsitrativas al Archivo General. </t>
  </si>
  <si>
    <t xml:space="preserve">2100 consultas anuales. </t>
  </si>
  <si>
    <t>1. El Profesional Universitario del Archivo General, verifica el cumplimiento de las Transferencias Documentales de las Unidades Académico-Administrativas, registra en matriz el cumplimiento de la transferencia documental.</t>
  </si>
  <si>
    <t xml:space="preserve">EJE 4: Eficiencia y Transparencia Administrativa.  Ejecución del proceso de actualización de los instrumentos archivísticos. Programa: Modelo Integrado de Planeación y Gestión. Proyecto: Sistema de Planificación Institucional. Subproyecto: Gestión Documental.  Ejecución del proceso de actualización de los instrumentos archivísticos. </t>
  </si>
  <si>
    <t>Secretario General y Profesional Universitario Archivo General.  Profesional Universitario de Correspondencia</t>
  </si>
  <si>
    <t xml:space="preserve">Enero de cada año </t>
  </si>
  <si>
    <t>Diciembre de cada año</t>
  </si>
  <si>
    <t xml:space="preserve">2. El Profesional Universitario del Archivo General, informará a las unidades académico administrativas que estan incumpliendo con las transferencias documentales. </t>
  </si>
  <si>
    <t>3.El profesional universitario de la Oficina de  correspondencia,verofica el cumplimiento de la recuperacion de los oficios con los consecutivos internos y externos  enviados de manera  virtuals  por los correos electronicos institucionales de las dependencias academicas y administrativas mediante iun link donde estan las carpetas virtuales por mes y por año. y se hace un control diario de seguimiento por drive.</t>
  </si>
  <si>
    <t>por daños en la infraestructura de los depósitos de los archivos, daño en los estantes y deterioro o pérdida total de los documentos</t>
  </si>
  <si>
    <t>debido a caida de árboles o ramas</t>
  </si>
  <si>
    <t xml:space="preserve">Revisión de 153 Archivos de Gestión, 2 Archivos centrales.   </t>
  </si>
  <si>
    <t>1. El Profesional Universitario de Archivo General, solicita a los funcionarios de las Unidades Académico Administrativas que periódicamente revisen si se presenta riesgo de caidade árboles en las áreas destinas a archivo, y que comuniquen a la Unidad de Servicios Administrativos.</t>
  </si>
  <si>
    <t xml:space="preserve">EJE 4: Eficiencia y Transparencia Administrativa.  Ejecución del proceso de actualización de los instrumentos archivísticos. Programa: Modelo Integrado de Planeación y Gestión. Proyecto: Sistema de Planificación Institucional. Subproyecto: Gestión Documental.  Prevención de la materialización del riesgo. </t>
  </si>
  <si>
    <t xml:space="preserve">Secretario General y Profesional Universitario Archivo General. </t>
  </si>
  <si>
    <t xml:space="preserve">2. El Profesional Universitario de Archivo General, solicita a la Unidad de Servicios Administrativos la revisión periódica del mantenimiento de la arborización que rodea la infraestructura de los archivos. </t>
  </si>
  <si>
    <t>Por daños físicos en la estructura de los documentos, roturas, rasgaduras, perdida de soporte y legibilidad de la tinta por la solubilización</t>
  </si>
  <si>
    <t>debido a inundaciones producidas por dasagues obstaculizados, tubos rotos, desniveles e irregularidades de los pisos, filtraciones de agua desde los tejados por daño de los mismos.</t>
  </si>
  <si>
    <t xml:space="preserve">1. El Profesional Universitario de Archivo General, solicita a la Oficina de Desarrollo Institucional la revisión y mantenimiento de la infraestructura donde se alberga la documentación. </t>
  </si>
  <si>
    <t xml:space="preserve">2. El Profesional Universitario de Archivo General, solicita a la Unidad de Servicios Administrativos la ejecución del mantenimiento. </t>
  </si>
  <si>
    <t>por daño parcial o total de la documentación</t>
  </si>
  <si>
    <t>debido a factores externos que afectaría la mayor parte de las áreas de la Universidad.</t>
  </si>
  <si>
    <t xml:space="preserve">1. El Profesional Universitario de Archivo General, solicita a la Oficina de Desarrollo Institucional revisión de la infraestructura de los espacios destinados a la salvaguarda de los documentos. </t>
  </si>
  <si>
    <t xml:space="preserve">2. El Profesional Universitario de Archivo General y/o los funcionarios en las unidades académico administrativas, solicitan a la Unidad de Servicios Administrativos el anclaje, aseguramiento de los estantes que albergan los documentos. </t>
  </si>
  <si>
    <t>por interrupción en la prestación del
servicio por razones técnicas</t>
  </si>
  <si>
    <t xml:space="preserve">fallas en el sistema o en la plataforma de internet, en la conectividad e interrupción del fluído eléctrico. </t>
  </si>
  <si>
    <t>El Profesional Universitario de Correspondencia, solicita a la Oficina de Tecnologias de la Informacion y las Comunicaciones, la realizacion de los respectivos backup.</t>
  </si>
  <si>
    <t xml:space="preserve">Secretario General y Profesional Universitario Correspondencia. </t>
  </si>
  <si>
    <t xml:space="preserve">La pérdida de información por la falta de dispositivos de almacenamiento digital. </t>
  </si>
  <si>
    <t xml:space="preserve">debido a la falta de dispositivos de almacenamiento digital como discos duros.  </t>
  </si>
  <si>
    <t xml:space="preserve">Afectación económica debido a la pérdida del material de registro informativo (piezas, productos audiovisuales, fotográfico) por el daño y falta de dispositivos de almacenamiento digital. </t>
  </si>
  <si>
    <t>Almacenamiento de más de 5.000 archivos.</t>
  </si>
  <si>
    <t xml:space="preserve">1.La compra de los dispositivos de almacenamiento digital y establecimiento del lugar seguro para guardarlos. </t>
  </si>
  <si>
    <t>EJE 4: Eficiencia y Transparencia Administrativa.   Programa: Modelo Integrado de Planeación y Gestión. Proyecto: Sistema de Comunicación y Medios. Subproyecto: Política de Comunicaciones.</t>
  </si>
  <si>
    <t xml:space="preserve">Secretario General, Profesional Universitario de Comunicaciones, Profesional de la Oficina de Tecnologías de la Información y las Comunicaciones. </t>
  </si>
  <si>
    <t xml:space="preserve">Filtración de información institucional a personas que no hacen parte de la institución o ajenas a la misma a través de correo electrónico. </t>
  </si>
  <si>
    <t xml:space="preserve">debido a que no se realizan filtros periódicos de los correos actualizados de las diferentes personas que ocupan determinados cargos en la institución, principalmente, directores, coordinadores. </t>
  </si>
  <si>
    <t xml:space="preserve">Afectación reputacional porque se está remitiendo información institucional que puede ser usada inadecuadamanete por quien ya no hace parte de la institución o no le compete recibirla. </t>
  </si>
  <si>
    <t>El error se percibe más de 30 veces al año.</t>
  </si>
  <si>
    <t xml:space="preserve">1.Cada unidad debe notificar a la Oficina de Tencologías y Comunicaciones los cambios que se presenten relacionado con el personal, con el fin de actualizar las bases de datos y la información que reposa en la página web de la Universidad. </t>
  </si>
  <si>
    <t xml:space="preserve">2. La Oficina de Registro, así como cada dirección de programa, debe proveer a la Oficina de Comunicaciones las bases de datos de los estudiantes actuvos con el fin de discriminar la información que es remitida a través de correo electrónico. </t>
  </si>
  <si>
    <t xml:space="preserve">El daño o la pérdida de equipos técnicos para la producción de información como cámaras, micrófonos, luces, computadores, discos duros, etc. </t>
  </si>
  <si>
    <t>Debido a la obsolecencia de los equipos, la inseguridad, los daños que se puedan presentar en eventos en campo.</t>
  </si>
  <si>
    <t xml:space="preserve">puede suceder 2 veces al año. </t>
  </si>
  <si>
    <t xml:space="preserve">1. El Profesional Universitario de la Oficina de Comunicaciones informa a la Secretaría General sobre el estado de los equipos técnicos. </t>
  </si>
  <si>
    <t xml:space="preserve">2. El Profesional Universitario de la Oficina de Comunicaciones solicita los requerimientos con las especificaciones técnicas. </t>
  </si>
  <si>
    <t xml:space="preserve">1. El Profesional de la Dirección de Aseguramiento de la Calidad, diligencian y actualizan verifica la fecha de vencimiento de los registros calificados, registrada el en el Sistema de Gestión ade Autoevaluación y Acreditación en el formato (AA-P03-F01) e informa por medio de correo electrónico y oficio la alerta de los tiempos de vencimiento y de radicación de documentos ante el MEN. </t>
  </si>
  <si>
    <t xml:space="preserve">2  El procedimiento para renovar registros calificados, establece que las Facultades y el Instituto de Educación a Distancia de la Universidad del Tolima deben demostrar el cumplimiento de las condiciones de calidad para lo cual, los Profesionales de la Direccion de Aseguramiento de la calidad orientan  a los comités de autoevaluación de las Unidades Académicas   alimentar  la información correspondiente  los procesos de autoevaluación.
</t>
  </si>
  <si>
    <t>por perdida de la renovación de la acreditación institucional</t>
  </si>
  <si>
    <t>por el deficiente desempeño laboral de los empleados públicos de la Universidad</t>
  </si>
  <si>
    <t>debido a la falta de habilidades y/o competencias en general</t>
  </si>
  <si>
    <t>1. El profesional de Talento Humano verifica el cumplimiento en la entrega de la Evaluación de Desempeño y revisa los resultados obtenidos por los evaluados, de presentarse una baja calificación se procede a la elaboración del plan de mejoramiento.</t>
  </si>
  <si>
    <t>Definir y aprobar el procedimiento de evaluación de desempeño para todos los empleados públicos de la institución</t>
  </si>
  <si>
    <t>Jefe División de Relaciones Laborales y Prestacionales</t>
  </si>
  <si>
    <t>2. El profesional de Talento Humano detecta las necesidades de capacitación a partir de los resultados de la evaluación de desempeño, del análisis de las competencias laborales del cargo y de las encuestas de detección de necesidades a lideres y al personal administrativo en general, con el fin de elaborar el Plan Institucional de Capacitación</t>
  </si>
  <si>
    <t>por la pérdida o daños de una historia laboral</t>
  </si>
  <si>
    <t>debido a la sustracción de documentos del acervo documental, no entrega de documentos en calidad de prestamo  y pérdida de memoria documental por falta de buenas prácticas de gestión documental</t>
  </si>
  <si>
    <t>1. El técnico de la División de Relaciones Laborales realiza la verificación de las condiciones del archvio documental de las historias laborales, aplicando las acciones contenidas en el Sistema Integrado de Conservación vigente.</t>
  </si>
  <si>
    <t>Digitalización de las historias laborales del personal de planta de la institución.
Nota: La DRLP actualmente se encuentra en digitalización de historias laborales de docentes de planta</t>
  </si>
  <si>
    <t>Técnico de la División</t>
  </si>
  <si>
    <t>2. El técnico de la División de Relaciones Laborales y Prestacionales realiza el control de prestamo de las historias laborales a través del formato Control de Préstamo Documental. Código: GD-P08-F02</t>
  </si>
  <si>
    <t>Elaboración del procedimiento Gestión de Historias Laborales</t>
  </si>
  <si>
    <t>por queja o reclamo de un servidor de la Universidad</t>
  </si>
  <si>
    <t>debido a inconsistencias en la liquidación de las Cesantias por error humano,  error de liquidación de algun factor en la nomina y falta de un sistema de información integrado, teniendo en cuenta que las cesantias se liquidan de manera manual</t>
  </si>
  <si>
    <t>1. El auxiliar administrativo, hace una verificación de todos los factores de manera manual mediante una proyección de liquidación de las cesantias en un archivo de excel y posteriormente se compara con los valores registrados  en el Sistema  de liquidación de nomina GCI, con el fin de detectar posibles errores.</t>
  </si>
  <si>
    <t>Formalización en el Sistema de Gestión de Calidad del formato mediante el cual se realiza la liquidación de Cesantías  y cruce de información respectivo
Formalización en el Sistema de Gestión de Calidad del formato mediante el cual se realiza la verificación aleatoria</t>
  </si>
  <si>
    <t>Jefe De la Diviisón de Relaciones Laborales y Prestacionales</t>
  </si>
  <si>
    <t>2. El auxiliar administrativo de la DRLP, realiza una verificación aleatoria de los factores que conforman la liquidación de cesantias con el fin de detectar posibles errores en la liquidación, de encontrarse algun error se procede a corregir la liquidación mirando factor por factor hasta detectar la inconsistencia</t>
  </si>
  <si>
    <t>Por queja o reclamo de un servidor de la Universidad</t>
  </si>
  <si>
    <t>Debido al pago de las cesantias  en un  fondo diferente al que se encuentra afiliado el funcionario</t>
  </si>
  <si>
    <t xml:space="preserve">1. El auxiliar administrativo verifica la información reportada en la encuesta enviada de actualización de fondos de cesantias, contrastando con la información registrada con los fondos donde se realizó el pago de la vigencia anterior.  </t>
  </si>
  <si>
    <t>Incluir en las Jornadas de Inducción y Reinducción temas relacionados con el pago de Cesantías, con el fin de subsanar dudas que tengan los funcionarios frente a este tramite
Formalizar en el Sistema de Gestión de Calidad el formato para actualización de Fondos de Cesantías.</t>
  </si>
  <si>
    <t>Jefe de la Diviisión de Relaciones Laborales y Prestacionales</t>
  </si>
  <si>
    <t>2. El auxiliar administrativo liderara una campaña por medio de comunicaciones y medios para que los funcionarios que hayan realizado cambio de fondo de cesantias los reporten oportunamente a la DRLP.</t>
  </si>
  <si>
    <t xml:space="preserve"> Por pago de un día de salario del trabajador por cada dia de mora y queja o reclamo del funcionario afectado</t>
  </si>
  <si>
    <t>Debido al No pago de las Cesantias  en las fechas establecidas por la ley</t>
  </si>
  <si>
    <t>1. El auxiliar administrativo verifica el listado de los funcionarios haciendo comparación de sus listados con con el Formato de Registro de Novedades de Personal TH-P08-F04</t>
  </si>
  <si>
    <t xml:space="preserve">
Formalizar el registro del control implementado.</t>
  </si>
  <si>
    <t>por multas, sanciones y denuncias, investigación de entes de control.</t>
  </si>
  <si>
    <t>Debido a la vinculación de personal que incumple con los normatividad y legislación asociada.</t>
  </si>
  <si>
    <t>*Implementar lista de chequeo del cumplimiento de los requisitos en el Sistema de Gestión de Calidad.                                               *Actualizar procedimiento de vinculación incluyendo el nuevo control.                                                 *Implementar informe de revisión de antecedentes aleatorio.</t>
  </si>
  <si>
    <t>Técnico encargado del proceso de vinculación de personal administrativo</t>
  </si>
  <si>
    <t>2. El técnico de la DRLP, realiza revisiones aleatorias de los antecedentes disciplinarios, judiciales y fiscales durante el periodo de vinculación de los servidores públicos. Se deja registro de la verificación realizada mediante informe</t>
  </si>
  <si>
    <t>Debido a la vinculación de Docentes Catedraticos que incumple con los normatividad y legislación asociada.</t>
  </si>
  <si>
    <t>1. la persona encargada de vincular Docentes Catedraticos de la DRLP, verifica el cumplimiento de los requisitos de la normatividad asociada a la vinculación de Docentes Catedraticos, contrastando con los documentos registrados en la plataforma ACADEMUSOFT y los que han sido enviados vía correo electrónico. Se informa al docente en proceso de vinculación vía correo electrónico si cumple o no con los requisitos para su vinculación.</t>
  </si>
  <si>
    <t>Implementar en el Sistema de Gestión el procedimiento de vinculación de docentes catedrático y realizar la respectiva socialización con las unidades académicas</t>
  </si>
  <si>
    <t>Auxiliar Administrativo encargado del proceso de vinculación de docentes catedráticos</t>
  </si>
  <si>
    <t>2. El auxiliar administrativo de la DRLP verifica en la Plataforma ACADEMUSOFT que los docentes a vincular realicen el cargue de la documentación requerida para la vinculación y emite el informe dirigido a las unidades académicas con la información correspondiente de los docentes que hacen falta por el envío de documentos para la vinculación.</t>
  </si>
  <si>
    <t xml:space="preserve">Por errores en la liquidación de sueldos y prestaciones sociales en las nóminas planta y cátedra. </t>
  </si>
  <si>
    <t>Debido a interrupciones de terceros, reporte erróneo o extemporaneo de novedades desde las unidades académicas y entidades externas, desarticulación de los procesos y deficiencia del trabajo en equipo entre áreas misionales y de apoyo, error involuntario en la aplicación de alguna novedad reportada.</t>
  </si>
  <si>
    <t>1. Los auxiliares administrativos de la DRLP, recepcionan, clasifican, revisan y aplican el reporte físico y digital de las novedades internas y externas reportadas en el aplicativo dispuesto para la liquidación de nómina</t>
  </si>
  <si>
    <t>Establecer horarios de atención al público en los días de liquidación de nóminas
Formalizar el documento mediante el cual se registran las novedades aplicadas y reportadas
Establecer y comunicar el calendario de recepción de novedades.</t>
  </si>
  <si>
    <t>2. Se informa por medio de circulares y correo electrónico, a las unidades académicas, funcionarios y entidades externas de las fechas establecidas para la recepción de novedades. (Hace parte del riesgo anterior)</t>
  </si>
  <si>
    <t>Por pago inoportuno de nómina</t>
  </si>
  <si>
    <t>Debido a fallas en los recursos tecnológicos (software y equipos).</t>
  </si>
  <si>
    <t>1. Los auxiliares administrativos de la DRLP, reportan al proveedor del sistema establecido para las liquidación de nómina las fallas, demoras en los tiempos de respuesta y desactualización del software.</t>
  </si>
  <si>
    <t>Solicitar la compra de equipos de cómputo con las características de hardware y software adecuadas para ejecutar el proceso de liquidación de nómina
Solicitar el establecimiento de un cronograma de mantenimiento preventivo para los equipos de cómputo del equipo de nómina.</t>
  </si>
  <si>
    <t>2. Se informa al Jefe inmediato de los problemas que estén presentando los equipos de cómputos, solicitando el respectivo mantenimiento y actualización o cambio de los mismos.</t>
  </si>
  <si>
    <t>por queja, reclamo, tutela o demanda de los grupos de valor o ente regulador por inconsistencias y demoras en la emisión de certificados CETIL o constancias laborales.</t>
  </si>
  <si>
    <t>Debido a información incompleta o inexactitud en la digitación de datos de la historia laboral y registros de nómina</t>
  </si>
  <si>
    <t>1. El Asistente Administrativo, revisa las solicitud y pago de  constancias laborales, revisa las bases de datos y archivo en físico de la información requerida para la elaboración de la constancia laboral.</t>
  </si>
  <si>
    <t xml:space="preserve">*Construcción de las bases de datos con la información completa, la cual es insumo para la elaboración de constancias y/o certificaiones laborales.                            </t>
  </si>
  <si>
    <t>Auxiliar Administrativo encargado del proceso de elaboración de constancias laborales y Certificado CETIL</t>
  </si>
  <si>
    <t>2. La jefe de la DRLP realiza una revisión aleatoria a las constancias elaboradas, verificando la coherencia en la información de las mismas.</t>
  </si>
  <si>
    <t>*Implementar revisión aleatoria de la información registrada con las bases de datos actualizadas.
*Realizar seguimiento a las nuevas funciones asignadas a los funcionarios para la respectiva actualización en la historia laboral
*Actualizar el procedimiento respectivo para la elaboración de constancias CETIL.</t>
  </si>
  <si>
    <t>por queja, reclamo, recurso de los grupos de valor o ente regulador por inconsistencias en la emisión de resoluciones de asignación de puntos</t>
  </si>
  <si>
    <t>debido a información incompleta o inexactitud en la digitación de datos de los actos administrativos de asignación y reconocimiento de puntos</t>
  </si>
  <si>
    <t>1. El Técnico de la Vicerrectoría Académica - VAC verifica el cumplimiento de la normatividad nacional e interna, realiza un informe de las solicitudes de asignación de puntaje con el respectivo análisis y adjunta soportes aportados por el solicitante y adicionales que se hayan recolectado desde la VAC, así como también la información de la Plataforma Academusoft sobre resultados de evaluación docente</t>
  </si>
  <si>
    <t>Verificación semestral de puntos asignados entre DRLP y VAC</t>
  </si>
  <si>
    <t>Vicerrectoría Académica
División de Relaciones Laborales y Prestacionales</t>
  </si>
  <si>
    <t>2. Los integrantes del CIARP revisan los informes presentados, los estudian  y deciden acerca de la asignación o no de los puntos teniendo en cuenta la normatividad vigente. Esta revisión y aprobación queda registrada en el acta correspondiente.</t>
  </si>
  <si>
    <t xml:space="preserve">3. El Técnico de la VAC elabora y revisa las resoluciones de asignación de puntos, posteriormente se procede con la revisión y vistos buenos de la División de Relaciones Laborales y Prestacionales, Asesoría Jurídica, la Vicerrectoría Académica y la firma del Rector </t>
  </si>
  <si>
    <t>por queja o solicitud del (a) docente</t>
  </si>
  <si>
    <t>debido a inconsistencias en la liquidación y trámite de los apoyos económicos de comisiones de estudios y becas crédito</t>
  </si>
  <si>
    <t>1. El técnico de la VAC revisa y verifica los apoyos económicos a los que tiene derecho el profesor, se genera la liquidación de los apoyos, se tramita la solicitud de CDP y la solicitud de elaboración de cuenta ante las instancias competentes.</t>
  </si>
  <si>
    <t xml:space="preserve"> </t>
  </si>
  <si>
    <t>2. El técnico de la VAC verifica la norma y el recibo de matrícula enviado por el (la) docente, si fuera el caso consulta el valor de la divisa del país en el que se encuentra realizando los estudios el (la) docente, liquida y tramita los apoyos económicos ante las instancias competentes.</t>
  </si>
  <si>
    <t>por vencimiento de términos de los compromisos de las comisiones de estudios y becas crédito</t>
  </si>
  <si>
    <t>debido al presunto incumplimiento de los compromisos pactados por el (la) docente y los (las) becarios (as), el Acuerdo, el contrato y pagaré, beneficiarios (as) de comisiones de estudios y becas crédito condonables</t>
  </si>
  <si>
    <t>1. El coordinador del CDD periodicamente revisa las fechas límites de cumplimiento de compromisos de contraprestación y remite comunicación a los (as) profesores para recordarles la fecha límite  y compromisos pendientes de comisiones de estudios y becas crédito</t>
  </si>
  <si>
    <t>Realizar planes de trabajo y acompañamiento a los docentes con compromisos pactados antes de la fecha de vencimiento de los mismos.</t>
  </si>
  <si>
    <t>Coordinador del CDD</t>
  </si>
  <si>
    <t>2. El Coordinador del Comité de Desarrollo de la Docencia presenta ante el CDD el informe del cumplimiento de los compromisos de los profesores que fueron beneficiarios de comisiones de estudios y becas crédito ( Entrega de título, entrega de libros, cumplimiento de productos académicos y contraprestación en tiempo de servicio), para su competencia.</t>
  </si>
  <si>
    <t>Realizar la actualización del procedimiento Comisiones de Estudios profesores de planta</t>
  </si>
  <si>
    <t>3. El coordinador del CDD, Un año antes de la finalización de la terminación de la comisión de estudios, remitir comunicación a los docentes solicitando el estado actual de la tesis y el protocolo que tiene la universidad en la que está adelantando los estudios relacionado con los requisitos adicionales para la obtención del titulo</t>
  </si>
  <si>
    <t>Por queja o reclamo del (a) docente por el no reembolso de los apoyos económicos para la asistencia en eventos académicos, científicos o culturales</t>
  </si>
  <si>
    <t>Debido a la presentación extemporánea de la solicitud, no remisión de la totalidad de los requisitos para estudio y decisión por parte del CDD, no tramite de los apoyos económicos por parte de las instancias competentes</t>
  </si>
  <si>
    <t>1. El técnico de la VAC revisa y verifica los tiempos de presentación de la solicitud y el cumplimiento de los requisitos con lo dispuesto en la norma y en el procedimiento publicado en el Sistema de Gestión de la Calidad, y presenta observaciones a la unidad académica si fuere el caso</t>
  </si>
  <si>
    <t>2. La VAC realiza inducción y reinducción de procesos a los actores que intervienen en el proceso.</t>
  </si>
  <si>
    <t>por fuga de capital intelectual en la institución</t>
  </si>
  <si>
    <t>debido a falencias relacionadas con la transferencia de conocimiento tácito generados de las prácticas, experiencias y conocimientos del talento humano</t>
  </si>
  <si>
    <t>1. La DRLP identifica las causas del retiro, reubicación o traslado del funcionario.</t>
  </si>
  <si>
    <t>Elaborar el procedimiento de gestión del conocimiento</t>
  </si>
  <si>
    <t>DRLP</t>
  </si>
  <si>
    <t>2. La DRLP verifica que la entrega del cargo se realice de manera oportuna y se lleva a cabo la inducción al funcionario que ocupará el cargo.</t>
  </si>
  <si>
    <t xml:space="preserve">por falta de confiabilidad y oportunidad de la información contable y financiera reportada </t>
  </si>
  <si>
    <t>debido a información imprecisa entregada por las UAA, información arrojada por el sistema de información y la necesidad de un sistema de información  integrado administrativo y financiero.</t>
  </si>
  <si>
    <t>Más 5000 al año</t>
  </si>
  <si>
    <t>1.El Profesional Universitario - Contador informa de los cambios en materia normativa tributaria y contable y entrega cronograma de actividades y presentacion de informes de la vigencia para el registro correcto de los hechos economicos y la entrega oportuna de informes.</t>
  </si>
  <si>
    <t xml:space="preserve">Vicerrector Administrativo-Dirección Contable y Financiera
</t>
  </si>
  <si>
    <t>2. El auxiliar de la División Contable y Financiera revisa  en los documentos soportes remitidos por las UAA para la elaboración de cuentas, que las facturas correspondan al mes vigente para su registro contable como requerimiento de los terminos de causacion.</t>
  </si>
  <si>
    <t>3. El Profesional y el Auxiliar de la División Contable y Financiera, revisan que los documentos soporte de las cuentas presentados por las UAA cumplan con los requisitos establecidos  para realizar la causacion con los respectivos descuentos de ley  segun sea el caso.</t>
  </si>
  <si>
    <t>4. Los tecnicos de la División Contable y Financiera, revisan  que los documentos soporte de las cuentas presentados por las UAA cumplan con los requisitos de ley y su respectiva causacion, registrando en el radicador de cuentas en Google Drive evidencia de sus observaciones segun corresponda.</t>
  </si>
  <si>
    <t>5. El equipo de depuración contable (Técnico, profesional y contador), realiza la revisión y conciliación de los auxiliares de las cuentas contables de manera mensual, esta revisión se realiza en la base de datos  generada en excel desde el Software GCI y  se deja evidencia de las observaciones y si es el caso se realizan las notas de ajuste pertinentes.</t>
  </si>
  <si>
    <t>EJE 6. DESARROLLO, GESTIÓN Y SOSTENIBILIDAD INSTITUCIONAL
PROGRAMA:  Fortalecimiento de la gestión financiera mediante las fuentes de ingreso y optimización de los recursos para el cumplimiento de la función y misión social de la Universidad..
PROYECTO: Gestión Financiera y contable universitario - Programa Transformación Digital Con Énfasis Diferencial Y Territorial Mediante Estrategias</t>
  </si>
  <si>
    <t xml:space="preserve">
6.El Profesional Universitario - Contador  hace seguimiento al cronograma para el reporte de informes financieros de obligatorio cumplimiento.</t>
  </si>
  <si>
    <t>7.  El  tecnico de la División Contable y Financiera elabora las  conciliaciones bancarias y equipo de depuracion contable lleva seguimiento trimestral a las partidas conciliatorias.</t>
  </si>
  <si>
    <t>8.El Profesional Universitario - Contador y el Director Financiero realizan  revision de Estados Financieros antes de su publicación.</t>
  </si>
  <si>
    <t>9 El equipo de tesoreria  realiza conciliacion de movimientos de entidades financieras  y libros de bancos  para cierre mensual de tesoreira .</t>
  </si>
  <si>
    <t>10.El tencnico adtivo  y profesional -Tesoreria al momento de realizar los pagos, hacen revision de los valores de cuentas por pagar en las macros de cada banco.</t>
  </si>
  <si>
    <t xml:space="preserve">por incumplimiento en las metas de ejecución presupuestal por sobreestimacion o subestimacion de los ingresos y gastos que conforman el presupuesto </t>
  </si>
  <si>
    <t>debido a que no se cuenta con  información  veraz y oportuna que permita a la alta dirección la toma de decisiones acordes a las  necesidades que presenta la Universidad, falta de compromiso y confiabilidad en la información suministrada por las distintas  UAA para la elaboración de los planes y programas institucionales o situaciones externas que afectan las proyecciones</t>
  </si>
  <si>
    <t>de 3 a 24 al año</t>
  </si>
  <si>
    <t>1.Profesional de presupuesto hace el uso de la herramiento del PAC, para hacer analisis periodico al cumplimiento de las proyecciones y estimaciones presupuetales</t>
  </si>
  <si>
    <t>Vicerrector Administrativo-Dirección Contable y Financiera</t>
  </si>
  <si>
    <t>2.Profesional de presupuesto realiza analisis de las ejecuciones presupuestales por fuentes de financiación</t>
  </si>
  <si>
    <t>por sanciones disciplinarias por la constitucion de reservas presupuestales sin el lleno de los requisitos</t>
  </si>
  <si>
    <t>debido al desconocimiento de las normas institucionales (Estatutos) y del principio de anualidad presupuestal, consagrado en el articulo 12 de EOP</t>
  </si>
  <si>
    <t>1 vez por año</t>
  </si>
  <si>
    <t>El profesional de presupuesto revisa que la solicitud de disponibilidad presupuestal cumpla con los requisitos normativos del estatuto presupuestal  y no violen el principio de anulidad ( No expide registros presupuestales  hasta que no sea modificado el documento)</t>
  </si>
  <si>
    <t xml:space="preserve">por perdida de recursos de la prestacion de servicios ofrecidos por la Universidad </t>
  </si>
  <si>
    <t>debido a la falta de comunicación entre las UAA que generan la prestacion del servicio y el control de la cartera</t>
  </si>
  <si>
    <t>de 24 a 500 al año</t>
  </si>
  <si>
    <t>1.El personal a cargo de gestion de cartera de la Direccion Contable y Financiera solicita informacion de soportes de pago y de cobro a la UAA prestadora del servicio y genera reporte de saldos de cartera mensualizado</t>
  </si>
  <si>
    <t>2.El personal a cargo de gestion de cartera de la Direccion Contable y Financier, mediante oficio por correo electronico, dirigido a deudor se realiza mes a mes cobro persuasivo de la cartera cuando se requiera</t>
  </si>
  <si>
    <t>3. El personal a cargo de gestion de cartera de la Direccion Contable y Financiera proyecta el oficio para iniciar el cobro coactivo al deudor de cartera de dificil cobro y Director Financiero remite a Vicerectoria administrativa para su gestion.</t>
  </si>
  <si>
    <t xml:space="preserve">por demandas, multas, embargos y  quejas por parte de proveedores </t>
  </si>
  <si>
    <t>debido al no pago oportuno de los compromisos adquiridos por la universidad con proveedores debido a cierres, paros y desconexion</t>
  </si>
  <si>
    <t>de24 a 500 veces al año</t>
  </si>
  <si>
    <t>1. Trazabilidad del estado de las cuentas para responder via correo requerimieto del proveedor interno y externos</t>
  </si>
  <si>
    <t>EJE 6. DESARROLLO, GESTIÓN Y SOSTENIBILIDAD INSTITUCIONAL
PROGRAMA:  Fortalecimiento de la gestión financiera mediante las fuentes de ingreso y optimización de los recursos para el cumplimiento de la función y misión social de la Universidad..
PROYECTO: Gestión Financiera y contable universitario</t>
  </si>
  <si>
    <t>por detrimento del patrimonio institucional, sanciones de tipo fiscal, disciplinarias y penales, costos en reparación, necesidad de construcciones nuevas,  accidentes, incidentes e  inconformidad de los grupos de valor por afectación de los procesos académicos administrativos</t>
  </si>
  <si>
    <t>debido al deterioro de la planta física causado por el uso, el clima, el tiempo y factores de otro tipo.</t>
  </si>
  <si>
    <t>1. Auxiliar administrativos (Sección de Mantenimiento), realiza una revisión periodica de la infraestructura en el campus e identifica las prioridades de intervención, se deja registro en el formato GL-P06-F01 y se realiza informe fotográfico.</t>
  </si>
  <si>
    <t>Director(a) de Servicios Institucionales 
Auxiliar administrativo - Sección Mantenimiento
Operarios Sección Mantemiento</t>
  </si>
  <si>
    <t>2. los usuarios registran las necesidades de mantenimiento correctivo en el formato solicitud de reparaciones y trabajos GL-P06-F02, posteriormente el auxiliar administrativo (Sección de Mantenimiento) asigna los operarios mediante el formato orden de trabajo a operarios GL-P06-F03, en el cual se asigna tiempos de ejecucion de la actividad y materiales necesarios para la realizacion de las mismas</t>
  </si>
  <si>
    <t>por daño de los bienes de propiedad de la Universidad, detrimento del patrimonio institucional, investigaciones de tipo fiscal, disciplinarias y penales, accidentes, incidentes, afectación de los procesos académicos administrativos.</t>
  </si>
  <si>
    <t>debido factores ajenos  al desgaste natural de los mismos (accidentes, daños de terceros, vandalismo )</t>
  </si>
  <si>
    <t xml:space="preserve">1. Auxiliar administrativo (Sección Vigilancia),  informa al Director (a) de Servicios Institucionales, la ocurrencia de los hechos que afecten la infraestructura y los bienes muebles e inmuebles, provocados por terceros. </t>
  </si>
  <si>
    <t>Director (a) de Servicios Institucionales Auxliar Administrativo (Secretaria)</t>
  </si>
  <si>
    <t>2 los funcionarios de cada una de las dependencias donde suceden los sinisestros informan al Director (a) de Servicios Institucionales y al Profesional Universitario (Seccion de Almacén), la perdida o daño de elementos a su cargo</t>
  </si>
  <si>
    <t>por detrimento del patrimonio de la Universidad, alteración de los procesos académicos y administrativos y sanciones de tipo fiscal, disciplinarias y penales</t>
  </si>
  <si>
    <t>debido a hurto o pérdida de bienes de propiedad de la Institución.</t>
  </si>
  <si>
    <t>1 los funcionarios de cada una de las dependencias donde suceden los sinisestros informan al Director (a) de Servicios Institucionales  daño de elementos a su cargo.</t>
  </si>
  <si>
    <t>Director (a) de Servicios Institucionales
Jefe Oficina  Control Interno Disciplinario
Profesional universitario (Sección Almacén)
Tecnico Administrativo (Sección Audiovisuales)</t>
  </si>
  <si>
    <t>2. Los funcionarios de cada una de las dependencias donde suceden los sinisestros informan a la oficina de Control Interno Disiciplinario la perdida o daño de elementos a su cargo, con el fin de inicar las investigaciones correspondientes</t>
  </si>
  <si>
    <t>Por deterioro del patrimonio institucional,  accidentes, incidentes e  inconformidad de los grupos de valor por afectación de los procesos académicos administrativos</t>
  </si>
  <si>
    <t>debido a la falta de recursos para ejecutar mantenimiento oportuno institución</t>
  </si>
  <si>
    <t>1 El Director (a) de Servicios Institucionales, presenta el plan anual de mantenimiento preventivo, el plan anual de aquisiciones y el plan de necesidades de bienes y servicios en el cual se encuantra la totalidad de los recursos necesarios para el adecuado mantenimiento de la infraestructura</t>
  </si>
  <si>
    <t>CSU,
Rectoria,
Vicerrectoria Administrativa y Finanaciera
Dirección  Contable y Financiera</t>
  </si>
  <si>
    <t>por deterioro del patrimonio institucional,  accidentes, incidentes e  inconformidad de los grupos de valor por afectación de los procesos académicos administrativos</t>
  </si>
  <si>
    <t xml:space="preserve">utilización por parte del servidor público, de su cargo, de la información bajo su custodia o de su posición jerárquica, en el trámite de asuntos institucionales para beneficio propio o de un tercero </t>
  </si>
  <si>
    <t>1 Director (a) de Servicios Institucionales, realiza permamente seguimineto a la elaboracion de estudios previos, y designacion de supervisores de las aceptaciones de oferta, las cuales se publican de acuerdo con lo establecido en el estatuto de contartacion de la Universdiad del Tolima</t>
  </si>
  <si>
    <t>Jefe Division de Servicios Administrativos</t>
  </si>
  <si>
    <t>por afectaciones a los bienes o a la vida de los usuarios y conductor,  en el ejercicio de la realizacion de servicios de transporte con parque automotor propio</t>
  </si>
  <si>
    <t>por accidentes viales</t>
  </si>
  <si>
    <t>1. El Auxiliar Administrativo (sección Transporte) realiza permanentemente seguimiento del contrato de mantenimiento preventivo y correctivo de los vehículos institucionales.</t>
  </si>
  <si>
    <t>Dirección de Servicios Institucionales , Auxiliar Administrativo (Sección Transporte), conductor</t>
  </si>
  <si>
    <t xml:space="preserve">2 El supervisor del Contrato de mantenimiento preventivo y correctivo de vehiculos institucionales, realiza inspecciones en sitio para garantizar que el vehiculo efectivamente recibio las piezas y reparaciones reportadas por los conductores asignados a cada vehiculo. </t>
  </si>
  <si>
    <t>3. El conductor en el ejercio propio de su labor, determina el estado general del vehiculo, en caso de determinar condiciones inseguras de operacion, debe evaluarlas e informarlas al Auxiliar Adminstrativo (Sección Transporte), con el fin de tomar acciones que eviten posibles accidentes,</t>
  </si>
  <si>
    <t>por afectaciones, lesiones, agresiones físicas o verbales, que afecten, la integridad o vida del vigilante</t>
  </si>
  <si>
    <t>1 El auxiliar administrativo (Vigilante de turno) informa al auxiliar administrativo (Sección de Vigilancia) la novedad presentada y tomara la acción a seguir. Mediante formato de novedades o anotación en la minuta.</t>
  </si>
  <si>
    <t>Jefe Div isión de servicios Adminsitrativos, Auxiliar Administratio (sección de vigilancia), vigilante</t>
  </si>
  <si>
    <r>
      <rPr>
        <sz val="10"/>
        <color rgb="FF000000"/>
        <rFont val="Arial"/>
        <family val="2"/>
      </rPr>
      <t>2</t>
    </r>
    <r>
      <rPr>
        <sz val="10"/>
        <color rgb="FFFF0000"/>
        <rFont val="Arial"/>
        <family val="2"/>
      </rPr>
      <t>.</t>
    </r>
    <r>
      <rPr>
        <sz val="10"/>
        <color rgb="FF000000"/>
        <rFont val="Arial"/>
        <family val="2"/>
      </rPr>
      <t xml:space="preserve"> El auxiliar administrativo  (Sección de Vigilancia)  informa a la Sección SST para que realice los trámites pertinentes. </t>
    </r>
  </si>
  <si>
    <t>por ausencia en la prestación del servicio por parte del personal administrativo y operativo asignado a labores</t>
  </si>
  <si>
    <t>debido a contagio por COVID -19</t>
  </si>
  <si>
    <t>Afectación economica en la sección de mantenimiento, aseo, vigilancia, transporte y área administrativa</t>
  </si>
  <si>
    <t>1 Los encargados de cada sección y la Dirección de Servicios Institucionales, realizan el seguimiento con el cumplimiento de los protocolos de bioseguridad de la institución y se reportan los casos a la sección de seguridad y salud en el trabjo para lo pertinente.</t>
  </si>
  <si>
    <t>Coordiandores de cada sección, Jefe División de Servicios Administrativos</t>
  </si>
  <si>
    <t xml:space="preserve">Gestión Bibliotecaria </t>
  </si>
  <si>
    <t xml:space="preserve">por desactualización de colecciones </t>
  </si>
  <si>
    <t xml:space="preserve">debido a la carencia de  lineamientos que aseguren la implementación de un eficiente plan de  articulación con los currículos
</t>
  </si>
  <si>
    <t xml:space="preserve">1. Realizar una revisión del material bibliográfico en las colecciones físicas y virtuales para enviar a los programas académicos la biblografía correspondiente.
</t>
  </si>
  <si>
    <t>Dirección de Biblioteca y Procedimiento Gestión de Colecciones</t>
  </si>
  <si>
    <t>2. Realizar un cronograma con los programas académicos para actualizar la bibliografía correspondiente.</t>
  </si>
  <si>
    <t>por inconformidad de los usuarios al  no poder acceder a las colecciones físicas, y servicios bibliotecarios que se ofertan en el campus</t>
  </si>
  <si>
    <t xml:space="preserve">debido al cierre de las instalaciones físicas de la Biblioteca y/o campus Universitario
</t>
  </si>
  <si>
    <t>1. Potencializar dentro de la comunidad Universidad el uso de los servicios a travez de las TIC.  
2. Realizar la transición para la modernización de la Biblioteca a Centro de Recursos para el Aprendizaje y la Investigación.
3. Adquirir recursos electrónicos para garantizar que los usuarios puedan acceder a la información.</t>
  </si>
  <si>
    <t xml:space="preserve">Dirección de Biblioteca, Procedimiento Servicios  al Usuario y Procedimiento Gestión de Colecciones </t>
  </si>
  <si>
    <t>porque el material
bibliográfico que se encuentra en el catálogo y es requerido por el usuario no
se encuentre disponible 
en el momento de la solicitud</t>
  </si>
  <si>
    <t>debido a que no hay una concordancia de la información que se encuentra en el sistema de información con el material bibliográfico que esta en las colecciones</t>
  </si>
  <si>
    <t>1. Realizar el inventario para conocer las existencias reales del material bibliográfico.
2. Depurar el sistema de información</t>
  </si>
  <si>
    <t>Dirección de Biblioteca, Procedimiento Gestión de Colecciones y Soporte Técnico</t>
  </si>
  <si>
    <t>por baja consulta de las base de datos académicas</t>
  </si>
  <si>
    <t>debido al desconocimiento de la ruta de acceso a la biblioteca dentro de la página web de la Universidad y el uso de los recursos electrónicos</t>
  </si>
  <si>
    <t>1. Proyectar y solicitar la publicación del cronograma de capacitaciones en el uso de las base de datos en los diferentes canales de comunicación de la Universidad.</t>
  </si>
  <si>
    <t>Procedimiento Formación y extención</t>
  </si>
  <si>
    <t>por que los aspirantes no tienen en cuenta las orientaciones del instructivo de inscripciones,</t>
  </si>
  <si>
    <t xml:space="preserve"> debido a las Inconsistencias en el diligenciamiento del formulario de inscripción en linea y el desconocimiento por parte de los aspirantes de los requisitos mínimos requeridos para inscribirse en ambas modalidades.
</t>
  </si>
  <si>
    <t>1. El Instructivo en linea para que  los aspirantes puedan guiarse para garantizar el debido proceso de la inscripción.</t>
  </si>
  <si>
    <t xml:space="preserve">Dirección de Admisones, Registro y Control  Académico
</t>
  </si>
  <si>
    <t>2  El Técnico de la Dirección de Admisones, Registro y Control Académico asesora de forma permanente  através de todas las lineas de atención que estan establecidas.</t>
  </si>
  <si>
    <t xml:space="preserve"> por error involuntario en el registro de las calificaciones</t>
  </si>
  <si>
    <t>debido a la digitalización en el aplicativo por estar atendiendo diferentes actividades simultaneas.</t>
  </si>
  <si>
    <t>1. Trabajar procesos en linea, actividades académicas y administrativas en linea para que no se vea afectado la prestación de los servicios.</t>
  </si>
  <si>
    <t>2. Se encuenta docomentado en el SGC el Procedimiento para la Legalización de Novedades Académicas.</t>
  </si>
  <si>
    <t>Realizar requerimientos por correo electronico a los supervisores y contratistas</t>
  </si>
  <si>
    <t>Técnico grado 15 y  Técnico 13</t>
  </si>
  <si>
    <t>Realizar  control de la base de datos</t>
  </si>
  <si>
    <t>continua</t>
  </si>
  <si>
    <t xml:space="preserve"> debido a la falta y/o demora en la entrega de los documentos, por parte del contratista y/o  supervisor(a), para la  ejecución del contrato </t>
  </si>
  <si>
    <t xml:space="preserve">por incumplimiento de los trámites de legalizacián en la etapa contractual </t>
  </si>
  <si>
    <t>por  incumplir los objetivos y las metas propuestas  de los programas de la Vicerrectoría de Desarrollo Humano s</t>
  </si>
  <si>
    <t>debido a la reducción de los aportes del orden Nacional y Departamental.</t>
  </si>
  <si>
    <t>entre 3 a 24 veces</t>
  </si>
  <si>
    <t>El Vicerrector de Desarrollo Humano, realiza el seguimiento a las actividades programadas en el Plan Operativo cada trimestre</t>
  </si>
  <si>
    <t>Vicerrector de Desarrollo Humano</t>
  </si>
  <si>
    <t>El Comité Operativo de Calidad del Proceso, realiza el seguimiento a las actividades de cada área del proceso.</t>
  </si>
  <si>
    <t>Daño a la infraestructura
Tecnológica por causas
ambientales</t>
  </si>
  <si>
    <t xml:space="preserve">Siniestros ambientales (sismos, inundaciones,..) </t>
  </si>
  <si>
    <t>1 y 5</t>
  </si>
  <si>
    <t>Elaboración y ejecución del Plan Operativo Gestión de TI</t>
  </si>
  <si>
    <t xml:space="preserve">Vicerrector de Administrativo, Jefe Oficina de TIC
</t>
  </si>
  <si>
    <t xml:space="preserve">Ejecución y Seguimiento según  los procedimientos de Gestión de la Seguridad de la
Información y el Procedimiento Proyectos de Ti (Tecnologías de Comunicación)
</t>
  </si>
  <si>
    <t>Ejecución de los protocolos establecidos según la polítca ambiental</t>
  </si>
  <si>
    <t>correctiva</t>
  </si>
  <si>
    <t>Carencia de recursos para la
ejecución del Plan Operativo
de Gestión de TI</t>
  </si>
  <si>
    <t>Reducción de los aportes del orden Nacional, por cambio de políticas tributarias contempladas en la nueva reforma tributaria.
Escaso apoyo de los sectores económicos y productivos de la región para el desarrollo de los proyectos que se adelantan en la educación superior pública. 
Carencia de recursos institucionales para la ejcución del plan operativo.</t>
  </si>
  <si>
    <t>1 a 10</t>
  </si>
  <si>
    <t>Ejecución del Plan Operativo de Gestión de T</t>
  </si>
  <si>
    <t>Ejecución del Procedimiento Proyectos de Ti (Tecnologías de Comunicación)</t>
  </si>
  <si>
    <t>Apropiación y concientización del personal de la UT, en el manejo de
herramientas tecnológicas</t>
  </si>
  <si>
    <t xml:space="preserve">Baja apropiación de las unidades académicas-administrativas, en la  jecución de los procesos de Planeación. 
Desarticulación de los procesos y deficiencia del trabajo en equipo entre áreas  isionales y de apoyo </t>
  </si>
  <si>
    <t>Ejecución y seguimiento de los procedimeinos de : 
1. Seguimiento y ejecución del Plan Operativo de GTI.
2. Realizar seguimiento al Procedimiento Gestión de Acceso a Plataformas de Servicios 3. Realizar  seguimiento al Procedimiento Gestión de la Seguridad de la Información.</t>
  </si>
  <si>
    <t>Actualización del Manual de Competencias y responsabilidades.</t>
  </si>
  <si>
    <t xml:space="preserve">por contagios masivos por pandemias </t>
  </si>
  <si>
    <t>debido a la no implementación o Incumplimiento de medidas de bioseguridad para prevención de la enfermedad</t>
  </si>
  <si>
    <t>entre 500 a 5000 veces</t>
  </si>
  <si>
    <t>Profesional Universitario y Técnico de SST,  gestionan de manera oportuna los elementos de protección de bioseguridad  y el suministro para los docentes, funcionarios y estudiantes en práctica decreto 055 de 2015  en la Universidad del Tolima.</t>
  </si>
  <si>
    <t>Profesional Universitario</t>
  </si>
  <si>
    <t>Profesional Universitario y técnico de SST, verifican el uso adecuado de los elementos de protección de bioseguridad suministrados a los docentes, funcionarios y estudiantes decreto 055 de 2015 de la Universidad.</t>
  </si>
  <si>
    <t>debido al no cumplimiento de las actividades proyectadas en el plan de mejoramiento y el plan anual de trabajo</t>
  </si>
  <si>
    <t>por la no ejecución de actividades en el proceso de implementación del SG SST  y la ausencia de evidencias y registro de actividades ejecutadas</t>
  </si>
  <si>
    <t>entre 3 a 24 veces por año</t>
  </si>
  <si>
    <t xml:space="preserve">El responsable de cada línea de acción del plan operativo del Proceso del SG-SST deberá recopilar las evidencias y registros sistematizados de cada actividad realizada </t>
  </si>
  <si>
    <t>Llevar en drive o en físico todas las evidencias y registros correspondientes a las actividades proyectadas y ejecutadas en el Plan Operativo de la vigencia</t>
  </si>
  <si>
    <t>por emergencia sanitaria debido a la no recolección de los residuos peligrosos  generados en la UT.</t>
  </si>
  <si>
    <t xml:space="preserve">debido a que no renovó el contrato con el proveedor asignado. y el retraso de los pagos al proveedor que recolecta los residuos </t>
  </si>
  <si>
    <t xml:space="preserve">Se debe implementar un procedimiento que orienten al profesional universitario -supervisor-en los trámites para la contratación tres meses antes del vencimiento. </t>
  </si>
  <si>
    <t>PROYECTO:Universidad territorio ambiental /Acción: Formular y aprobar el Plán de Gestión Integral de Residuos Sólidos por el Comité de Gestión Ambiental.</t>
  </si>
  <si>
    <t>por derrame de químicos peligrosos</t>
  </si>
  <si>
    <t xml:space="preserve">debido a mala manipulación o almacenamiento no adecuado . por el incumplimiento de la normatividad </t>
  </si>
  <si>
    <t xml:space="preserve">Talento humano, afectacion al suelo </t>
  </si>
  <si>
    <t>No se puede establecer un dato aproximado toda vez que la Universidad del Tolima cuenta con aproximadamente 60 laboratorios en los cuales hay manipulación de reactivos químicos</t>
  </si>
  <si>
    <t xml:space="preserve">1.- Se deben realizar capacitaciones a todo el personal de los laboratorios. 2.- Se debe implementar un manual o protocolo para la correcta manipulación y almacenamiento de químicos </t>
  </si>
  <si>
    <t>PROYECTO:Universidad territorio ambiental /Acción: Realizar acompañamiento a los laboratorios  en el adecuado almacenamiento de químicos (investigación, docencia y extensión) en el marco de  la implementación del Sistema Globlamente Armonizado .</t>
  </si>
  <si>
    <t xml:space="preserve">implementacion o plicacion del sistema globalmente armonizado </t>
  </si>
  <si>
    <t xml:space="preserve">impacto </t>
  </si>
  <si>
    <t>preventivo</t>
  </si>
  <si>
    <t xml:space="preserve">programa , protocolos </t>
  </si>
  <si>
    <t xml:space="preserve">sin documentar </t>
  </si>
  <si>
    <t>continua -alta</t>
  </si>
  <si>
    <t>sin registro</t>
  </si>
  <si>
    <t xml:space="preserve">por caida de arboles y/o ramas sobre personas , bienes o estructuras  </t>
  </si>
  <si>
    <t>debido afectaciones fitosanitarias , por condiciones o temporadas climaticas o por falta de mantenimiento</t>
  </si>
  <si>
    <t xml:space="preserve">Talento humano, bienes , estructuras </t>
  </si>
  <si>
    <t>#mantenimiento preventivo al año</t>
  </si>
  <si>
    <t>Se debe Articular, actualizar, documentar e implementar el manejo integral arboreo y zonas verdes del campus</t>
  </si>
  <si>
    <t xml:space="preserve">plan </t>
  </si>
  <si>
    <t xml:space="preserve"> PROYECTO Plan de gestión ambiental del campus /Acción: Formular el plan de manejo arboreo (poda y tala) en la Cede Central  de la Universidad del Tolima.</t>
  </si>
  <si>
    <t xml:space="preserve">aplicar el  plan de manejo arboreo , y realizar (poda y tala) como parte del amntenimiento </t>
  </si>
  <si>
    <t>impacto</t>
  </si>
  <si>
    <t xml:space="preserve">preventivo </t>
  </si>
  <si>
    <t xml:space="preserve">sin registro </t>
  </si>
  <si>
    <t>por contaminación del aire</t>
  </si>
  <si>
    <t xml:space="preserve">debido a exceso de material particulado </t>
  </si>
  <si>
    <t>media</t>
  </si>
  <si>
    <t xml:space="preserve">Se deben realizar las mediciones de material particulado, realizar acciones pedagógicas y actividades que promuevan la movilidad en formas alterntivas no contaminantes </t>
  </si>
  <si>
    <t xml:space="preserve">PROGRAMA: Fortalecimiento de los procesos curriculares, de investigación y proyección social vinculados a los escenarios naturales de la Universidad del Tolima, la biodiversidad existente, conexión con comunidades, a través de proyectos socioambientales, productivos, alternativos, de biodiversidad, agroecológicos, orgánicos, huerteros, otros, o en defensa de los territorios. PROYECTO: Universidad territorio ambiental/ OBJETIVO: Desarrollar acciones que permitan una adecuada gestión de los espacios universitarios en los que se promueve el conocimiento y conservación de la biodiversidad, en articulación con  los ejes misionales. ACCIÓN: Realizar e implementar el plan de monitoreo, seguimiento y verificación de la calidad del aire y agua.
</t>
  </si>
  <si>
    <t xml:space="preserve">por ingreso de animales: zarigüellas, muciélagos a las oficinas o salones </t>
  </si>
  <si>
    <t>debido a fallas en la infraestructura que crea un habitat ideal para estas especies</t>
  </si>
  <si>
    <t xml:space="preserve">1 Se debe hacer reformas de infraestructura </t>
  </si>
  <si>
    <t>PROGRAMA: Fortalecimiento de los procesos curriculares, de investigación y proyección social vinculados a los escenarios naturales de la Universidad del Tolima, la biodiversidad existente, conexión con comunidades, a través de proyectos socioambientales, productivos, alternativos, de biodiversidad, agroecológicos, orgánicos, huerteros, otros, o en defensa de los territorios. PROYECTO: Universidad territorio ambiental/ OBJETIVO: Desarrollar acciones que permitan una adecuada gestión de los espacios universitarios en los que se promueve el conocimiento y conservación de la biodiversidad, en articulación con  los ejes misionales.</t>
  </si>
  <si>
    <t xml:space="preserve">2 Se debe hacer reubicación de las especies </t>
  </si>
  <si>
    <t>por acumulación de pilas, baterias, toners</t>
  </si>
  <si>
    <t>debido a la cantidad de residuos posconsumo que se generan en la Universidad del Tolima</t>
  </si>
  <si>
    <t>1.- Se deben hacer campañas pedagógicas al respecto</t>
  </si>
  <si>
    <t>PROGRAMA: Fortalecimiento de los procesos curriculares, de investigación y proyección social vinculados a los escenarios naturales de la Universidad del Tolima, la biodiversidad existente, conexión con comunidades, a través de proyectos socioambientales, productivos, alternativos, de biodiversidad, agroecológicos, orgánicos, huerteros, otros, o en defensa de los territorios. PROYECTO: Universidad territorio ambiental/ OBJETIVO: Desarrollar acciones que permitan una adecuada gestión de los espacios universitarios en los que se promueve el conocimiento y conservación de la biodiversidad, en articulación con  los ejes misionales. Acción:  Implementar mejores prácticas ambientales (reducción de emisiones de gases de efectos invernadero, consumos de agua y papel, eficiencia energética, gestión del componente arbóreo, preservación de la fauna, residuos sólidos, uso de fuentes de energía alternativas, implementación de bioconstrucciones y el uso de combustible) en la institución.</t>
  </si>
  <si>
    <t>2.- Se deben realizar campañas de recolección de residuos posconsumo</t>
  </si>
  <si>
    <t>por acumulación de plásticos en el campus</t>
  </si>
  <si>
    <t>debido a la cantidad de residuos que se generan en el campus</t>
  </si>
  <si>
    <t>PROYECTO:Formación de cultura ambiental en la comunidad universitaria/Subproyecto: Tu Educación Ambiental/ acción:Realizar capacitaciones para promover la cultura ambiental en la comunidad universitaria</t>
  </si>
  <si>
    <t>por mal manejo del agua potable y estado de los vertimientos</t>
  </si>
  <si>
    <t>debido a la falta de  realización de los lavados de los tanques de almacenamiento, de los bebederos y estaciones de llenado, el mantenimiento de las plantas de agua residual y el análisis de laboratorio de los vertimientos generados por la UT</t>
  </si>
  <si>
    <t xml:space="preserve">1.- Se deben realizar los lavados a los tanques de almacenamiento </t>
  </si>
  <si>
    <t xml:space="preserve">PROYECTO: PLANIFICACIÓN Y GESTIÓN SUSTENTABLE DEL CAMPUS UNIVERSITARIO/Subproyecto: campus universitario sustentable/ acción:Realizar la gestión del componente agua potable y vetimientos
</t>
  </si>
  <si>
    <t>Técnico</t>
  </si>
  <si>
    <t>2.- Se debe realizar mantenimiento a los bebederos y estacinones de llenado de botellas.</t>
  </si>
  <si>
    <t xml:space="preserve"> 3.- Se debe realizar mantenimiento a las plantas de agua residual</t>
  </si>
  <si>
    <t xml:space="preserve"> 4.- se deben realizar los análisis de laboratorio a los vertimientos generados por la UT</t>
  </si>
  <si>
    <t>por afectacion y desestabilización del suelo</t>
  </si>
  <si>
    <t>debido a factores geológicos e hidrogeológicos</t>
  </si>
  <si>
    <t xml:space="preserve">Infraestructura,talento humano </t>
  </si>
  <si>
    <t>1.- Se deben realizar estudios previos a obras de  construcción en el campus</t>
  </si>
  <si>
    <t>PROYECTO: Plan de gestión ambiental del campus</t>
  </si>
  <si>
    <t>2-Se deben hacer verificaciones permanentes, sobre todo en periodo de invierno</t>
  </si>
  <si>
    <t>uso no adecuado de la energía.</t>
  </si>
  <si>
    <t>debido a que  no se dejan apagados los computadores y las luces al medio día o en las noches,utilizar las escaleras en lugar del ascensor,usar mas ventilacion natural que usar aires acondicionados .</t>
  </si>
  <si>
    <t xml:space="preserve">1.-  Se deben realizar campañas educativas                   2- sensibilizar en materia energetica y cuidado del medio ambiente .                                                3- acciones prevencion consumo </t>
  </si>
  <si>
    <t>PROYECTO: Plan de gestión ambiental del campus /acción:Presentar el documento del Plan de  Ahorro de Energía al Comité de Gestión Ambiental</t>
  </si>
  <si>
    <t>por perdida de la certificación de los procesos del SGC</t>
  </si>
  <si>
    <t>debido al incumplimiento de los requisitos establecidos en la Norma ISO 9001:2015 y los aplicables a la Universidad del Tolima</t>
  </si>
  <si>
    <t>1 Actas de reunión de Comités Operativos de Calidad de los procesos</t>
  </si>
  <si>
    <t>SISTEMA DE PLANIFICACIÓN INSTITUCIONAL: Mantenar la certificación bajo la ISO 9001:2015 del Sistema de Gestión de la Calidad - SGC de la Universidad</t>
  </si>
  <si>
    <t>Jefe de la Oficina de Planeación y Desarrollo Institucional</t>
  </si>
  <si>
    <t>2. Acompañamiento y asesoría por parte del Profesional de la Oficina de Planeación y Desarrollo Institucional</t>
  </si>
  <si>
    <t xml:space="preserve">por que un auditor emitió información errada </t>
  </si>
  <si>
    <t>por el hecho de no haber detectado erores o faltas significativas que podrian modificar por completo la opinión dada en el informe.</t>
  </si>
  <si>
    <t>1. El auditor líder debe socializar el informe final ante los auditados, quienes deben firmar el reporte de las No Conformidades detectadas.</t>
  </si>
  <si>
    <t>2. Se debe presentar el Acta del Cierre de la Auditoría Interna firmada por el Lider del Proceso (auditado) y el auditor líder</t>
  </si>
  <si>
    <t xml:space="preserve"> por reincidir en los hechos,</t>
  </si>
  <si>
    <t xml:space="preserve">
generadores de los hallazgos u observaciones
detectados en las auditorías internas y externas
</t>
  </si>
  <si>
    <t xml:space="preserve">1. Seguimiento efectivo de los planes de mejoramiento presentados. </t>
  </si>
  <si>
    <t>2. Cumplimiento del Procedimiento
Auditorias Internas de Calidad</t>
  </si>
  <si>
    <r>
      <rPr>
        <b/>
        <sz val="10"/>
        <color theme="1"/>
        <rFont val="Arial"/>
        <family val="2"/>
      </rPr>
      <t xml:space="preserve">EJE 1. </t>
    </r>
    <r>
      <rPr>
        <sz val="10"/>
        <color theme="1"/>
        <rFont val="Arial"/>
        <family val="2"/>
      </rPr>
      <t xml:space="preserve">EDUCACIÓN INTEGRAL PARA LA  TRANSFORMACIÓN SOCIAL Y LA PAZ
</t>
    </r>
    <r>
      <rPr>
        <b/>
        <sz val="10"/>
        <color theme="1"/>
        <rFont val="Arial"/>
        <family val="2"/>
      </rPr>
      <t>PROGRAMA:</t>
    </r>
    <r>
      <rPr>
        <sz val="10"/>
        <color theme="1"/>
        <rFont val="Arial"/>
        <family val="2"/>
      </rPr>
      <t xml:space="preserve">  Aseguramiento integral de la calidad, mediante los procesos continuos de autoevaluación, autorregulación y mejora continua institucional, para dar respuesta a retos y desafíos del entorno.
</t>
    </r>
    <r>
      <rPr>
        <b/>
        <sz val="10"/>
        <color theme="1"/>
        <rFont val="Arial"/>
        <family val="2"/>
      </rPr>
      <t>PROYECTO:</t>
    </r>
    <r>
      <rPr>
        <sz val="10"/>
        <color theme="1"/>
        <rFont val="Arial"/>
        <family val="2"/>
      </rPr>
      <t xml:space="preserve"> Aseguramiento de la calidad académica</t>
    </r>
  </si>
  <si>
    <r>
      <rPr>
        <b/>
        <sz val="10"/>
        <color theme="1"/>
        <rFont val="Arial"/>
        <family val="2"/>
      </rPr>
      <t>EJE 1.</t>
    </r>
    <r>
      <rPr>
        <sz val="10"/>
        <color theme="1"/>
        <rFont val="Arial"/>
        <family val="2"/>
      </rPr>
      <t xml:space="preserve"> EDUCACIÓN INTEGRAL PARA LA  TRANSFORMACIÓN SOCIAL Y LA PAZ.
</t>
    </r>
    <r>
      <rPr>
        <b/>
        <sz val="10"/>
        <color theme="1"/>
        <rFont val="Arial"/>
        <family val="2"/>
      </rPr>
      <t xml:space="preserve">PROGRAMA: </t>
    </r>
    <r>
      <rPr>
        <sz val="10"/>
        <color theme="1"/>
        <rFont val="Arial"/>
        <family val="2"/>
      </rPr>
      <t xml:space="preserve"> Mejoramiento del desempeño académico, mediante la interacción y el desarrollo de competencias investigativas, para la permanencia y graduación.
</t>
    </r>
    <r>
      <rPr>
        <b/>
        <sz val="10"/>
        <color theme="1"/>
        <rFont val="Arial"/>
        <family val="2"/>
      </rPr>
      <t>PROYECTO:</t>
    </r>
    <r>
      <rPr>
        <sz val="10"/>
        <color theme="1"/>
        <rFont val="Arial"/>
        <family val="2"/>
      </rPr>
      <t xml:space="preserve">: Hacia la calidad de la Educación Superior
</t>
    </r>
    <r>
      <rPr>
        <b/>
        <sz val="10"/>
        <color theme="1"/>
        <rFont val="Arial"/>
        <family val="2"/>
      </rPr>
      <t>PROYECTO</t>
    </r>
    <r>
      <rPr>
        <sz val="10"/>
        <color theme="1"/>
        <rFont val="Arial"/>
        <family val="2"/>
      </rPr>
      <t>:: Interacción con el medio y los territorios</t>
    </r>
  </si>
  <si>
    <r>
      <rPr>
        <b/>
        <sz val="10"/>
        <color theme="1"/>
        <rFont val="Arial"/>
        <family val="2"/>
      </rPr>
      <t>EJE 1.</t>
    </r>
    <r>
      <rPr>
        <sz val="10"/>
        <color theme="1"/>
        <rFont val="Arial"/>
        <family val="2"/>
      </rPr>
      <t xml:space="preserve"> EDUCACIÓN INTEGRAL PARA LA  TRANSFORMACIÓN SOCIAL Y LA PAZ.
</t>
    </r>
    <r>
      <rPr>
        <b/>
        <sz val="10"/>
        <color theme="1"/>
        <rFont val="Arial"/>
        <family val="2"/>
      </rPr>
      <t>PROGRAMA:</t>
    </r>
    <r>
      <rPr>
        <sz val="10"/>
        <color theme="1"/>
        <rFont val="Arial"/>
        <family val="2"/>
      </rPr>
      <t xml:space="preserve"> Consolidación de la apuesta educativa para la gestión curricular, el desarrollo de la investigación y la extensión.
</t>
    </r>
    <r>
      <rPr>
        <b/>
        <sz val="10"/>
        <color theme="1"/>
        <rFont val="Arial"/>
        <family val="2"/>
      </rPr>
      <t xml:space="preserve">PROYECTO: </t>
    </r>
    <r>
      <rPr>
        <sz val="10"/>
        <color theme="1"/>
        <rFont val="Arial"/>
        <family val="2"/>
      </rPr>
      <t xml:space="preserve">Transformaciones y proyecciones curriculares.
</t>
    </r>
    <r>
      <rPr>
        <b/>
        <sz val="10"/>
        <color theme="1"/>
        <rFont val="Arial"/>
        <family val="2"/>
      </rPr>
      <t>PROYECTO</t>
    </r>
    <r>
      <rPr>
        <sz val="10"/>
        <color theme="1"/>
        <rFont val="Arial"/>
        <family val="2"/>
      </rPr>
      <t>: Política de Innovación y Modernización Curricular</t>
    </r>
  </si>
  <si>
    <r>
      <t xml:space="preserve">EJE 1. EDUCACIÓN INTEGRAL PARA LA  TRANSFORMACIÓN SOCIAL Y LA PAZ.
PROGRAMA:  </t>
    </r>
    <r>
      <rPr>
        <sz val="10"/>
        <color theme="1"/>
        <rFont val="Arial"/>
        <family val="2"/>
      </rPr>
      <t>Mejoramiento del desempeño académico, mediante la interacción y el desarrollo de competencias investigativas, para la permanencia y graduación.</t>
    </r>
    <r>
      <rPr>
        <b/>
        <sz val="10"/>
        <color theme="1"/>
        <rFont val="Arial"/>
        <family val="2"/>
      </rPr>
      <t xml:space="preserve">
PROYECTO:</t>
    </r>
    <r>
      <rPr>
        <sz val="10"/>
        <color theme="1"/>
        <rFont val="Arial"/>
        <family val="2"/>
      </rPr>
      <t xml:space="preserve"> Hacia la calidad de la Educación Superior</t>
    </r>
  </si>
  <si>
    <r>
      <rPr>
        <b/>
        <sz val="10"/>
        <color theme="1"/>
        <rFont val="Arial"/>
        <family val="2"/>
      </rPr>
      <t xml:space="preserve">EJES ESTRATÉGICO 2: </t>
    </r>
    <r>
      <rPr>
        <sz val="10"/>
        <color theme="1"/>
        <rFont val="Arial"/>
        <family val="2"/>
      </rPr>
      <t xml:space="preserve">INVESTIGACIÓN, INNOVACIÓN, CREACIÓN ARTÍSTICA Y CULTURAL, CON ENFOQUE DIFERENCIAL.
</t>
    </r>
    <r>
      <rPr>
        <b/>
        <sz val="10"/>
        <color theme="1"/>
        <rFont val="Arial"/>
        <family val="2"/>
      </rPr>
      <t>PROGRAMA:</t>
    </r>
    <r>
      <rPr>
        <sz val="10"/>
        <color theme="1"/>
        <rFont val="Arial"/>
        <family val="2"/>
      </rPr>
      <t xml:space="preserve"> Focalización de los resultados de investigación - creación que contribuya a la transformación social de las dinámicas de innovación y competitividad de la región.
</t>
    </r>
    <r>
      <rPr>
        <b/>
        <sz val="10"/>
        <color theme="1"/>
        <rFont val="Arial"/>
        <family val="2"/>
      </rPr>
      <t>PROYECTO</t>
    </r>
    <r>
      <rPr>
        <sz val="10"/>
        <color theme="1"/>
        <rFont val="Arial"/>
        <family val="2"/>
      </rPr>
      <t xml:space="preserve">: Producción y socialización del conocimiento
</t>
    </r>
    <r>
      <rPr>
        <b/>
        <sz val="10"/>
        <color theme="1"/>
        <rFont val="Arial"/>
        <family val="2"/>
      </rPr>
      <t>PROGRAMA</t>
    </r>
    <r>
      <rPr>
        <sz val="10"/>
        <color theme="1"/>
        <rFont val="Arial"/>
        <family val="2"/>
      </rPr>
      <t xml:space="preserve">: Implementación del ecosistema de ciencia, tecnología e innovación, para la generación de sinergias con actores estratégicos del territorio.
</t>
    </r>
    <r>
      <rPr>
        <b/>
        <sz val="10"/>
        <color theme="1"/>
        <rFont val="Arial"/>
        <family val="2"/>
      </rPr>
      <t>PROYECTO</t>
    </r>
    <r>
      <rPr>
        <sz val="10"/>
        <color theme="1"/>
        <rFont val="Arial"/>
        <family val="2"/>
      </rPr>
      <t xml:space="preserve">: Gestión de proyectos de Ciencia, Tecnología e Innovación con pertinencia social y ambiental </t>
    </r>
  </si>
  <si>
    <r>
      <rPr>
        <b/>
        <sz val="10"/>
        <color theme="1"/>
        <rFont val="Arial"/>
        <family val="2"/>
      </rPr>
      <t xml:space="preserve">EJES ESTRATÉGICO 2: </t>
    </r>
    <r>
      <rPr>
        <sz val="10"/>
        <color theme="1"/>
        <rFont val="Arial"/>
        <family val="2"/>
      </rPr>
      <t xml:space="preserve">INVESTIGACIÓN, INNOVACIÓN, CREACIÓN ARTÍSTICA Y CULTURAL, CON ENFOQUE DIFERENCIAL.
</t>
    </r>
    <r>
      <rPr>
        <b/>
        <sz val="10"/>
        <color theme="1"/>
        <rFont val="Arial"/>
        <family val="2"/>
      </rPr>
      <t>PROGRAMA:</t>
    </r>
    <r>
      <rPr>
        <sz val="10"/>
        <color theme="1"/>
        <rFont val="Arial"/>
        <family val="2"/>
      </rPr>
      <t xml:space="preserve"> Focalización de los resultados de investigación - creación que contribuya a la transformación social de las dinámicas de innovación y competitividad de la región.
</t>
    </r>
    <r>
      <rPr>
        <b/>
        <sz val="10"/>
        <color theme="1"/>
        <rFont val="Arial"/>
        <family val="2"/>
      </rPr>
      <t>PROYECTO</t>
    </r>
    <r>
      <rPr>
        <sz val="10"/>
        <color theme="1"/>
        <rFont val="Arial"/>
        <family val="2"/>
      </rPr>
      <t>: Producción y socialización del conocimiento</t>
    </r>
  </si>
  <si>
    <r>
      <t xml:space="preserve">Registros en Google Drive con la verificación y evaluación de los informes  que presentan semestralmente los grupos y semilleros de investigación a la Dirección de Fomento. Seguimiento actualizado a informes Semestre A de 2022. </t>
    </r>
    <r>
      <rPr>
        <sz val="10"/>
        <rFont val="Arial"/>
        <family val="2"/>
      </rPr>
      <t>http://tudrive.ut.edu.co/login</t>
    </r>
  </si>
  <si>
    <r>
      <t>1. El Vicerrector de Investigación - Creación, Innovación, Extensión y Proyección Social y el Jefe de la Oficina de Tecnologías de la información y las com</t>
    </r>
    <r>
      <rPr>
        <sz val="10"/>
        <rFont val="Arial"/>
        <family val="2"/>
      </rPr>
      <t>unicaciones garantizarán la seguridad informática de los procesos de Investigaciones y de Extensión y Proyección Social.</t>
    </r>
  </si>
  <si>
    <r>
      <t>Implementación del sistema de gestión de proyectos y grupos de investigación.</t>
    </r>
    <r>
      <rPr>
        <i/>
        <sz val="10"/>
        <rFont val="Arial"/>
        <family val="2"/>
      </rPr>
      <t xml:space="preserve"> El sistema de investigación se encuentra en su primera fase de implementación.
En este sistema se lleva el registro de información general y financiero de cada uno de los proyectos adscritos a la Vicerrectoría de Investigación-Creación, Innovación, Extensión y Proyección Social; para luego generar reportes del estado financiero de cada proyecto, permitiendo llevar un control de la ejecución financiera de cada proyecto o convenio (Ver Anexo 1:SISTEMA DE GESTIÓN DE PROYECTOS Y GRUPOS DE LA VICERRECTORÍA DE INVESTIGACIÓN)
</t>
    </r>
  </si>
  <si>
    <r>
      <rPr>
        <b/>
        <sz val="10"/>
        <color theme="1"/>
        <rFont val="Arial"/>
        <family val="2"/>
      </rPr>
      <t xml:space="preserve">EJES ESTRATÉGICO 2: </t>
    </r>
    <r>
      <rPr>
        <sz val="10"/>
        <color theme="1"/>
        <rFont val="Arial"/>
        <family val="2"/>
      </rPr>
      <t xml:space="preserve">INVESTIGACIÓN, INNOVACIÓN, CREACIÓN ARTÍSTICA Y CULTURAL, CON ENFOQUE DIFERENCIAL.
</t>
    </r>
    <r>
      <rPr>
        <b/>
        <sz val="10"/>
        <color theme="1"/>
        <rFont val="Arial"/>
        <family val="2"/>
      </rPr>
      <t>PROGRAMA:</t>
    </r>
    <r>
      <rPr>
        <sz val="10"/>
        <color theme="1"/>
        <rFont val="Arial"/>
        <family val="2"/>
      </rPr>
      <t xml:space="preserve"> Focalización de los resultados de investigación - creación que contribuya a la transformación social de las dinámicas de innovación y competitividad de la región.
</t>
    </r>
    <r>
      <rPr>
        <b/>
        <sz val="10"/>
        <color theme="1"/>
        <rFont val="Arial"/>
        <family val="2"/>
      </rPr>
      <t>PROYECTO</t>
    </r>
    <r>
      <rPr>
        <sz val="10"/>
        <color theme="1"/>
        <rFont val="Arial"/>
        <family val="2"/>
      </rPr>
      <t xml:space="preserve">: Producción y socialización del conocimiento
</t>
    </r>
    <r>
      <rPr>
        <b/>
        <sz val="10"/>
        <color theme="1"/>
        <rFont val="Arial"/>
        <family val="2"/>
      </rPr>
      <t>PROGRAMA</t>
    </r>
    <r>
      <rPr>
        <sz val="10"/>
        <color theme="1"/>
        <rFont val="Arial"/>
        <family val="2"/>
      </rPr>
      <t xml:space="preserve">: Financiamiento para la investigación – creación de la Universidad del Tolima, mediante mecanismos y estrategias que consoliden la capacidad de gestión y responsabilidad social empresarial para inversión en CT&amp;I.
</t>
    </r>
    <r>
      <rPr>
        <b/>
        <sz val="10"/>
        <color theme="1"/>
        <rFont val="Arial"/>
        <family val="2"/>
      </rPr>
      <t>PROYECTO</t>
    </r>
    <r>
      <rPr>
        <sz val="10"/>
        <color theme="1"/>
        <rFont val="Arial"/>
        <family val="2"/>
      </rPr>
      <t xml:space="preserve">: Implementación del ecosistema de ciencia, tecnología e innovación, para la generación de sinergias con actores estratégicos del territorio.
</t>
    </r>
    <r>
      <rPr>
        <b/>
        <sz val="10"/>
        <color theme="1"/>
        <rFont val="Arial"/>
        <family val="2"/>
      </rPr>
      <t>PROGRAMA</t>
    </r>
    <r>
      <rPr>
        <sz val="10"/>
        <color theme="1"/>
        <rFont val="Arial"/>
        <family val="2"/>
      </rPr>
      <t xml:space="preserve">: Gestión de proyectos de Ciencia, Tecnología e Innovación con pertinencia social y ambiental
</t>
    </r>
    <r>
      <rPr>
        <b/>
        <sz val="10"/>
        <color theme="1"/>
        <rFont val="Arial"/>
        <family val="2"/>
      </rPr>
      <t>PROYECTO</t>
    </r>
    <r>
      <rPr>
        <sz val="10"/>
        <color theme="1"/>
        <rFont val="Arial"/>
        <family val="2"/>
      </rPr>
      <t>: Gestión de Ciencia, Tecnología e Innovación - CT&amp;I con recursos externos</t>
    </r>
  </si>
  <si>
    <r>
      <rPr>
        <b/>
        <sz val="10"/>
        <color theme="1"/>
        <rFont val="Arial"/>
        <family val="2"/>
      </rPr>
      <t xml:space="preserve">EJES ESTRATÉGICO 2: </t>
    </r>
    <r>
      <rPr>
        <sz val="10"/>
        <color theme="1"/>
        <rFont val="Arial"/>
        <family val="2"/>
      </rPr>
      <t xml:space="preserve">INVESTIGACIÓN, INNOVACIÓN, CREACIÓN ARTÍSTICA Y CULTURAL, CON ENFOQUE DIFERENCIAL.
</t>
    </r>
    <r>
      <rPr>
        <b/>
        <sz val="10"/>
        <color theme="1"/>
        <rFont val="Arial"/>
        <family val="2"/>
      </rPr>
      <t>PROGRAMA:</t>
    </r>
    <r>
      <rPr>
        <sz val="10"/>
        <color theme="1"/>
        <rFont val="Arial"/>
        <family val="2"/>
      </rPr>
      <t xml:space="preserve"> Focalización de los resultados de investigación - creación que contribuya a la transformación social de las dinámicas de innovación y competitividad de la región.
</t>
    </r>
    <r>
      <rPr>
        <b/>
        <sz val="10"/>
        <color theme="1"/>
        <rFont val="Arial"/>
        <family val="2"/>
      </rPr>
      <t>PROYECTO</t>
    </r>
    <r>
      <rPr>
        <sz val="10"/>
        <color theme="1"/>
        <rFont val="Arial"/>
        <family val="2"/>
      </rPr>
      <t xml:space="preserve">: Producción y socialización del conocimiento
</t>
    </r>
    <r>
      <rPr>
        <b/>
        <sz val="10"/>
        <color theme="1"/>
        <rFont val="Arial"/>
        <family val="2"/>
      </rPr>
      <t>POYECTO</t>
    </r>
    <r>
      <rPr>
        <sz val="10"/>
        <color theme="1"/>
        <rFont val="Arial"/>
        <family val="2"/>
      </rPr>
      <t xml:space="preserve">: Banco de derechos de propiedad intelectual
</t>
    </r>
    <r>
      <rPr>
        <b/>
        <sz val="10"/>
        <color theme="1"/>
        <rFont val="Arial"/>
        <family val="2"/>
      </rPr>
      <t>PROGRAMA:</t>
    </r>
    <r>
      <rPr>
        <sz val="10"/>
        <color theme="1"/>
        <rFont val="Arial"/>
        <family val="2"/>
      </rPr>
      <t xml:space="preserve"> Fortalecimiento del marco institucional de integración y apoyo a la investigación – creación, enmarcados en las tendencias internacionales de Ciencia, Tecnología e Innovación – CT&amp;I
</t>
    </r>
    <r>
      <rPr>
        <b/>
        <sz val="10"/>
        <color theme="1"/>
        <rFont val="Arial"/>
        <family val="2"/>
      </rPr>
      <t xml:space="preserve">PROYECTO: </t>
    </r>
    <r>
      <rPr>
        <sz val="10"/>
        <color theme="1"/>
        <rFont val="Arial"/>
        <family val="2"/>
      </rPr>
      <t>Política de Propiedad Intelectual</t>
    </r>
  </si>
  <si>
    <r>
      <t xml:space="preserve">Software antisimilitud administrado por la Biblioteca Rafael Parga Cortés. </t>
    </r>
    <r>
      <rPr>
        <sz val="10"/>
        <rFont val="Arial"/>
        <family val="2"/>
      </rPr>
      <t>http://administrativos.ut.edu.co/vicerrectoria-de-docencia/gestion-bibliotecas/bases-de-datos-adquiridas.html</t>
    </r>
  </si>
  <si>
    <r>
      <rPr>
        <b/>
        <sz val="10"/>
        <color theme="1"/>
        <rFont val="Arial"/>
        <family val="2"/>
      </rPr>
      <t xml:space="preserve">EJES ESTRATÉGICO 2: </t>
    </r>
    <r>
      <rPr>
        <sz val="10"/>
        <color theme="1"/>
        <rFont val="Arial"/>
        <family val="2"/>
      </rPr>
      <t xml:space="preserve">INVESTIGACIÓN, INNOVACIÓN, CREACIÓN ARTÍSTICA Y CULTURAL, CON ENFOQUE DIFERENCIAL.
</t>
    </r>
    <r>
      <rPr>
        <b/>
        <sz val="10"/>
        <color theme="1"/>
        <rFont val="Arial"/>
        <family val="2"/>
      </rPr>
      <t>PROGRAMA:</t>
    </r>
    <r>
      <rPr>
        <sz val="10"/>
        <color theme="1"/>
        <rFont val="Arial"/>
        <family val="2"/>
      </rPr>
      <t xml:space="preserve"> Focalización de los resultados de investigación - creación que contribuya a la transformación social de las dinámicas de innovación y competitividad de la región.
</t>
    </r>
    <r>
      <rPr>
        <b/>
        <sz val="10"/>
        <color theme="1"/>
        <rFont val="Arial"/>
        <family val="2"/>
      </rPr>
      <t>PROYECTO</t>
    </r>
    <r>
      <rPr>
        <sz val="10"/>
        <color theme="1"/>
        <rFont val="Arial"/>
        <family val="2"/>
      </rPr>
      <t xml:space="preserve">: Producción y socialización del conocimiento
</t>
    </r>
    <r>
      <rPr>
        <b/>
        <sz val="10"/>
        <color theme="1"/>
        <rFont val="Arial"/>
        <family val="2"/>
      </rPr>
      <t>PROGRAMA:</t>
    </r>
    <r>
      <rPr>
        <sz val="10"/>
        <color theme="1"/>
        <rFont val="Arial"/>
        <family val="2"/>
      </rPr>
      <t xml:space="preserve"> Integración a redes de investigación - creación nacionales e internacionales, para potenciar la producción científica
</t>
    </r>
    <r>
      <rPr>
        <b/>
        <sz val="10"/>
        <color theme="1"/>
        <rFont val="Arial"/>
        <family val="2"/>
      </rPr>
      <t>PROYECTO</t>
    </r>
    <r>
      <rPr>
        <sz val="10"/>
        <color theme="1"/>
        <rFont val="Arial"/>
        <family val="2"/>
      </rPr>
      <t xml:space="preserve">: Internacionalización de las actividades académicas y de investigación - creación
</t>
    </r>
  </si>
  <si>
    <r>
      <rPr>
        <b/>
        <sz val="10"/>
        <color theme="1"/>
        <rFont val="Arial"/>
        <family val="2"/>
      </rPr>
      <t xml:space="preserve">EJES ESTRATÉGICO 2: </t>
    </r>
    <r>
      <rPr>
        <sz val="10"/>
        <color theme="1"/>
        <rFont val="Arial"/>
        <family val="2"/>
      </rPr>
      <t xml:space="preserve">INVESTIGACIÓN, INNOVACIÓN, CREACIÓN ARTÍSTICA Y CULTURAL, CON ENFOQUE DIFERENCIAL.
</t>
    </r>
    <r>
      <rPr>
        <b/>
        <sz val="10"/>
        <color theme="1"/>
        <rFont val="Arial"/>
        <family val="2"/>
      </rPr>
      <t>PROGRAMA:</t>
    </r>
    <r>
      <rPr>
        <sz val="10"/>
        <color theme="1"/>
        <rFont val="Arial"/>
        <family val="2"/>
      </rPr>
      <t xml:space="preserve"> Focalización de los resultados de investigación - creación que contribuya a la transformación social de las dinámicas de innovación y competitividad de la región.
</t>
    </r>
    <r>
      <rPr>
        <b/>
        <sz val="10"/>
        <color theme="1"/>
        <rFont val="Arial"/>
        <family val="2"/>
      </rPr>
      <t>PROYECTO</t>
    </r>
    <r>
      <rPr>
        <sz val="10"/>
        <color theme="1"/>
        <rFont val="Arial"/>
        <family val="2"/>
      </rPr>
      <t xml:space="preserve">: Producción y socialización del conocimiento
</t>
    </r>
    <r>
      <rPr>
        <b/>
        <sz val="10"/>
        <color theme="1"/>
        <rFont val="Arial"/>
        <family val="2"/>
      </rPr>
      <t>PROGRAMA</t>
    </r>
    <r>
      <rPr>
        <sz val="10"/>
        <color theme="1"/>
        <rFont val="Arial"/>
        <family val="2"/>
      </rPr>
      <t xml:space="preserve">: Fortalecimiento del marco institucional de integración y apoyo a la investigación – creación, enmarcados en las tendencias internacionales de Ciencia, Tecnología e Innovación – CT&amp;I
</t>
    </r>
    <r>
      <rPr>
        <b/>
        <sz val="10"/>
        <color theme="1"/>
        <rFont val="Arial"/>
        <family val="2"/>
      </rPr>
      <t>PROYECTO</t>
    </r>
    <r>
      <rPr>
        <sz val="10"/>
        <color theme="1"/>
        <rFont val="Arial"/>
        <family val="2"/>
      </rPr>
      <t>: Política de Ética en la Investigación, Bioética e Integridad Académica</t>
    </r>
  </si>
  <si>
    <r>
      <rPr>
        <b/>
        <sz val="10"/>
        <color theme="1"/>
        <rFont val="Arial"/>
        <family val="2"/>
      </rPr>
      <t>EJE 2:</t>
    </r>
    <r>
      <rPr>
        <sz val="10"/>
        <color theme="1"/>
        <rFont val="Arial"/>
        <family val="2"/>
      </rPr>
      <t xml:space="preserve"> INVESTIGACIÓN, INNOVACIÓN, CREACIÓN ARTÍSTICA Y CULTURAL, CON ENFOQUE DIFERENCIAL.
</t>
    </r>
    <r>
      <rPr>
        <b/>
        <sz val="10"/>
        <color theme="1"/>
        <rFont val="Arial"/>
        <family val="2"/>
      </rPr>
      <t xml:space="preserve">PROGRAMA:
</t>
    </r>
    <r>
      <rPr>
        <sz val="10"/>
        <color theme="1"/>
        <rFont val="Arial"/>
        <family val="2"/>
      </rPr>
      <t xml:space="preserve">Generación de un sistema de regionalización que permita contribuir al crecimiento y desarrollo de las regiones, a través de mecanismos de concertación y planificación entre las instituciones del orden nacional, entidades y demás actores regionales, teniendo en cuenta las condiciones sociales, económicas, políticas, culturales, naturales y geográficas de los territorios.
</t>
    </r>
    <r>
      <rPr>
        <b/>
        <sz val="10"/>
        <color theme="1"/>
        <rFont val="Arial"/>
        <family val="2"/>
      </rPr>
      <t>PROYECTO</t>
    </r>
    <r>
      <rPr>
        <sz val="10"/>
        <color theme="1"/>
        <rFont val="Arial"/>
        <family val="2"/>
      </rPr>
      <t>: Sistema de Regionalización</t>
    </r>
  </si>
  <si>
    <r>
      <rPr>
        <b/>
        <sz val="10"/>
        <color theme="1"/>
        <rFont val="Arial"/>
        <family val="2"/>
      </rPr>
      <t>EJE 6.</t>
    </r>
    <r>
      <rPr>
        <sz val="10"/>
        <color theme="1"/>
        <rFont val="Arial"/>
        <family val="2"/>
      </rPr>
      <t xml:space="preserve"> DESARROLLO, GESTIÓN Y SOSTENIBILIDAD INSTITUCIONAL
</t>
    </r>
    <r>
      <rPr>
        <b/>
        <sz val="10"/>
        <color theme="1"/>
        <rFont val="Arial"/>
        <family val="2"/>
      </rPr>
      <t>PROGRAMA:</t>
    </r>
    <r>
      <rPr>
        <sz val="10"/>
        <color theme="1"/>
        <rFont val="Arial"/>
        <family val="2"/>
      </rPr>
      <t xml:space="preserve"> 
Orientar la docencia, la extensión y la investigación al fortalecimiento de las cadenas productivas, el desarrollo humano y la competitividad, con una visión holística para mitigar las asimetrías y brechas de crecimiento y desarrollo en el territorio.
</t>
    </r>
    <r>
      <rPr>
        <b/>
        <sz val="10"/>
        <color theme="1"/>
        <rFont val="Arial"/>
        <family val="2"/>
      </rPr>
      <t>PROYECTO:</t>
    </r>
    <r>
      <rPr>
        <sz val="10"/>
        <color theme="1"/>
        <rFont val="Arial"/>
        <family val="2"/>
      </rPr>
      <t xml:space="preserve"> 
7. Transformación regional a través de la extensión y la proyección social </t>
    </r>
  </si>
  <si>
    <r>
      <rPr>
        <b/>
        <sz val="10"/>
        <color theme="1"/>
        <rFont val="Arial"/>
        <family val="2"/>
      </rPr>
      <t>EJE  6.  DESARROLLO, GESTIÓN Y SOSTENIBILIDAD INSTITUCIONAL</t>
    </r>
    <r>
      <rPr>
        <sz val="10"/>
        <color theme="1"/>
        <rFont val="Arial"/>
        <family val="2"/>
      </rPr>
      <t xml:space="preserve">
</t>
    </r>
    <r>
      <rPr>
        <b/>
        <sz val="10"/>
        <color theme="1"/>
        <rFont val="Arial"/>
        <family val="2"/>
      </rPr>
      <t>PROGRAMA</t>
    </r>
    <r>
      <rPr>
        <sz val="10"/>
        <color theme="1"/>
        <rFont val="Arial"/>
        <family val="2"/>
      </rPr>
      <t xml:space="preserve">: Fortalecimiento de la gestión financiera mediante las fuentes de ingreso y optimización de los recursos para el cumplimiento de la función y misión social de la Universidad.
</t>
    </r>
    <r>
      <rPr>
        <b/>
        <sz val="10"/>
        <color theme="1"/>
        <rFont val="Arial"/>
        <family val="2"/>
      </rPr>
      <t>PROYECTO:</t>
    </r>
    <r>
      <rPr>
        <sz val="10"/>
        <color theme="1"/>
        <rFont val="Arial"/>
        <family val="2"/>
      </rPr>
      <t xml:space="preserve"> Gestión Financiera y contable universitario.
</t>
    </r>
    <r>
      <rPr>
        <b/>
        <sz val="10"/>
        <color theme="1"/>
        <rFont val="Arial"/>
        <family val="2"/>
      </rPr>
      <t>PROYECTO:</t>
    </r>
    <r>
      <rPr>
        <sz val="10"/>
        <color theme="1"/>
        <rFont val="Arial"/>
        <family val="2"/>
      </rPr>
      <t xml:space="preserve"> Fuentes de financiación externa</t>
    </r>
  </si>
  <si>
    <r>
      <rPr>
        <b/>
        <sz val="10"/>
        <color theme="1"/>
        <rFont val="Arial"/>
        <family val="2"/>
      </rPr>
      <t>EJE  6.  DESARROLLO, GESTIÓN Y SOSTENIBILIDAD INSTITUCIONAL</t>
    </r>
    <r>
      <rPr>
        <sz val="10"/>
        <color theme="1"/>
        <rFont val="Arial"/>
        <family val="2"/>
      </rPr>
      <t xml:space="preserve">
Proyecto: Sistema de Planificación Institucional
</t>
    </r>
    <r>
      <rPr>
        <b/>
        <sz val="10"/>
        <color theme="1"/>
        <rFont val="Arial"/>
        <family val="2"/>
      </rPr>
      <t>PROGRAMA:</t>
    </r>
    <r>
      <rPr>
        <sz val="10"/>
        <color theme="1"/>
        <rFont val="Arial"/>
        <family val="2"/>
      </rPr>
      <t xml:space="preserve"> Fortalecimiento de la gestión financiera mediante las fuentes de ingreso y optimización de los recursos para el cumplimiento de la función y misión social de la Universidad.
</t>
    </r>
    <r>
      <rPr>
        <b/>
        <sz val="10"/>
        <color theme="1"/>
        <rFont val="Arial"/>
        <family val="2"/>
      </rPr>
      <t>PROYECTO</t>
    </r>
    <r>
      <rPr>
        <sz val="10"/>
        <color theme="1"/>
        <rFont val="Arial"/>
        <family val="2"/>
      </rPr>
      <t xml:space="preserve">: Gestión Financiera y contable universitario.
</t>
    </r>
    <r>
      <rPr>
        <b/>
        <sz val="10"/>
        <color theme="1"/>
        <rFont val="Arial"/>
        <family val="2"/>
      </rPr>
      <t>PROYECTO</t>
    </r>
    <r>
      <rPr>
        <sz val="10"/>
        <color theme="1"/>
        <rFont val="Arial"/>
        <family val="2"/>
      </rPr>
      <t xml:space="preserve">: Fuentes de financiación externa
</t>
    </r>
    <r>
      <rPr>
        <b/>
        <sz val="10"/>
        <color theme="1"/>
        <rFont val="Arial"/>
        <family val="2"/>
      </rPr>
      <t>PROGRAMA</t>
    </r>
    <r>
      <rPr>
        <sz val="10"/>
        <color theme="1"/>
        <rFont val="Arial"/>
        <family val="2"/>
      </rPr>
      <t xml:space="preserve">:Estructuración del Plan de Desarrollo Físico de la Universidad para atender las funciones misionales, las políticas de bienestar universitario, la responsabilidad ambiental y la gestión administrativa.
</t>
    </r>
    <r>
      <rPr>
        <b/>
        <sz val="10"/>
        <color theme="1"/>
        <rFont val="Arial"/>
        <family val="2"/>
      </rPr>
      <t>PROYECTO:</t>
    </r>
    <r>
      <rPr>
        <sz val="10"/>
        <color theme="1"/>
        <rFont val="Arial"/>
        <family val="2"/>
      </rPr>
      <t xml:space="preserve"> Gestión de la infraestructura física institucional</t>
    </r>
  </si>
  <si>
    <r>
      <rPr>
        <b/>
        <sz val="10"/>
        <color theme="1"/>
        <rFont val="Arial"/>
        <family val="2"/>
      </rPr>
      <t>EJE  6.  DESARROLLO, GESTIÓN Y SOSTENIBILIDAD INSTITUCIONAL</t>
    </r>
    <r>
      <rPr>
        <sz val="10"/>
        <color theme="1"/>
        <rFont val="Arial"/>
        <family val="2"/>
      </rPr>
      <t xml:space="preserve">
</t>
    </r>
    <r>
      <rPr>
        <b/>
        <sz val="10"/>
        <color theme="1"/>
        <rFont val="Arial"/>
        <family val="2"/>
      </rPr>
      <t xml:space="preserve">
PROGRAMA: </t>
    </r>
    <r>
      <rPr>
        <sz val="10"/>
        <color theme="1"/>
        <rFont val="Arial"/>
        <family val="2"/>
      </rPr>
      <t xml:space="preserve">Fortalecimiento de la gestión financiera mediante las fuentes de ingreso y optimización de los recursos para el cumplimiento de la función y misión social de la Universidad.
</t>
    </r>
    <r>
      <rPr>
        <b/>
        <sz val="10"/>
        <color theme="1"/>
        <rFont val="Arial"/>
        <family val="2"/>
      </rPr>
      <t>PROYECTO</t>
    </r>
    <r>
      <rPr>
        <sz val="10"/>
        <color theme="1"/>
        <rFont val="Arial"/>
        <family val="2"/>
      </rPr>
      <t xml:space="preserve">: Gestión Financiera y contable universitario.
</t>
    </r>
    <r>
      <rPr>
        <b/>
        <sz val="10"/>
        <color theme="1"/>
        <rFont val="Arial"/>
        <family val="2"/>
      </rPr>
      <t>PROYECTO</t>
    </r>
    <r>
      <rPr>
        <sz val="10"/>
        <color theme="1"/>
        <rFont val="Arial"/>
        <family val="2"/>
      </rPr>
      <t>: Fuentes de financiación externa</t>
    </r>
  </si>
  <si>
    <r>
      <rPr>
        <b/>
        <sz val="10"/>
        <color theme="1"/>
        <rFont val="Arial"/>
        <family val="2"/>
      </rPr>
      <t>EJE  6.  DESARROLLO, GESTIÓN Y SOSTENIBILIDAD INSTITUCIONAL</t>
    </r>
    <r>
      <rPr>
        <sz val="10"/>
        <color theme="1"/>
        <rFont val="Arial"/>
        <family val="2"/>
      </rPr>
      <t xml:space="preserve">
</t>
    </r>
    <r>
      <rPr>
        <b/>
        <sz val="10"/>
        <color theme="1"/>
        <rFont val="Arial"/>
        <family val="2"/>
      </rPr>
      <t>PROGRAMA:</t>
    </r>
    <r>
      <rPr>
        <sz val="10"/>
        <color theme="1"/>
        <rFont val="Arial"/>
        <family val="2"/>
      </rPr>
      <t xml:space="preserve"> Fortalecimiento de la gestión financiera mediante las fuentes de ingreso y optimización de los recursos para el cumplimiento de la función y misión social de la Universidad.
</t>
    </r>
    <r>
      <rPr>
        <b/>
        <sz val="10"/>
        <color theme="1"/>
        <rFont val="Arial"/>
        <family val="2"/>
      </rPr>
      <t>PROYECTO:</t>
    </r>
    <r>
      <rPr>
        <sz val="10"/>
        <color theme="1"/>
        <rFont val="Arial"/>
        <family val="2"/>
      </rPr>
      <t xml:space="preserve"> Gestión Financiera y contable universitario.</t>
    </r>
    <r>
      <rPr>
        <b/>
        <sz val="10"/>
        <color theme="1"/>
        <rFont val="Arial"/>
        <family val="2"/>
      </rPr>
      <t xml:space="preserve">
PROYECTO:</t>
    </r>
    <r>
      <rPr>
        <sz val="10"/>
        <color theme="1"/>
        <rFont val="Arial"/>
        <family val="2"/>
      </rPr>
      <t xml:space="preserve"> Fuentes de financiación externa</t>
    </r>
  </si>
  <si>
    <r>
      <t xml:space="preserve">1. El Técnico de la DRLP, verifica el cumplimiento de los requisitos de la normatividad asociada a la vinculación de personal administrativo, </t>
    </r>
    <r>
      <rPr>
        <sz val="10"/>
        <color rgb="FFFF0000"/>
        <rFont val="Arial"/>
        <family val="2"/>
      </rPr>
      <t xml:space="preserve"> </t>
    </r>
    <r>
      <rPr>
        <sz val="10"/>
        <rFont val="Arial"/>
        <family val="2"/>
      </rPr>
      <t>contrastando con los documentos entregados. Se informa al seleccionado vía correo electrónico si cumple o no con los requisitos para su vinculación.</t>
    </r>
  </si>
  <si>
    <r>
      <t>EJE  6.  DESARROLLO, GESTIÓN Y SOSTENIBILIDAD INSTITUCIONAL
PROGRAMA:</t>
    </r>
    <r>
      <rPr>
        <sz val="10"/>
        <rFont val="Arial"/>
        <family val="2"/>
      </rPr>
      <t xml:space="preserve"> Consolidación e implementación de óptimos de calidad que garanticen la efectividad de las funciones académico-administrativas, la transparencia y la ética para la toma de decisiones y el desarrollo de la operativización institucional.</t>
    </r>
    <r>
      <rPr>
        <b/>
        <sz val="10"/>
        <rFont val="Arial"/>
        <family val="2"/>
      </rPr>
      <t xml:space="preserve">
PROYECTO: </t>
    </r>
    <r>
      <rPr>
        <sz val="10"/>
        <rFont val="Arial"/>
        <family val="2"/>
      </rPr>
      <t>Sistema de Información  para la eficiencia administrativa.</t>
    </r>
    <r>
      <rPr>
        <b/>
        <sz val="10"/>
        <rFont val="Arial"/>
        <family val="2"/>
      </rPr>
      <t xml:space="preserve">
OBJETIVO: </t>
    </r>
    <r>
      <rPr>
        <sz val="10"/>
        <rFont val="Arial"/>
        <family val="2"/>
      </rPr>
      <t>Gestionar la eficiencia administrativa mediante una información oportuna, veraz, responsable, que genere valor público a la ciudadanía en general, grupos de valor y de interés, en el marco del aseguramiento interno de la calidad, como pilares de sustentabilidad y sostenibilidad institucional.</t>
    </r>
  </si>
  <si>
    <r>
      <rPr>
        <b/>
        <sz val="10"/>
        <color theme="1"/>
        <rFont val="Arial"/>
        <family val="2"/>
      </rPr>
      <t>EJE  6.  DESARROLLO, GESTIÓN Y SOSTENIBILIDAD INSTITUCIONAL</t>
    </r>
    <r>
      <rPr>
        <sz val="10"/>
        <color theme="1"/>
        <rFont val="Arial"/>
        <family val="2"/>
      </rPr>
      <t xml:space="preserve">
</t>
    </r>
    <r>
      <rPr>
        <b/>
        <sz val="10"/>
        <color theme="1"/>
        <rFont val="Arial"/>
        <family val="2"/>
      </rPr>
      <t>PROGRAMA:</t>
    </r>
    <r>
      <rPr>
        <sz val="10"/>
        <color theme="1"/>
        <rFont val="Arial"/>
        <family val="2"/>
      </rPr>
      <t xml:space="preserve"> Consolidación e implementación de óptimos de calidad que garanticen la efectividad de las funciones académico-administrativas, la transparencia y la ética para la toma de decisiones y el desarrollo de la operativización institucional.
</t>
    </r>
    <r>
      <rPr>
        <b/>
        <sz val="10"/>
        <color theme="1"/>
        <rFont val="Arial"/>
        <family val="2"/>
      </rPr>
      <t>PROYECTO</t>
    </r>
    <r>
      <rPr>
        <sz val="10"/>
        <color theme="1"/>
        <rFont val="Arial"/>
        <family val="2"/>
      </rPr>
      <t xml:space="preserve">: Sistema Interno de Aseguramiento  de la Calidad.
</t>
    </r>
    <r>
      <rPr>
        <b/>
        <sz val="10"/>
        <color theme="1"/>
        <rFont val="Arial"/>
        <family val="2"/>
      </rPr>
      <t xml:space="preserve">OBJETIVO: </t>
    </r>
    <r>
      <rPr>
        <sz val="10"/>
        <color theme="1"/>
        <rFont val="Arial"/>
        <family val="2"/>
      </rPr>
      <t>Fortalecer el  el Sistema Interno de Aseguramiento de la Calidad - SIAC, para gestionar las operaciones, actividades y procesos institucionales que optimicen la gestión institucional.</t>
    </r>
  </si>
  <si>
    <r>
      <rPr>
        <b/>
        <sz val="10"/>
        <color theme="1"/>
        <rFont val="Arial"/>
        <family val="2"/>
      </rPr>
      <t>EJE  6.  DESARROLLO, GESTIÓN Y SOSTENIBILIDAD INSTITUCIONAL</t>
    </r>
    <r>
      <rPr>
        <sz val="10"/>
        <color theme="1"/>
        <rFont val="Arial"/>
        <family val="2"/>
      </rPr>
      <t xml:space="preserve">
</t>
    </r>
    <r>
      <rPr>
        <b/>
        <sz val="10"/>
        <color theme="1"/>
        <rFont val="Arial"/>
        <family val="2"/>
      </rPr>
      <t>PROGRAMA:</t>
    </r>
    <r>
      <rPr>
        <sz val="10"/>
        <color theme="1"/>
        <rFont val="Arial"/>
        <family val="2"/>
      </rPr>
      <t xml:space="preserve"> Consolidación e implementación de óptimos de calidad que garanticen la efectividad de las funciones académico-administrativas, la transparencia y la ética para la toma de decisiones y el desarrollo de la operativización institucional.
</t>
    </r>
    <r>
      <rPr>
        <b/>
        <sz val="10"/>
        <color theme="1"/>
        <rFont val="Arial"/>
        <family val="2"/>
      </rPr>
      <t>PROYECTO</t>
    </r>
    <r>
      <rPr>
        <sz val="10"/>
        <color theme="1"/>
        <rFont val="Arial"/>
        <family val="2"/>
      </rPr>
      <t xml:space="preserve">: Sistema Interno de Aseguramiento  de la Calidad.
</t>
    </r>
    <r>
      <rPr>
        <b/>
        <sz val="10"/>
        <color theme="1"/>
        <rFont val="Arial"/>
        <family val="2"/>
      </rPr>
      <t>OBJETIVO:</t>
    </r>
    <r>
      <rPr>
        <sz val="10"/>
        <color theme="1"/>
        <rFont val="Arial"/>
        <family val="2"/>
      </rPr>
      <t xml:space="preserve"> Fortalecer el  el Sistema Interno de Aseguramiento de la Calidad - SIAC, para gestionar las operaciones, actividades y procesos institucionales que optimicen la gestión institucional.
</t>
    </r>
  </si>
  <si>
    <r>
      <rPr>
        <b/>
        <sz val="10"/>
        <color theme="1"/>
        <rFont val="Arial"/>
        <family val="2"/>
      </rPr>
      <t>EJE 6. DESARROLLO, GESTIÓN Y SOSTENIBILIDAD INSTITUCIONAL</t>
    </r>
    <r>
      <rPr>
        <sz val="10"/>
        <color theme="1"/>
        <rFont val="Arial"/>
        <family val="2"/>
      </rPr>
      <t xml:space="preserve">
</t>
    </r>
    <r>
      <rPr>
        <b/>
        <sz val="10"/>
        <color theme="1"/>
        <rFont val="Arial"/>
        <family val="2"/>
      </rPr>
      <t>PROGRAMA:</t>
    </r>
    <r>
      <rPr>
        <sz val="10"/>
        <color theme="1"/>
        <rFont val="Arial"/>
        <family val="2"/>
      </rPr>
      <t xml:space="preserve">  Fortalecimiento de la gestión financiera mediante las fuentes de ingreso y optimización de los recursos para el cumplimiento de la función y misión social de la Universidad..
</t>
    </r>
    <r>
      <rPr>
        <b/>
        <sz val="10"/>
        <color theme="1"/>
        <rFont val="Arial"/>
        <family val="2"/>
      </rPr>
      <t>PROYECTO:</t>
    </r>
    <r>
      <rPr>
        <sz val="10"/>
        <color theme="1"/>
        <rFont val="Arial"/>
        <family val="2"/>
      </rPr>
      <t xml:space="preserve"> Gestión Financiera y contable universitario - Programa Transformación Digital Con Énfasis Diferencial Y Territorial Mediante Estrategias</t>
    </r>
  </si>
  <si>
    <r>
      <rPr>
        <b/>
        <sz val="10"/>
        <color theme="1"/>
        <rFont val="Arial"/>
        <family val="2"/>
      </rPr>
      <t>EJE 6.</t>
    </r>
    <r>
      <rPr>
        <sz val="10"/>
        <color theme="1"/>
        <rFont val="Arial"/>
        <family val="2"/>
      </rPr>
      <t xml:space="preserve"> DESARROLLO, GESTIÓN Y SOSTENIBILIDAD INSTITUCIONAL.
</t>
    </r>
    <r>
      <rPr>
        <b/>
        <sz val="10"/>
        <color theme="1"/>
        <rFont val="Arial"/>
        <family val="2"/>
      </rPr>
      <t>PROGRAMA:</t>
    </r>
    <r>
      <rPr>
        <sz val="10"/>
        <color theme="1"/>
        <rFont val="Arial"/>
        <family val="2"/>
      </rPr>
      <t xml:space="preserve"> Estructuración del Plan de Desarrollo Físico de la Universidad para atender las funciones misionales, las políticas de bienestar universitario, la responsabilidad ambiental y la gestión administrativa.
</t>
    </r>
    <r>
      <rPr>
        <b/>
        <sz val="10"/>
        <color theme="1"/>
        <rFont val="Arial"/>
        <family val="2"/>
      </rPr>
      <t>PROYECTO:</t>
    </r>
    <r>
      <rPr>
        <sz val="10"/>
        <color theme="1"/>
        <rFont val="Arial"/>
        <family val="2"/>
      </rPr>
      <t xml:space="preserve"> Gestión de la infraestructura física institucional</t>
    </r>
  </si>
  <si>
    <r>
      <rPr>
        <b/>
        <sz val="10"/>
        <color theme="1"/>
        <rFont val="Arial"/>
        <family val="2"/>
      </rPr>
      <t>EJE 6.</t>
    </r>
    <r>
      <rPr>
        <sz val="10"/>
        <color theme="1"/>
        <rFont val="Arial"/>
        <family val="2"/>
      </rPr>
      <t xml:space="preserve"> DESARROLLO, GESTIÓN Y SOSTENIBILIDAD INSTITUCIONAL.
</t>
    </r>
    <r>
      <rPr>
        <b/>
        <sz val="10"/>
        <color theme="1"/>
        <rFont val="Arial"/>
        <family val="2"/>
      </rPr>
      <t>PROGRAMA:</t>
    </r>
    <r>
      <rPr>
        <sz val="10"/>
        <color theme="1"/>
        <rFont val="Arial"/>
        <family val="2"/>
      </rPr>
      <t xml:space="preserve"> Estructuración del Plan de Desarrollo Físico de la Universidad para atender las funciones misionales, las políticas de bienestar universitario, la responsabilidad ambiental y la gestión administrativa.
</t>
    </r>
  </si>
  <si>
    <r>
      <rPr>
        <b/>
        <sz val="10"/>
        <color theme="1"/>
        <rFont val="Arial"/>
        <family val="2"/>
      </rPr>
      <t>EJE 6.</t>
    </r>
    <r>
      <rPr>
        <sz val="10"/>
        <color theme="1"/>
        <rFont val="Arial"/>
        <family val="2"/>
      </rPr>
      <t xml:space="preserve"> DESARROLLO, GESTIÓN Y SOSTENIBILIDAD INSTITUCIONAL.
</t>
    </r>
    <r>
      <rPr>
        <b/>
        <sz val="10"/>
        <color theme="1"/>
        <rFont val="Arial"/>
        <family val="2"/>
      </rPr>
      <t>PROGRAMA:</t>
    </r>
    <r>
      <rPr>
        <sz val="10"/>
        <color theme="1"/>
        <rFont val="Arial"/>
        <family val="2"/>
      </rPr>
      <t xml:space="preserve"> Estructuración del Plan de Desarrollo Físico de la Universidad para atender las funciones misionales, las políticas de bienestar universitario, la responsabilidad ambiental y la gestión administrativa.
l</t>
    </r>
  </si>
  <si>
    <r>
      <rPr>
        <b/>
        <sz val="10"/>
        <color theme="1"/>
        <rFont val="Arial"/>
        <family val="2"/>
      </rPr>
      <t xml:space="preserve">EJE 6. </t>
    </r>
    <r>
      <rPr>
        <sz val="10"/>
        <color theme="1"/>
        <rFont val="Arial"/>
        <family val="2"/>
      </rPr>
      <t xml:space="preserve">DESARROLLO, GESTIÓN Y SOSTENIBILIDAD INSTITUCIONAL.
</t>
    </r>
    <r>
      <rPr>
        <b/>
        <sz val="10"/>
        <color theme="1"/>
        <rFont val="Arial"/>
        <family val="2"/>
      </rPr>
      <t>PROGRAMA:</t>
    </r>
    <r>
      <rPr>
        <sz val="10"/>
        <color theme="1"/>
        <rFont val="Arial"/>
        <family val="2"/>
      </rPr>
      <t xml:space="preserve"> Estructuración del Plan de Desarrollo Físico de la Universidad para atender las funciones misionales, las políticas de bienestar universitario, la responsabilidad ambiental y la gestión administrativa.
</t>
    </r>
    <r>
      <rPr>
        <b/>
        <sz val="10"/>
        <color theme="1"/>
        <rFont val="Arial"/>
        <family val="2"/>
      </rPr>
      <t>PROYECTO:</t>
    </r>
    <r>
      <rPr>
        <sz val="10"/>
        <color theme="1"/>
        <rFont val="Arial"/>
        <family val="2"/>
      </rPr>
      <t xml:space="preserve"> Gestión de la infraestructura física institucional</t>
    </r>
  </si>
  <si>
    <r>
      <rPr>
        <b/>
        <sz val="10"/>
        <color theme="1"/>
        <rFont val="Arial"/>
        <family val="2"/>
      </rPr>
      <t>EJE 6:</t>
    </r>
    <r>
      <rPr>
        <sz val="10"/>
        <color theme="1"/>
        <rFont val="Arial"/>
        <family val="2"/>
      </rPr>
      <t xml:space="preserve"> Eficiencia y transparencia Administrativa.
</t>
    </r>
    <r>
      <rPr>
        <b/>
        <sz val="10"/>
        <color theme="1"/>
        <rFont val="Arial"/>
        <family val="2"/>
      </rPr>
      <t>PROGRAMA:</t>
    </r>
    <r>
      <rPr>
        <sz val="10"/>
        <color theme="1"/>
        <rFont val="Arial"/>
        <family val="2"/>
      </rPr>
      <t xml:space="preserve"> Implementación de un sistema de administración del talento humano que fortalezca el ciclo de vida de los servidores públicos de la Universidad en el marco del crecimiento y de la cualificación profesional, para generar crecimiento, bienestar y eficiencia en la Institución.
</t>
    </r>
    <r>
      <rPr>
        <b/>
        <sz val="10"/>
        <color theme="1"/>
        <rFont val="Arial"/>
        <family val="2"/>
      </rPr>
      <t>PROYECTO:</t>
    </r>
    <r>
      <rPr>
        <sz val="10"/>
        <color theme="1"/>
        <rFont val="Arial"/>
        <family val="2"/>
      </rPr>
      <t xml:space="preserve"> Política de Gestión Estratégica del Talento Humano</t>
    </r>
  </si>
  <si>
    <r>
      <rPr>
        <b/>
        <sz val="10"/>
        <color theme="1"/>
        <rFont val="Arial"/>
        <family val="2"/>
      </rPr>
      <t>EJE 6.</t>
    </r>
    <r>
      <rPr>
        <sz val="10"/>
        <color theme="1"/>
        <rFont val="Arial"/>
        <family val="2"/>
      </rPr>
      <t xml:space="preserve"> DESARROLLO, GESTIÓN Y SOSTENIBILIDAD INSTITUCIONAL.</t>
    </r>
  </si>
  <si>
    <r>
      <t>debido a acciones  que adelanta el personal de vigilancia en el ejercicio de sus funciones</t>
    </r>
    <r>
      <rPr>
        <sz val="10"/>
        <color rgb="FFFF0000"/>
        <rFont val="Arial"/>
        <family val="2"/>
      </rPr>
      <t xml:space="preserve"> </t>
    </r>
  </si>
  <si>
    <r>
      <rPr>
        <b/>
        <sz val="10"/>
        <color rgb="FF000000"/>
        <rFont val="Arial"/>
        <family val="2"/>
      </rPr>
      <t>EJE UNO:</t>
    </r>
    <r>
      <rPr>
        <sz val="10"/>
        <color rgb="FF000000"/>
        <rFont val="Arial"/>
        <family val="2"/>
      </rPr>
      <t xml:space="preserve"> EDUCACIÓN INTEGRAL PARA LA TRANSFORMACIÓN SOCIAL Y LA PAZ.
</t>
    </r>
    <r>
      <rPr>
        <b/>
        <sz val="10"/>
        <color rgb="FF000000"/>
        <rFont val="Arial"/>
        <family val="2"/>
      </rPr>
      <t>PROGRAMA:</t>
    </r>
    <r>
      <rPr>
        <sz val="10"/>
        <color rgb="FF000000"/>
        <rFont val="Arial"/>
        <family val="2"/>
      </rPr>
      <t xml:space="preserve"> Estructuración de las tecnologías para la educación orientadas al fortalecimiento del proceso de formación. 
</t>
    </r>
    <r>
      <rPr>
        <b/>
        <sz val="10"/>
        <color rgb="FF000000"/>
        <rFont val="Arial"/>
        <family val="2"/>
      </rPr>
      <t>OBJETIVO:</t>
    </r>
    <r>
      <rPr>
        <sz val="10"/>
        <color rgb="FF000000"/>
        <rFont val="Arial"/>
        <family val="2"/>
      </rPr>
      <t xml:space="preserve"> Optimizar el uso de las TIC y los recursos bibliográficos para promover ambientes de aprendizaje dinámicos y alternativos para el fortalecimiento de la calidad de los procesos misionales, de docencia, investigación y extensión.</t>
    </r>
  </si>
  <si>
    <r>
      <rPr>
        <b/>
        <sz val="10"/>
        <color rgb="FF000000"/>
        <rFont val="Arial"/>
        <family val="2"/>
      </rPr>
      <t>EJE UNO:</t>
    </r>
    <r>
      <rPr>
        <sz val="10"/>
        <color rgb="FF000000"/>
        <rFont val="Arial"/>
        <family val="2"/>
      </rPr>
      <t xml:space="preserve"> EDUCACIÓN INTEGRAL PARA LA TRANSFORMACIÓN SOCIAL Y LA PAZ.
</t>
    </r>
    <r>
      <rPr>
        <b/>
        <sz val="10"/>
        <color rgb="FF000000"/>
        <rFont val="Arial"/>
        <family val="2"/>
      </rPr>
      <t>PROGRAMA:</t>
    </r>
    <r>
      <rPr>
        <sz val="10"/>
        <color rgb="FF000000"/>
        <rFont val="Arial"/>
        <family val="2"/>
      </rPr>
      <t xml:space="preserve"> Estructuración de las tecnologías para la educación orientadas al fortalecimiento del proceso de formación. 
</t>
    </r>
    <r>
      <rPr>
        <b/>
        <sz val="10"/>
        <color rgb="FF000000"/>
        <rFont val="Arial"/>
        <family val="2"/>
      </rPr>
      <t xml:space="preserve">OBJETIVO: </t>
    </r>
    <r>
      <rPr>
        <sz val="10"/>
        <color rgb="FF000000"/>
        <rFont val="Arial"/>
        <family val="2"/>
      </rPr>
      <t>Optimizar el uso de las TIC y los recursos bibliográficos para promover ambientes de aprendizaje dinámicos y alternativos para el fortalecimiento de la calidad de los procesos misionales, de docencia, investigación y extensión.</t>
    </r>
  </si>
  <si>
    <r>
      <rPr>
        <b/>
        <sz val="10"/>
        <rFont val="Arial"/>
        <family val="2"/>
      </rPr>
      <t xml:space="preserve">EJE UNO: </t>
    </r>
    <r>
      <rPr>
        <sz val="10"/>
        <rFont val="Arial"/>
        <family val="2"/>
      </rPr>
      <t xml:space="preserve">EDUCACIÓN INTEGRAL PARA LA TRANSFORMACIÓN SOCIAL Y LA PAZ.
</t>
    </r>
    <r>
      <rPr>
        <b/>
        <sz val="10"/>
        <rFont val="Arial"/>
        <family val="2"/>
      </rPr>
      <t>PROGRAMA:</t>
    </r>
    <r>
      <rPr>
        <sz val="10"/>
        <rFont val="Arial"/>
        <family val="2"/>
      </rPr>
      <t xml:space="preserve"> Estructuración de las tecnologías para la educación orientadas al fortalecimiento del proceso de formación. 
</t>
    </r>
    <r>
      <rPr>
        <b/>
        <sz val="10"/>
        <rFont val="Arial"/>
        <family val="2"/>
      </rPr>
      <t>OBJETIVO:</t>
    </r>
    <r>
      <rPr>
        <sz val="10"/>
        <rFont val="Arial"/>
        <family val="2"/>
      </rPr>
      <t xml:space="preserve"> Optimizar el uso de las TIC y los recursos bibliográficos para promover ambientes de aprendizaje dinámicos y alternativos para el fortalecimiento de la calidad de los procesos misionales, de docencia, investigación y extensión.</t>
    </r>
  </si>
  <si>
    <r>
      <rPr>
        <b/>
        <sz val="10"/>
        <rFont val="Arial"/>
        <family val="2"/>
      </rPr>
      <t xml:space="preserve">EJE UNO: </t>
    </r>
    <r>
      <rPr>
        <sz val="10"/>
        <rFont val="Arial"/>
        <family val="2"/>
      </rPr>
      <t xml:space="preserve">EDUCACIÓN INTEGRAL PARA LA TRANSFORMACIÓN SOCIAL Y LA PAZ.
</t>
    </r>
    <r>
      <rPr>
        <b/>
        <sz val="10"/>
        <rFont val="Arial"/>
        <family val="2"/>
      </rPr>
      <t xml:space="preserve">PROGRAMA: </t>
    </r>
    <r>
      <rPr>
        <sz val="10"/>
        <rFont val="Arial"/>
        <family val="2"/>
      </rPr>
      <t xml:space="preserve">Estructuración de las tecnologías para la educación orientadas al fortalecimiento del proceso de formación. 
</t>
    </r>
    <r>
      <rPr>
        <b/>
        <sz val="10"/>
        <rFont val="Arial"/>
        <family val="2"/>
      </rPr>
      <t>OBJETIVO:</t>
    </r>
    <r>
      <rPr>
        <sz val="10"/>
        <rFont val="Arial"/>
        <family val="2"/>
      </rPr>
      <t xml:space="preserve"> Optimizar el uso de las TIC y los recursos bibliográficos para promover ambientes de aprendizaje dinámicos y alternativos para el fortalecimiento de la calidad de los procesos misionales, de docencia, investigación y extensión.                                          </t>
    </r>
  </si>
  <si>
    <r>
      <rPr>
        <b/>
        <sz val="10"/>
        <color theme="1"/>
        <rFont val="Arial"/>
        <family val="2"/>
      </rPr>
      <t>EJE 6</t>
    </r>
    <r>
      <rPr>
        <sz val="10"/>
        <color theme="1"/>
        <rFont val="Arial"/>
        <family val="2"/>
      </rPr>
      <t xml:space="preserve">,  DESARROLLO, GESTIÓN Y SOSTENIBILIDAD INSTITUCIONAL
</t>
    </r>
    <r>
      <rPr>
        <b/>
        <sz val="10"/>
        <color theme="1"/>
        <rFont val="Arial"/>
        <family val="2"/>
      </rPr>
      <t>PROGRAMA:</t>
    </r>
    <r>
      <rPr>
        <sz val="10"/>
        <color theme="1"/>
        <rFont val="Arial"/>
        <family val="2"/>
      </rPr>
      <t xml:space="preserve"> Consolidación e implementación de óptimos de calidad que garanticen la efectividad de las funciones académico-administrativas, la transparencia y la ética para la toma de decisiones y el desarrollo de la operativización institucional.
</t>
    </r>
    <r>
      <rPr>
        <b/>
        <sz val="10"/>
        <color theme="1"/>
        <rFont val="Arial"/>
        <family val="2"/>
      </rPr>
      <t>PROYECTO:</t>
    </r>
    <r>
      <rPr>
        <sz val="10"/>
        <color theme="1"/>
        <rFont val="Arial"/>
        <family val="2"/>
      </rPr>
      <t xml:space="preserve"> Sistema de Información  para la eficiencia administrativa</t>
    </r>
  </si>
  <si>
    <r>
      <rPr>
        <b/>
        <sz val="10"/>
        <color theme="1"/>
        <rFont val="Arial"/>
        <family val="2"/>
      </rPr>
      <t xml:space="preserve">Eje 4.  BIENESTAR PARA EL DESARROLLO HUMANO, INTEGRAL, INCLUYENTE E INTERCULTURAL
</t>
    </r>
    <r>
      <rPr>
        <sz val="10"/>
        <color theme="1"/>
        <rFont val="Arial"/>
        <family val="2"/>
      </rPr>
      <t xml:space="preserve">
Objetivo 4. Fortalecer el desarrollo humano integral mediante el ejercicio de derechos, a través de la participación, representación e inclusión de toda la comunidad universitaria para la convivencia, la construcción y cohesión del tejido social.
</t>
    </r>
  </si>
  <si>
    <r>
      <rPr>
        <b/>
        <sz val="10"/>
        <color theme="1"/>
        <rFont val="Arial"/>
        <family val="2"/>
      </rPr>
      <t xml:space="preserve">EJE 6. </t>
    </r>
    <r>
      <rPr>
        <sz val="10"/>
        <color theme="1"/>
        <rFont val="Arial"/>
        <family val="2"/>
      </rPr>
      <t xml:space="preserve">DESARROLLO, GESTIÓN Y SOSTENIBILIDAD INSTITUCIONAL
</t>
    </r>
    <r>
      <rPr>
        <b/>
        <sz val="10"/>
        <color theme="1"/>
        <rFont val="Arial"/>
        <family val="2"/>
      </rPr>
      <t>PROGRAMA:</t>
    </r>
    <r>
      <rPr>
        <sz val="10"/>
        <color theme="1"/>
        <rFont val="Arial"/>
        <family val="2"/>
      </rPr>
      <t xml:space="preserve">  Transformación digital con énfasis diferencial y territorial con estrategias de apropiación tecnológica para la ampliación y optimización de la cultura digital de los miembros de la comunidad universitaria.
</t>
    </r>
    <r>
      <rPr>
        <b/>
        <sz val="10"/>
        <color theme="1"/>
        <rFont val="Arial"/>
        <family val="2"/>
      </rPr>
      <t>PROYECTO:</t>
    </r>
    <r>
      <rPr>
        <sz val="10"/>
        <color theme="1"/>
        <rFont val="Arial"/>
        <family val="2"/>
      </rPr>
      <t xml:space="preserve"> Modernización y sostenibilidad de la Infraestructura Tecnológica</t>
    </r>
  </si>
  <si>
    <t>IDENTIFICACIÓN, ANÁLISIS Y VALORACIÓN CONSOLIDADO DE RIESGOS  DE GESTIÓN DE LA UNIVERSIDAD DEL TOLIMA</t>
  </si>
  <si>
    <t>Elaborado por: Ramiro Quintero García</t>
  </si>
  <si>
    <t>Revisado por: Mabrcela Barragan Urrea</t>
  </si>
  <si>
    <t>Fuente:PROCEDIMIENTO PARA LA ADMINISTRACIÓN DEL  RIESGO Y OPORTUNIDADES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</si>
</sst>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dd/mm/yyyy"/>
    <numFmt numFmtId="165" formatCode="_-* #,##0_-;\-* #,##0_-;_-* &quot;-&quot;??_-;_-@_-"/>
    <numFmt numFmtId="166" formatCode="d&quot; de &quot;mmmm&quot; de &quot;yyyy"/>
  </numFmts>
  <fonts count="23" x14ac:knownFonts="1">
    <font>
      <sz val="11"/>
      <color theme="1"/>
      <name val="Calibri"/>
      <family val="2"/>
      <scheme val="minor"/>
    </font>
    <font>
      <b/>
      <sz val="11"/>
      <color theme="1"/>
      <name val="Calibri"/>
      <family val="2"/>
      <scheme val="minor"/>
    </font>
    <font>
      <sz val="9"/>
      <color indexed="81"/>
      <name val="Tahoma"/>
      <family val="2"/>
    </font>
    <font>
      <sz val="11"/>
      <color theme="1"/>
      <name val="Calibri"/>
      <family val="2"/>
      <scheme val="minor"/>
    </font>
    <font>
      <sz val="10"/>
      <name val="Arial"/>
      <family val="2"/>
    </font>
    <font>
      <b/>
      <sz val="14"/>
      <color rgb="FF006600"/>
      <name val="Arial"/>
      <family val="2"/>
    </font>
    <font>
      <sz val="11"/>
      <color theme="1"/>
      <name val="Arial"/>
      <family val="2"/>
    </font>
    <font>
      <sz val="11"/>
      <name val="Arial"/>
      <family val="2"/>
    </font>
    <font>
      <b/>
      <sz val="12"/>
      <color rgb="FFFF0000"/>
      <name val="Arial"/>
      <family val="2"/>
    </font>
    <font>
      <sz val="11"/>
      <color indexed="8"/>
      <name val="Calibri"/>
      <family val="2"/>
    </font>
    <font>
      <sz val="10"/>
      <color theme="1"/>
      <name val="Arial"/>
      <family val="2"/>
    </font>
    <font>
      <b/>
      <sz val="10"/>
      <color theme="1"/>
      <name val="Arial"/>
      <family val="2"/>
    </font>
    <font>
      <sz val="11"/>
      <color theme="1"/>
      <name val="Calibri"/>
      <family val="2"/>
    </font>
    <font>
      <b/>
      <sz val="11"/>
      <color theme="1"/>
      <name val="Arial"/>
      <family val="2"/>
    </font>
    <font>
      <b/>
      <sz val="12"/>
      <color theme="1"/>
      <name val="Arial"/>
      <family val="2"/>
    </font>
    <font>
      <sz val="14"/>
      <color theme="1"/>
      <name val="Arial"/>
      <family val="2"/>
    </font>
    <font>
      <sz val="11"/>
      <color rgb="FFFF0000"/>
      <name val="Calibri"/>
      <family val="2"/>
      <scheme val="minor"/>
    </font>
    <font>
      <b/>
      <sz val="10"/>
      <name val="Arial"/>
      <family val="2"/>
    </font>
    <font>
      <sz val="10"/>
      <color rgb="FFFF0000"/>
      <name val="Arial"/>
      <family val="2"/>
    </font>
    <font>
      <sz val="10"/>
      <color rgb="FF000000"/>
      <name val="Arial"/>
      <family val="2"/>
    </font>
    <font>
      <sz val="11"/>
      <name val="Calibri"/>
      <family val="2"/>
      <scheme val="minor"/>
    </font>
    <font>
      <i/>
      <sz val="10"/>
      <name val="Arial"/>
      <family val="2"/>
    </font>
    <font>
      <b/>
      <sz val="10"/>
      <color rgb="FF000000"/>
      <name val="Arial"/>
      <family val="2"/>
    </font>
  </fonts>
  <fills count="19">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0"/>
        <bgColor theme="0"/>
      </patternFill>
    </fill>
    <fill>
      <patternFill patternType="solid">
        <fgColor rgb="FFDADADA"/>
        <bgColor rgb="FFDADADA"/>
      </patternFill>
    </fill>
    <fill>
      <patternFill patternType="solid">
        <fgColor rgb="FFF1C232"/>
        <bgColor rgb="FFF1C232"/>
      </patternFill>
    </fill>
    <fill>
      <patternFill patternType="solid">
        <fgColor theme="5" tint="0.79998168889431442"/>
        <bgColor indexed="64"/>
      </patternFill>
    </fill>
    <fill>
      <patternFill patternType="solid">
        <fgColor theme="0"/>
        <bgColor rgb="FFFFFF00"/>
      </patternFill>
    </fill>
    <fill>
      <patternFill patternType="solid">
        <fgColor theme="4" tint="0.79998168889431442"/>
        <bgColor theme="0"/>
      </patternFill>
    </fill>
    <fill>
      <patternFill patternType="solid">
        <fgColor rgb="FFDBDADA"/>
        <bgColor rgb="FFDBDADA"/>
      </patternFill>
    </fill>
    <fill>
      <patternFill patternType="solid">
        <fgColor rgb="FFFFFFFF"/>
        <bgColor rgb="FFFFFFFF"/>
      </patternFill>
    </fill>
    <fill>
      <patternFill patternType="solid">
        <fgColor theme="0"/>
        <bgColor rgb="FFDBDADA"/>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medium">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style="thin">
        <color indexed="64"/>
      </left>
      <right/>
      <top style="thin">
        <color rgb="FF000000"/>
      </top>
      <bottom/>
      <diagonal/>
    </border>
    <border>
      <left style="thin">
        <color indexed="64"/>
      </left>
      <right/>
      <top/>
      <bottom style="thin">
        <color rgb="FF000000"/>
      </bottom>
      <diagonal/>
    </border>
    <border>
      <left/>
      <right style="thin">
        <color indexed="64"/>
      </right>
      <top/>
      <bottom style="thin">
        <color rgb="FF000000"/>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diagonal/>
    </border>
    <border>
      <left style="thin">
        <color indexed="64"/>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indexed="64"/>
      </top>
      <bottom/>
      <diagonal/>
    </border>
  </borders>
  <cellStyleXfs count="6">
    <xf numFmtId="0" fontId="0" fillId="0" borderId="0"/>
    <xf numFmtId="9" fontId="3" fillId="0" borderId="0" applyFont="0" applyFill="0" applyBorder="0" applyAlignment="0" applyProtection="0"/>
    <xf numFmtId="0" fontId="4" fillId="0" borderId="0">
      <alignment vertical="center"/>
    </xf>
    <xf numFmtId="0" fontId="9" fillId="0" borderId="0"/>
    <xf numFmtId="0" fontId="12" fillId="0" borderId="0"/>
    <xf numFmtId="43" fontId="3" fillId="0" borderId="0" applyFont="0" applyFill="0" applyBorder="0" applyAlignment="0" applyProtection="0"/>
  </cellStyleXfs>
  <cellXfs count="358">
    <xf numFmtId="0" fontId="0" fillId="0" borderId="0" xfId="0"/>
    <xf numFmtId="0" fontId="0" fillId="0" borderId="1" xfId="0" applyBorder="1"/>
    <xf numFmtId="0" fontId="0" fillId="0" borderId="1" xfId="0" applyBorder="1" applyAlignment="1">
      <alignment vertical="center"/>
    </xf>
    <xf numFmtId="0" fontId="1" fillId="0" borderId="1" xfId="0" applyFont="1" applyBorder="1" applyAlignment="1">
      <alignment horizontal="center"/>
    </xf>
    <xf numFmtId="0" fontId="0" fillId="0" borderId="0" xfId="0" applyAlignment="1">
      <alignment horizontal="center" vertical="center"/>
    </xf>
    <xf numFmtId="0" fontId="1" fillId="0" borderId="1" xfId="0" applyFont="1" applyFill="1" applyBorder="1" applyAlignment="1">
      <alignment horizontal="center"/>
    </xf>
    <xf numFmtId="9" fontId="0" fillId="0" borderId="1" xfId="0" applyNumberFormat="1" applyBorder="1"/>
    <xf numFmtId="0" fontId="0" fillId="0" borderId="0" xfId="0" applyAlignment="1">
      <alignment wrapText="1"/>
    </xf>
    <xf numFmtId="0" fontId="1" fillId="0" borderId="2" xfId="0" applyFont="1" applyFill="1" applyBorder="1" applyAlignment="1">
      <alignment horizontal="center"/>
    </xf>
    <xf numFmtId="0" fontId="0" fillId="0" borderId="2" xfId="0" applyFill="1" applyBorder="1"/>
    <xf numFmtId="9" fontId="0" fillId="0" borderId="1" xfId="0" applyNumberFormat="1" applyFill="1" applyBorder="1"/>
    <xf numFmtId="9" fontId="0" fillId="0" borderId="2" xfId="0" applyNumberFormat="1" applyFill="1" applyBorder="1"/>
    <xf numFmtId="0" fontId="0" fillId="0" borderId="0" xfId="0" applyFill="1"/>
    <xf numFmtId="0" fontId="0" fillId="0" borderId="0" xfId="0" applyFill="1" applyAlignment="1">
      <alignment horizontal="center" vertical="center"/>
    </xf>
    <xf numFmtId="0" fontId="1" fillId="0" borderId="12" xfId="0" applyFont="1" applyFill="1" applyBorder="1" applyAlignment="1">
      <alignment horizontal="center"/>
    </xf>
    <xf numFmtId="9" fontId="0" fillId="0" borderId="12" xfId="0" applyNumberFormat="1" applyFill="1" applyBorder="1"/>
    <xf numFmtId="0" fontId="11" fillId="5" borderId="1" xfId="2" applyNumberFormat="1" applyFont="1" applyFill="1" applyBorder="1" applyAlignment="1" applyProtection="1">
      <alignment horizontal="center" vertical="center" wrapText="1"/>
    </xf>
    <xf numFmtId="0" fontId="0" fillId="0" borderId="3" xfId="0" applyBorder="1" applyAlignment="1">
      <alignment vertical="center"/>
    </xf>
    <xf numFmtId="0" fontId="6" fillId="8" borderId="1"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0" borderId="0" xfId="0" applyFont="1" applyAlignment="1">
      <alignment horizontal="center" vertical="center"/>
    </xf>
    <xf numFmtId="0" fontId="6" fillId="9" borderId="0" xfId="0" applyFont="1" applyFill="1"/>
    <xf numFmtId="0" fontId="6" fillId="0" borderId="0" xfId="0" applyFont="1"/>
    <xf numFmtId="0" fontId="7" fillId="0" borderId="0" xfId="0" applyFont="1"/>
    <xf numFmtId="0" fontId="0" fillId="9" borderId="0" xfId="0" applyFill="1"/>
    <xf numFmtId="0" fontId="10" fillId="0" borderId="30" xfId="0" applyFont="1" applyBorder="1" applyAlignment="1">
      <alignment horizontal="left" vertical="center" wrapText="1"/>
    </xf>
    <xf numFmtId="0" fontId="10" fillId="0" borderId="0" xfId="0" applyFont="1" applyAlignment="1"/>
    <xf numFmtId="0" fontId="10" fillId="0" borderId="30" xfId="0" applyFont="1" applyBorder="1" applyAlignment="1">
      <alignment horizontal="left"/>
    </xf>
    <xf numFmtId="0" fontId="10" fillId="0" borderId="30" xfId="0" applyFont="1" applyBorder="1" applyAlignment="1">
      <alignment horizontal="left" wrapText="1"/>
    </xf>
    <xf numFmtId="0" fontId="18" fillId="0" borderId="30" xfId="0" applyFont="1" applyBorder="1" applyAlignment="1">
      <alignment horizontal="left" vertical="top" wrapText="1"/>
    </xf>
    <xf numFmtId="0" fontId="10" fillId="0" borderId="48" xfId="0" applyFont="1" applyBorder="1" applyAlignment="1">
      <alignment horizontal="left" vertical="center" wrapText="1"/>
    </xf>
    <xf numFmtId="0" fontId="3" fillId="0" borderId="0" xfId="0" applyFont="1" applyAlignment="1">
      <alignment horizontal="center" vertical="center"/>
    </xf>
    <xf numFmtId="0" fontId="3" fillId="0" borderId="0" xfId="0" applyFont="1"/>
    <xf numFmtId="0" fontId="16" fillId="0" borderId="0" xfId="0" applyFont="1"/>
    <xf numFmtId="0" fontId="20" fillId="0" borderId="0" xfId="0" applyFont="1"/>
    <xf numFmtId="0" fontId="0" fillId="0" borderId="0" xfId="0" applyFont="1" applyAlignment="1"/>
    <xf numFmtId="0" fontId="10" fillId="0" borderId="1" xfId="0" applyFont="1" applyBorder="1" applyAlignment="1">
      <alignment horizontal="left" vertical="center" wrapText="1"/>
    </xf>
    <xf numFmtId="0" fontId="10" fillId="0" borderId="1" xfId="0" applyFont="1" applyBorder="1" applyAlignment="1">
      <alignment horizontal="center" vertical="center"/>
    </xf>
    <xf numFmtId="9" fontId="10" fillId="0" borderId="1" xfId="1" applyFont="1" applyBorder="1" applyAlignment="1">
      <alignment horizontal="center" vertical="center"/>
    </xf>
    <xf numFmtId="9" fontId="10" fillId="0" borderId="1" xfId="1" applyNumberFormat="1" applyFont="1" applyBorder="1" applyAlignment="1">
      <alignment horizontal="center" vertical="center"/>
    </xf>
    <xf numFmtId="0" fontId="10" fillId="0" borderId="1" xfId="0" applyFont="1" applyBorder="1" applyAlignment="1">
      <alignment horizontal="left" vertical="top" wrapText="1"/>
    </xf>
    <xf numFmtId="14" fontId="10" fillId="0" borderId="16" xfId="0" applyNumberFormat="1" applyFont="1" applyBorder="1" applyAlignment="1">
      <alignment horizontal="center" vertical="center"/>
    </xf>
    <xf numFmtId="0" fontId="10" fillId="0" borderId="17" xfId="0" applyFont="1" applyBorder="1" applyAlignment="1">
      <alignment horizontal="center" vertical="center"/>
    </xf>
    <xf numFmtId="14" fontId="10" fillId="0" borderId="1" xfId="0" applyNumberFormat="1"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30" xfId="0" applyFont="1" applyBorder="1" applyAlignment="1">
      <alignment horizontal="center" vertical="center"/>
    </xf>
    <xf numFmtId="0" fontId="10" fillId="12" borderId="30" xfId="0" applyFont="1" applyFill="1" applyBorder="1" applyAlignment="1">
      <alignment horizontal="center" vertical="center"/>
    </xf>
    <xf numFmtId="9" fontId="10" fillId="0" borderId="30" xfId="0" applyNumberFormat="1" applyFont="1" applyBorder="1" applyAlignment="1">
      <alignment horizontal="center" vertical="center"/>
    </xf>
    <xf numFmtId="0" fontId="10" fillId="9" borderId="17" xfId="0" applyFont="1" applyFill="1" applyBorder="1" applyAlignment="1">
      <alignment horizontal="left" vertical="center" wrapText="1"/>
    </xf>
    <xf numFmtId="0" fontId="10" fillId="0" borderId="16" xfId="0" applyFont="1" applyBorder="1" applyAlignment="1">
      <alignment horizontal="left" vertical="center" wrapText="1"/>
    </xf>
    <xf numFmtId="0" fontId="10" fillId="0" borderId="16" xfId="0" applyFont="1" applyBorder="1" applyAlignment="1">
      <alignment horizontal="center" vertical="center"/>
    </xf>
    <xf numFmtId="0" fontId="10" fillId="0" borderId="16" xfId="0" applyFont="1" applyBorder="1" applyAlignment="1">
      <alignment horizontal="center" vertical="center" wrapText="1"/>
    </xf>
    <xf numFmtId="9" fontId="10" fillId="0" borderId="16" xfId="1" applyFont="1" applyBorder="1" applyAlignment="1">
      <alignment horizontal="center" vertical="center"/>
    </xf>
    <xf numFmtId="0" fontId="4" fillId="0" borderId="16" xfId="0" applyFont="1" applyBorder="1" applyAlignment="1">
      <alignment horizontal="left" vertical="center" wrapText="1"/>
    </xf>
    <xf numFmtId="0" fontId="10" fillId="0" borderId="34" xfId="0" applyFont="1" applyBorder="1" applyAlignment="1">
      <alignment horizontal="center" vertical="center"/>
    </xf>
    <xf numFmtId="0" fontId="10" fillId="9" borderId="16" xfId="0" applyFont="1" applyFill="1" applyBorder="1" applyAlignment="1">
      <alignment horizontal="left" vertical="center" wrapText="1"/>
    </xf>
    <xf numFmtId="0" fontId="10" fillId="9" borderId="16" xfId="0" applyFont="1" applyFill="1" applyBorder="1" applyAlignment="1">
      <alignment horizontal="center" vertical="center"/>
    </xf>
    <xf numFmtId="0" fontId="10" fillId="6" borderId="41" xfId="0" applyFont="1" applyFill="1" applyBorder="1" applyAlignment="1">
      <alignment horizontal="left" vertical="center" wrapText="1"/>
    </xf>
    <xf numFmtId="0" fontId="10" fillId="0" borderId="1" xfId="0" applyFont="1" applyBorder="1" applyAlignment="1">
      <alignment horizontal="center" vertical="center" wrapText="1"/>
    </xf>
    <xf numFmtId="0" fontId="10" fillId="0" borderId="0" xfId="0" applyFont="1" applyAlignment="1">
      <alignment horizontal="center" vertical="center"/>
    </xf>
    <xf numFmtId="0" fontId="10" fillId="0" borderId="0" xfId="0" applyFont="1"/>
    <xf numFmtId="0" fontId="4" fillId="0" borderId="1" xfId="0" applyFont="1" applyBorder="1" applyAlignment="1">
      <alignment horizontal="center" vertical="center"/>
    </xf>
    <xf numFmtId="0" fontId="10" fillId="0" borderId="1" xfId="0" applyFont="1" applyBorder="1" applyAlignment="1">
      <alignment horizontal="justify" vertical="top"/>
    </xf>
    <xf numFmtId="0" fontId="10" fillId="0" borderId="0" xfId="0" applyFont="1" applyAlignment="1">
      <alignment vertical="top" wrapText="1"/>
    </xf>
    <xf numFmtId="0" fontId="10" fillId="0" borderId="1" xfId="0" applyFont="1" applyBorder="1" applyAlignment="1">
      <alignment horizontal="justify" vertical="top" wrapText="1"/>
    </xf>
    <xf numFmtId="9" fontId="10" fillId="0" borderId="16" xfId="1" applyFont="1" applyBorder="1" applyAlignment="1">
      <alignment vertical="center"/>
    </xf>
    <xf numFmtId="0" fontId="10" fillId="0" borderId="1" xfId="0" applyFont="1" applyBorder="1"/>
    <xf numFmtId="9" fontId="10" fillId="0" borderId="17" xfId="0" applyNumberFormat="1" applyFont="1" applyBorder="1" applyAlignment="1">
      <alignment horizontal="center" vertical="center"/>
    </xf>
    <xf numFmtId="0" fontId="10" fillId="0" borderId="1" xfId="0" applyFont="1" applyBorder="1" applyAlignment="1">
      <alignment vertical="center" wrapText="1"/>
    </xf>
    <xf numFmtId="0" fontId="10" fillId="0" borderId="16" xfId="0" applyFont="1" applyBorder="1" applyAlignment="1">
      <alignment vertical="center"/>
    </xf>
    <xf numFmtId="0" fontId="10" fillId="9" borderId="1" xfId="0" applyFont="1" applyFill="1" applyBorder="1" applyAlignment="1">
      <alignment horizontal="left" vertical="center" wrapText="1"/>
    </xf>
    <xf numFmtId="9" fontId="10" fillId="0" borderId="1" xfId="0" applyNumberFormat="1" applyFont="1" applyBorder="1" applyAlignment="1">
      <alignment horizontal="center" vertical="center"/>
    </xf>
    <xf numFmtId="9" fontId="10" fillId="14" borderId="1" xfId="0" applyNumberFormat="1" applyFont="1" applyFill="1" applyBorder="1" applyAlignment="1">
      <alignment horizontal="center" vertical="center"/>
    </xf>
    <xf numFmtId="0" fontId="10" fillId="0" borderId="1" xfId="0" applyFont="1" applyBorder="1" applyAlignment="1">
      <alignment horizontal="left"/>
    </xf>
    <xf numFmtId="0" fontId="10" fillId="0" borderId="1" xfId="4" applyFont="1" applyBorder="1" applyAlignment="1">
      <alignment horizontal="left" vertical="center" wrapText="1"/>
    </xf>
    <xf numFmtId="0" fontId="4" fillId="9" borderId="1" xfId="0" applyFont="1" applyFill="1" applyBorder="1" applyAlignment="1">
      <alignment horizontal="left" vertical="center" wrapText="1"/>
    </xf>
    <xf numFmtId="9" fontId="4" fillId="0" borderId="1" xfId="1" applyFont="1" applyBorder="1" applyAlignment="1">
      <alignment horizontal="center" vertical="center"/>
    </xf>
    <xf numFmtId="9" fontId="4" fillId="0" borderId="1" xfId="1" applyNumberFormat="1" applyFont="1" applyFill="1" applyBorder="1" applyAlignment="1">
      <alignment horizontal="center" vertical="center"/>
    </xf>
    <xf numFmtId="9" fontId="10" fillId="0" borderId="1" xfId="1"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9" fontId="10" fillId="9" borderId="1" xfId="1" applyNumberFormat="1" applyFont="1" applyFill="1" applyBorder="1" applyAlignment="1">
      <alignment horizontal="center" vertical="center"/>
    </xf>
    <xf numFmtId="0" fontId="10" fillId="0" borderId="1" xfId="0" applyFont="1" applyBorder="1" applyAlignment="1">
      <alignment horizontal="justify" vertical="center" wrapText="1"/>
    </xf>
    <xf numFmtId="14" fontId="10" fillId="0" borderId="1" xfId="0" applyNumberFormat="1" applyFont="1" applyBorder="1" applyAlignment="1">
      <alignment vertical="center"/>
    </xf>
    <xf numFmtId="0" fontId="10" fillId="0" borderId="0" xfId="0" applyFont="1" applyAlignment="1">
      <alignment wrapText="1"/>
    </xf>
    <xf numFmtId="0" fontId="10" fillId="0" borderId="36" xfId="0" applyFont="1" applyBorder="1" applyAlignment="1">
      <alignment horizontal="center" vertical="center"/>
    </xf>
    <xf numFmtId="9" fontId="10" fillId="0" borderId="36" xfId="0" applyNumberFormat="1" applyFont="1" applyBorder="1" applyAlignment="1">
      <alignment horizontal="center" vertical="center"/>
    </xf>
    <xf numFmtId="0" fontId="10" fillId="0" borderId="48" xfId="0" applyFont="1" applyBorder="1" applyAlignment="1">
      <alignment horizontal="center" vertical="center" wrapText="1"/>
    </xf>
    <xf numFmtId="0" fontId="10" fillId="9" borderId="48" xfId="0" applyFont="1" applyFill="1" applyBorder="1" applyAlignment="1">
      <alignment horizontal="left" vertical="center" wrapText="1"/>
    </xf>
    <xf numFmtId="0" fontId="10" fillId="0" borderId="48" xfId="0" applyFont="1" applyBorder="1" applyAlignment="1">
      <alignment horizontal="center" vertical="center"/>
    </xf>
    <xf numFmtId="9" fontId="10" fillId="0" borderId="48" xfId="0" applyNumberFormat="1" applyFont="1" applyBorder="1" applyAlignment="1">
      <alignment horizontal="center" vertical="center"/>
    </xf>
    <xf numFmtId="0" fontId="10" fillId="8" borderId="48" xfId="0" applyFont="1" applyFill="1" applyBorder="1" applyAlignment="1">
      <alignment vertical="center" wrapText="1"/>
    </xf>
    <xf numFmtId="0" fontId="10" fillId="0" borderId="48" xfId="0" applyFont="1" applyBorder="1" applyAlignment="1">
      <alignment vertical="center" wrapText="1"/>
    </xf>
    <xf numFmtId="14" fontId="10" fillId="0" borderId="48" xfId="0" applyNumberFormat="1" applyFont="1" applyBorder="1" applyAlignment="1">
      <alignment horizontal="center" vertical="center"/>
    </xf>
    <xf numFmtId="14" fontId="10" fillId="0" borderId="48" xfId="0" applyNumberFormat="1" applyFont="1" applyBorder="1" applyAlignment="1">
      <alignment horizontal="center" vertical="center" wrapText="1"/>
    </xf>
    <xf numFmtId="0" fontId="10" fillId="9" borderId="1" xfId="0" applyFont="1" applyFill="1" applyBorder="1" applyAlignment="1">
      <alignment horizontal="center" vertical="center" wrapText="1"/>
    </xf>
    <xf numFmtId="0" fontId="19" fillId="6" borderId="1" xfId="0" applyFont="1" applyFill="1" applyBorder="1" applyAlignment="1">
      <alignment horizontal="left" vertical="center" wrapText="1"/>
    </xf>
    <xf numFmtId="9" fontId="4" fillId="0" borderId="1" xfId="1" applyNumberFormat="1" applyFont="1" applyBorder="1" applyAlignment="1">
      <alignment horizontal="center" vertical="center"/>
    </xf>
    <xf numFmtId="9" fontId="18" fillId="0" borderId="30" xfId="0" applyNumberFormat="1" applyFont="1" applyBorder="1" applyAlignment="1">
      <alignment horizontal="center" vertical="center"/>
    </xf>
    <xf numFmtId="9" fontId="10" fillId="0" borderId="34" xfId="0" applyNumberFormat="1" applyFont="1" applyBorder="1" applyAlignment="1">
      <alignment horizontal="center" vertical="center"/>
    </xf>
    <xf numFmtId="0" fontId="10" fillId="0" borderId="30" xfId="0" applyFont="1" applyBorder="1" applyAlignment="1">
      <alignment horizontal="center" vertical="center" wrapText="1"/>
    </xf>
    <xf numFmtId="0" fontId="10" fillId="10" borderId="30" xfId="0" applyFont="1" applyFill="1" applyBorder="1" applyAlignment="1">
      <alignment horizontal="left" vertical="center" wrapText="1"/>
    </xf>
    <xf numFmtId="0" fontId="10" fillId="10" borderId="30" xfId="0" applyFont="1" applyFill="1" applyBorder="1" applyAlignment="1">
      <alignment horizontal="center" vertical="center"/>
    </xf>
    <xf numFmtId="9" fontId="10" fillId="10" borderId="30" xfId="0" applyNumberFormat="1" applyFont="1" applyFill="1" applyBorder="1" applyAlignment="1">
      <alignment horizontal="center" vertical="center"/>
    </xf>
    <xf numFmtId="0" fontId="10" fillId="17" borderId="30" xfId="0" applyFont="1" applyFill="1" applyBorder="1" applyAlignment="1">
      <alignment horizontal="left" vertical="center" wrapText="1"/>
    </xf>
    <xf numFmtId="0" fontId="10" fillId="10" borderId="30" xfId="0" applyFont="1" applyFill="1" applyBorder="1" applyAlignment="1">
      <alignment horizontal="left"/>
    </xf>
    <xf numFmtId="0" fontId="10" fillId="17" borderId="36" xfId="0" applyFont="1" applyFill="1" applyBorder="1" applyAlignment="1">
      <alignment horizontal="left" vertical="center" wrapText="1"/>
    </xf>
    <xf numFmtId="0" fontId="10" fillId="10" borderId="30" xfId="0" applyFont="1" applyFill="1" applyBorder="1" applyAlignment="1">
      <alignment horizontal="left" vertical="top" wrapText="1"/>
    </xf>
    <xf numFmtId="0" fontId="10" fillId="9" borderId="30" xfId="0" applyFont="1" applyFill="1" applyBorder="1" applyAlignment="1">
      <alignment horizontal="left" vertical="center" wrapText="1"/>
    </xf>
    <xf numFmtId="0" fontId="10" fillId="9" borderId="30" xfId="0" applyFont="1" applyFill="1" applyBorder="1" applyAlignment="1">
      <alignment horizontal="left" vertical="top" wrapText="1"/>
    </xf>
    <xf numFmtId="0" fontId="10" fillId="9" borderId="16" xfId="0" applyFont="1" applyFill="1" applyBorder="1" applyAlignment="1">
      <alignment horizontal="left" vertical="center" wrapText="1" indent="1"/>
    </xf>
    <xf numFmtId="0" fontId="10" fillId="9" borderId="0" xfId="0" applyFont="1" applyFill="1"/>
    <xf numFmtId="0" fontId="10" fillId="0" borderId="16" xfId="0" applyFont="1" applyBorder="1" applyAlignment="1">
      <alignment horizontal="center" vertical="center"/>
    </xf>
    <xf numFmtId="0" fontId="10" fillId="0" borderId="17" xfId="0" applyFont="1" applyBorder="1" applyAlignment="1">
      <alignment horizontal="center" vertical="center"/>
    </xf>
    <xf numFmtId="9" fontId="10" fillId="0" borderId="16" xfId="1" applyFont="1" applyBorder="1" applyAlignment="1">
      <alignment horizontal="center" vertical="center"/>
    </xf>
    <xf numFmtId="9" fontId="10" fillId="0" borderId="17" xfId="1" applyFont="1" applyBorder="1" applyAlignment="1">
      <alignment horizontal="center" vertical="center"/>
    </xf>
    <xf numFmtId="0" fontId="10" fillId="0" borderId="16" xfId="0" applyFont="1" applyBorder="1" applyAlignment="1">
      <alignment horizontal="left" vertical="center" wrapText="1"/>
    </xf>
    <xf numFmtId="0" fontId="10" fillId="0" borderId="17" xfId="0" applyFont="1" applyBorder="1" applyAlignment="1">
      <alignment horizontal="left" vertical="center"/>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14" fontId="10" fillId="0" borderId="16" xfId="0" applyNumberFormat="1" applyFont="1" applyBorder="1" applyAlignment="1">
      <alignment horizontal="center" vertical="center"/>
    </xf>
    <xf numFmtId="0" fontId="10" fillId="0" borderId="16" xfId="0" applyFont="1" applyBorder="1" applyAlignment="1">
      <alignment vertical="center" wrapText="1"/>
    </xf>
    <xf numFmtId="0" fontId="10" fillId="0" borderId="17" xfId="0" applyFont="1" applyBorder="1" applyAlignment="1">
      <alignment vertical="center" wrapText="1"/>
    </xf>
    <xf numFmtId="0" fontId="10" fillId="9" borderId="16" xfId="0" applyFont="1" applyFill="1" applyBorder="1" applyAlignment="1">
      <alignment horizontal="center" vertical="center" wrapText="1"/>
    </xf>
    <xf numFmtId="0" fontId="10" fillId="9" borderId="17" xfId="0" applyFont="1" applyFill="1" applyBorder="1" applyAlignment="1">
      <alignment horizontal="center" vertical="center" wrapText="1"/>
    </xf>
    <xf numFmtId="0" fontId="10" fillId="9" borderId="16" xfId="0" applyFont="1" applyFill="1" applyBorder="1" applyAlignment="1">
      <alignment horizontal="left" vertical="center" wrapText="1" indent="1"/>
    </xf>
    <xf numFmtId="0" fontId="10" fillId="9" borderId="17" xfId="0" applyFont="1" applyFill="1" applyBorder="1" applyAlignment="1">
      <alignment horizontal="left" vertical="center" wrapText="1" indent="1"/>
    </xf>
    <xf numFmtId="0" fontId="10" fillId="0" borderId="1" xfId="0" applyFont="1" applyBorder="1" applyAlignment="1">
      <alignment horizontal="center" vertical="center" wrapText="1"/>
    </xf>
    <xf numFmtId="0" fontId="10" fillId="0" borderId="39" xfId="0" applyFont="1" applyBorder="1" applyAlignment="1">
      <alignment horizontal="center" vertical="center"/>
    </xf>
    <xf numFmtId="0" fontId="4" fillId="0" borderId="16"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16" xfId="0" applyFont="1" applyBorder="1" applyAlignment="1">
      <alignment horizontal="center" vertical="center"/>
    </xf>
    <xf numFmtId="0" fontId="4" fillId="0" borderId="39" xfId="0" applyFont="1" applyBorder="1" applyAlignment="1">
      <alignment horizontal="center" vertical="center"/>
    </xf>
    <xf numFmtId="0" fontId="10" fillId="0" borderId="44"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12" xfId="0" applyFont="1" applyBorder="1" applyAlignment="1">
      <alignment horizontal="center" vertical="center" wrapText="1"/>
    </xf>
    <xf numFmtId="0" fontId="10" fillId="9" borderId="12" xfId="0" applyFont="1" applyFill="1" applyBorder="1" applyAlignment="1">
      <alignment horizontal="center" vertical="center" wrapText="1"/>
    </xf>
    <xf numFmtId="0" fontId="10" fillId="0" borderId="12" xfId="0" applyFont="1" applyBorder="1" applyAlignment="1">
      <alignment horizontal="center" vertical="center"/>
    </xf>
    <xf numFmtId="9" fontId="10" fillId="0" borderId="16" xfId="0" applyNumberFormat="1" applyFont="1" applyBorder="1" applyAlignment="1">
      <alignment horizontal="center" vertical="center" wrapText="1"/>
    </xf>
    <xf numFmtId="9" fontId="10" fillId="0" borderId="12" xfId="0" applyNumberFormat="1" applyFont="1" applyBorder="1" applyAlignment="1">
      <alignment horizontal="center" vertical="center" wrapText="1"/>
    </xf>
    <xf numFmtId="9" fontId="10" fillId="0" borderId="12" xfId="1" applyFont="1" applyBorder="1" applyAlignment="1">
      <alignment horizontal="center" vertical="center"/>
    </xf>
    <xf numFmtId="0" fontId="10" fillId="0" borderId="37"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6" borderId="16" xfId="0" applyFont="1" applyFill="1" applyBorder="1" applyAlignment="1">
      <alignment horizontal="left" vertical="center" wrapText="1"/>
    </xf>
    <xf numFmtId="0" fontId="10" fillId="6" borderId="39" xfId="0" applyFont="1" applyFill="1" applyBorder="1" applyAlignment="1">
      <alignment horizontal="left" vertical="center" wrapText="1"/>
    </xf>
    <xf numFmtId="0" fontId="10" fillId="0" borderId="17" xfId="0" applyFont="1" applyBorder="1" applyAlignment="1">
      <alignment horizontal="left" vertical="center" wrapText="1"/>
    </xf>
    <xf numFmtId="0" fontId="10" fillId="9" borderId="16" xfId="0" applyFont="1" applyFill="1" applyBorder="1" applyAlignment="1">
      <alignment horizontal="center" vertical="center"/>
    </xf>
    <xf numFmtId="0" fontId="10" fillId="9" borderId="17" xfId="0" applyFont="1" applyFill="1" applyBorder="1" applyAlignment="1">
      <alignment horizontal="center" vertical="center"/>
    </xf>
    <xf numFmtId="0" fontId="10" fillId="6" borderId="40" xfId="0" applyFont="1" applyFill="1" applyBorder="1" applyAlignment="1">
      <alignment horizontal="left" vertical="center" wrapText="1"/>
    </xf>
    <xf numFmtId="9" fontId="10" fillId="0" borderId="34" xfId="0" applyNumberFormat="1" applyFont="1" applyBorder="1" applyAlignment="1">
      <alignment horizontal="center" vertical="center"/>
    </xf>
    <xf numFmtId="0" fontId="4" fillId="0" borderId="36" xfId="0" applyFont="1" applyBorder="1"/>
    <xf numFmtId="0" fontId="10" fillId="0" borderId="34" xfId="0" applyFont="1" applyBorder="1" applyAlignment="1">
      <alignment horizontal="center" vertical="center"/>
    </xf>
    <xf numFmtId="0" fontId="10" fillId="0" borderId="34" xfId="0" applyFont="1" applyBorder="1" applyAlignment="1">
      <alignment horizontal="left" vertical="center" wrapText="1"/>
    </xf>
    <xf numFmtId="0" fontId="10" fillId="0" borderId="29" xfId="0" applyFont="1" applyBorder="1" applyAlignment="1">
      <alignment horizontal="center" vertical="center" wrapText="1"/>
    </xf>
    <xf numFmtId="0" fontId="4" fillId="0" borderId="32" xfId="0" applyFont="1" applyBorder="1"/>
    <xf numFmtId="0" fontId="10" fillId="0" borderId="34" xfId="0" applyFont="1" applyBorder="1" applyAlignment="1">
      <alignment horizontal="center" vertical="center" wrapText="1"/>
    </xf>
    <xf numFmtId="0" fontId="10" fillId="11" borderId="34" xfId="0" applyFont="1" applyFill="1" applyBorder="1" applyAlignment="1">
      <alignment horizontal="center" vertical="center" wrapText="1"/>
    </xf>
    <xf numFmtId="0" fontId="10" fillId="9" borderId="16" xfId="0" applyFont="1" applyFill="1" applyBorder="1" applyAlignment="1">
      <alignment horizontal="left" vertical="center" wrapText="1"/>
    </xf>
    <xf numFmtId="0" fontId="10" fillId="9" borderId="17"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10" fillId="10" borderId="34" xfId="0" applyFont="1" applyFill="1" applyBorder="1" applyAlignment="1">
      <alignment horizontal="center" vertical="center" wrapText="1"/>
    </xf>
    <xf numFmtId="0" fontId="10" fillId="10" borderId="34" xfId="0" applyFont="1" applyFill="1" applyBorder="1" applyAlignment="1">
      <alignment horizontal="left" vertical="center" wrapText="1"/>
    </xf>
    <xf numFmtId="0" fontId="4" fillId="9" borderId="36" xfId="0" applyFont="1" applyFill="1" applyBorder="1"/>
    <xf numFmtId="0" fontId="10" fillId="9" borderId="34" xfId="0" applyFont="1" applyFill="1" applyBorder="1" applyAlignment="1">
      <alignment horizontal="left" vertical="center" wrapText="1"/>
    </xf>
    <xf numFmtId="0" fontId="10" fillId="10" borderId="34" xfId="0" applyFont="1" applyFill="1" applyBorder="1" applyAlignment="1">
      <alignment horizontal="center" vertical="center"/>
    </xf>
    <xf numFmtId="0" fontId="10" fillId="0" borderId="16" xfId="0" applyFont="1" applyBorder="1" applyAlignment="1">
      <alignment horizontal="justify" vertical="center" wrapText="1"/>
    </xf>
    <xf numFmtId="0" fontId="10" fillId="0" borderId="17" xfId="0" applyFont="1" applyBorder="1" applyAlignment="1">
      <alignment horizontal="justify" vertical="center" wrapText="1"/>
    </xf>
    <xf numFmtId="0" fontId="10" fillId="0" borderId="16" xfId="0" applyFont="1" applyBorder="1" applyAlignment="1">
      <alignment horizontal="left" vertical="top" wrapText="1"/>
    </xf>
    <xf numFmtId="0" fontId="10" fillId="0" borderId="17" xfId="0" applyFont="1" applyBorder="1" applyAlignment="1">
      <alignment horizontal="left" vertical="top"/>
    </xf>
    <xf numFmtId="0" fontId="10" fillId="9" borderId="16" xfId="0" applyFont="1" applyFill="1" applyBorder="1" applyAlignment="1">
      <alignment horizontal="justify" vertical="center" wrapText="1"/>
    </xf>
    <xf numFmtId="0" fontId="10" fillId="9" borderId="17" xfId="0" applyFont="1" applyFill="1" applyBorder="1" applyAlignment="1">
      <alignment horizontal="justify" vertical="center" wrapText="1"/>
    </xf>
    <xf numFmtId="0" fontId="10" fillId="0" borderId="16" xfId="0" applyFont="1" applyBorder="1" applyAlignment="1">
      <alignment horizontal="left" vertical="center" wrapText="1" indent="1"/>
    </xf>
    <xf numFmtId="0" fontId="10" fillId="0" borderId="17" xfId="0" applyFont="1" applyBorder="1" applyAlignment="1">
      <alignment horizontal="left" vertical="center" wrapText="1" indent="1"/>
    </xf>
    <xf numFmtId="0" fontId="10" fillId="0" borderId="17" xfId="0" applyFont="1" applyBorder="1" applyAlignment="1">
      <alignment horizontal="justify" vertical="center"/>
    </xf>
    <xf numFmtId="0" fontId="10" fillId="9" borderId="17" xfId="0" applyFont="1" applyFill="1" applyBorder="1" applyAlignment="1">
      <alignment horizontal="justify" vertical="center"/>
    </xf>
    <xf numFmtId="0" fontId="10" fillId="0" borderId="1" xfId="0" applyFont="1" applyBorder="1" applyAlignment="1">
      <alignment vertical="center" wrapText="1"/>
    </xf>
    <xf numFmtId="0" fontId="10" fillId="0" borderId="1" xfId="0" applyFont="1" applyBorder="1" applyAlignment="1">
      <alignment horizontal="center" vertical="center"/>
    </xf>
    <xf numFmtId="0" fontId="6" fillId="6" borderId="16" xfId="0" applyFont="1" applyFill="1" applyBorder="1" applyAlignment="1">
      <alignment horizontal="center" vertical="center" wrapText="1"/>
    </xf>
    <xf numFmtId="0" fontId="6" fillId="6" borderId="17" xfId="0" applyFont="1" applyFill="1" applyBorder="1" applyAlignment="1">
      <alignment horizontal="center" vertical="center" wrapText="1"/>
    </xf>
    <xf numFmtId="0" fontId="6" fillId="6" borderId="37" xfId="0" applyFont="1" applyFill="1" applyBorder="1" applyAlignment="1">
      <alignment horizontal="center" vertical="center" wrapText="1"/>
    </xf>
    <xf numFmtId="0" fontId="6" fillId="6" borderId="38" xfId="0" applyFont="1" applyFill="1" applyBorder="1" applyAlignment="1">
      <alignment horizontal="center" vertical="center" wrapText="1"/>
    </xf>
    <xf numFmtId="0" fontId="6" fillId="6" borderId="18" xfId="0" applyFont="1" applyFill="1" applyBorder="1" applyAlignment="1">
      <alignment horizontal="center" vertical="center" wrapText="1"/>
    </xf>
    <xf numFmtId="0" fontId="6" fillId="6" borderId="14" xfId="0" applyFont="1" applyFill="1" applyBorder="1" applyAlignment="1">
      <alignment horizontal="center" vertical="center" wrapText="1"/>
    </xf>
    <xf numFmtId="0" fontId="4" fillId="0" borderId="4" xfId="2" applyBorder="1" applyAlignment="1" applyProtection="1">
      <alignment horizontal="center" vertical="center"/>
    </xf>
    <xf numFmtId="0" fontId="4" fillId="0" borderId="5" xfId="2" applyBorder="1" applyAlignment="1" applyProtection="1">
      <alignment horizontal="center" vertical="center"/>
    </xf>
    <xf numFmtId="0" fontId="4" fillId="0" borderId="6" xfId="2" applyBorder="1" applyAlignment="1" applyProtection="1">
      <alignment horizontal="center" vertical="center"/>
    </xf>
    <xf numFmtId="0" fontId="4" fillId="0" borderId="7" xfId="2" applyBorder="1" applyAlignment="1" applyProtection="1">
      <alignment horizontal="center" vertical="center"/>
    </xf>
    <xf numFmtId="0" fontId="13" fillId="2" borderId="8" xfId="2" applyFont="1" applyFill="1" applyBorder="1" applyAlignment="1" applyProtection="1">
      <alignment horizontal="left" vertical="center"/>
    </xf>
    <xf numFmtId="0" fontId="13" fillId="2" borderId="20" xfId="2" applyFont="1" applyFill="1" applyBorder="1" applyAlignment="1" applyProtection="1">
      <alignment horizontal="left" vertical="center"/>
    </xf>
    <xf numFmtId="0" fontId="10" fillId="0" borderId="22" xfId="0" applyFont="1" applyBorder="1" applyAlignment="1">
      <alignment horizontal="left" vertical="center" wrapText="1"/>
    </xf>
    <xf numFmtId="0" fontId="7" fillId="0" borderId="23" xfId="0" applyFont="1" applyBorder="1"/>
    <xf numFmtId="0" fontId="7" fillId="0" borderId="24" xfId="0" applyFont="1" applyBorder="1"/>
    <xf numFmtId="0" fontId="13" fillId="3" borderId="10" xfId="2" applyFont="1" applyFill="1" applyBorder="1" applyAlignment="1" applyProtection="1">
      <alignment horizontal="left" vertical="top"/>
    </xf>
    <xf numFmtId="0" fontId="13" fillId="3" borderId="21" xfId="2" applyFont="1" applyFill="1" applyBorder="1" applyAlignment="1" applyProtection="1">
      <alignment horizontal="left" vertical="top"/>
    </xf>
    <xf numFmtId="164" fontId="10" fillId="0" borderId="25" xfId="0" applyNumberFormat="1" applyFont="1" applyBorder="1" applyAlignment="1">
      <alignment horizontal="left" vertical="center" wrapText="1"/>
    </xf>
    <xf numFmtId="0" fontId="7" fillId="0" borderId="26" xfId="0" applyFont="1" applyBorder="1"/>
    <xf numFmtId="0" fontId="7" fillId="0" borderId="27" xfId="0" applyFont="1" applyBorder="1"/>
    <xf numFmtId="0" fontId="6" fillId="0" borderId="4" xfId="2" applyFont="1" applyBorder="1" applyAlignment="1" applyProtection="1">
      <alignment horizontal="center"/>
    </xf>
    <xf numFmtId="0" fontId="6" fillId="0" borderId="5" xfId="2" applyFont="1" applyBorder="1" applyAlignment="1" applyProtection="1">
      <alignment horizontal="center"/>
    </xf>
    <xf numFmtId="0" fontId="7" fillId="0" borderId="6" xfId="2" applyFont="1" applyBorder="1" applyAlignment="1" applyProtection="1">
      <alignment horizontal="center" vertical="distributed" wrapText="1"/>
    </xf>
    <xf numFmtId="0" fontId="7" fillId="0" borderId="7" xfId="2" applyFont="1" applyBorder="1" applyAlignment="1" applyProtection="1">
      <alignment horizontal="center" vertical="distributed" wrapText="1"/>
    </xf>
    <xf numFmtId="0" fontId="7" fillId="0" borderId="6" xfId="2" applyFont="1" applyFill="1" applyBorder="1" applyAlignment="1" applyProtection="1">
      <alignment horizontal="center" vertical="center"/>
    </xf>
    <xf numFmtId="0" fontId="7" fillId="0" borderId="7" xfId="2" applyFont="1" applyFill="1" applyBorder="1" applyAlignment="1" applyProtection="1">
      <alignment horizontal="center" vertical="center"/>
    </xf>
    <xf numFmtId="0" fontId="5" fillId="0" borderId="4" xfId="2" applyNumberFormat="1" applyFont="1" applyFill="1" applyBorder="1" applyAlignment="1" applyProtection="1">
      <alignment horizontal="center" vertical="center" wrapText="1"/>
    </xf>
    <xf numFmtId="0" fontId="5" fillId="0" borderId="13" xfId="2" applyNumberFormat="1" applyFont="1" applyFill="1" applyBorder="1" applyAlignment="1" applyProtection="1">
      <alignment horizontal="center" vertical="center" wrapText="1"/>
    </xf>
    <xf numFmtId="0" fontId="5" fillId="0" borderId="5" xfId="2" applyNumberFormat="1" applyFont="1" applyFill="1" applyBorder="1" applyAlignment="1" applyProtection="1">
      <alignment horizontal="center" vertical="center" wrapText="1"/>
    </xf>
    <xf numFmtId="0" fontId="5" fillId="0" borderId="6" xfId="2" applyNumberFormat="1" applyFont="1" applyFill="1" applyBorder="1" applyAlignment="1" applyProtection="1">
      <alignment horizontal="center" vertical="center" wrapText="1"/>
    </xf>
    <xf numFmtId="0" fontId="5" fillId="0" borderId="0" xfId="2" applyNumberFormat="1" applyFont="1" applyFill="1" applyBorder="1" applyAlignment="1" applyProtection="1">
      <alignment horizontal="center" vertical="center" wrapText="1"/>
    </xf>
    <xf numFmtId="0" fontId="5" fillId="0" borderId="7" xfId="2" applyNumberFormat="1" applyFont="1" applyFill="1" applyBorder="1" applyAlignment="1" applyProtection="1">
      <alignment horizontal="center" vertical="center" wrapText="1"/>
    </xf>
    <xf numFmtId="0" fontId="8" fillId="0" borderId="6" xfId="2" applyNumberFormat="1" applyFont="1" applyFill="1" applyBorder="1" applyAlignment="1" applyProtection="1">
      <alignment horizontal="center" vertical="center" wrapText="1"/>
    </xf>
    <xf numFmtId="0" fontId="8" fillId="0" borderId="0" xfId="2" applyNumberFormat="1" applyFont="1" applyFill="1" applyBorder="1" applyAlignment="1" applyProtection="1">
      <alignment horizontal="center" vertical="center" wrapText="1"/>
    </xf>
    <xf numFmtId="0" fontId="8" fillId="0" borderId="7" xfId="2" applyNumberFormat="1" applyFont="1" applyFill="1" applyBorder="1" applyAlignment="1" applyProtection="1">
      <alignment horizontal="center" vertical="center" wrapText="1"/>
    </xf>
    <xf numFmtId="0" fontId="6" fillId="8" borderId="16" xfId="0" applyFont="1" applyFill="1" applyBorder="1" applyAlignment="1">
      <alignment horizontal="center" vertical="center" wrapText="1"/>
    </xf>
    <xf numFmtId="0" fontId="6" fillId="8" borderId="17" xfId="0" applyFont="1" applyFill="1" applyBorder="1" applyAlignment="1">
      <alignment horizontal="center" vertical="center" wrapText="1"/>
    </xf>
    <xf numFmtId="0" fontId="15" fillId="4" borderId="16"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10" fillId="9" borderId="16" xfId="0" applyFont="1" applyFill="1" applyBorder="1" applyAlignment="1">
      <alignment vertical="center" wrapText="1"/>
    </xf>
    <xf numFmtId="0" fontId="10" fillId="9" borderId="17" xfId="0" applyFont="1" applyFill="1" applyBorder="1" applyAlignment="1">
      <alignment vertical="center" wrapText="1"/>
    </xf>
    <xf numFmtId="0" fontId="6" fillId="6" borderId="1" xfId="0" applyFont="1" applyFill="1" applyBorder="1" applyAlignment="1">
      <alignment horizontal="center" vertical="center"/>
    </xf>
    <xf numFmtId="0" fontId="6" fillId="7" borderId="17" xfId="0" applyFont="1" applyFill="1" applyBorder="1" applyAlignment="1">
      <alignment horizontal="center" vertical="center"/>
    </xf>
    <xf numFmtId="0" fontId="15" fillId="4" borderId="2"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6" fillId="8" borderId="19" xfId="0" applyFont="1" applyFill="1" applyBorder="1" applyAlignment="1">
      <alignment horizontal="center" vertical="center"/>
    </xf>
    <xf numFmtId="0" fontId="6" fillId="8" borderId="0" xfId="0" applyFont="1" applyFill="1" applyBorder="1" applyAlignment="1">
      <alignment horizontal="center" vertical="center"/>
    </xf>
    <xf numFmtId="0" fontId="6" fillId="8" borderId="9" xfId="0" applyFont="1" applyFill="1" applyBorder="1" applyAlignment="1">
      <alignment horizontal="center" vertical="center"/>
    </xf>
    <xf numFmtId="0" fontId="6" fillId="8" borderId="18" xfId="0" applyFont="1" applyFill="1" applyBorder="1" applyAlignment="1">
      <alignment horizontal="center" vertical="center"/>
    </xf>
    <xf numFmtId="0" fontId="6" fillId="8" borderId="15" xfId="0" applyFont="1" applyFill="1" applyBorder="1" applyAlignment="1">
      <alignment horizontal="center" vertical="center"/>
    </xf>
    <xf numFmtId="0" fontId="6" fillId="8" borderId="14" xfId="0" applyFont="1" applyFill="1" applyBorder="1" applyAlignment="1">
      <alignment horizontal="center" vertical="center"/>
    </xf>
    <xf numFmtId="0" fontId="14" fillId="5" borderId="1" xfId="0" applyFont="1" applyFill="1" applyBorder="1" applyAlignment="1">
      <alignment horizontal="center" vertical="center"/>
    </xf>
    <xf numFmtId="0" fontId="14" fillId="5" borderId="17" xfId="0" applyFont="1" applyFill="1" applyBorder="1" applyAlignment="1">
      <alignment horizontal="center" vertical="center"/>
    </xf>
    <xf numFmtId="0" fontId="6" fillId="8" borderId="2" xfId="0" applyFont="1" applyFill="1" applyBorder="1" applyAlignment="1">
      <alignment horizontal="center" vertical="center" wrapText="1"/>
    </xf>
    <xf numFmtId="0" fontId="6" fillId="8" borderId="11" xfId="0" applyFont="1" applyFill="1" applyBorder="1" applyAlignment="1">
      <alignment horizontal="center" vertical="center" wrapText="1"/>
    </xf>
    <xf numFmtId="0" fontId="6" fillId="8" borderId="3" xfId="0" applyFont="1" applyFill="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Border="1" applyAlignment="1">
      <alignment horizontal="left" vertical="center"/>
    </xf>
    <xf numFmtId="14" fontId="10" fillId="0" borderId="1" xfId="0" applyNumberFormat="1" applyFont="1" applyBorder="1" applyAlignment="1">
      <alignment horizontal="center" vertical="center"/>
    </xf>
    <xf numFmtId="0" fontId="10" fillId="0" borderId="17" xfId="0" applyFont="1" applyBorder="1" applyAlignment="1">
      <alignment horizontal="left" vertical="top" wrapText="1"/>
    </xf>
    <xf numFmtId="0" fontId="11" fillId="0" borderId="16" xfId="0" applyFont="1" applyBorder="1" applyAlignment="1">
      <alignment horizontal="left" vertical="top" wrapText="1"/>
    </xf>
    <xf numFmtId="0" fontId="10" fillId="9" borderId="16" xfId="0" applyFont="1" applyFill="1" applyBorder="1" applyAlignment="1">
      <alignment horizontal="left" wrapText="1"/>
    </xf>
    <xf numFmtId="0" fontId="10" fillId="9" borderId="17" xfId="0" applyFont="1" applyFill="1" applyBorder="1" applyAlignment="1">
      <alignment horizontal="left"/>
    </xf>
    <xf numFmtId="9" fontId="10" fillId="0" borderId="1" xfId="1" applyFont="1" applyBorder="1" applyAlignment="1">
      <alignment horizontal="center" vertical="center"/>
    </xf>
    <xf numFmtId="0" fontId="10" fillId="9" borderId="1" xfId="0" applyFont="1" applyFill="1" applyBorder="1" applyAlignment="1">
      <alignment horizontal="center" vertical="center" wrapText="1"/>
    </xf>
    <xf numFmtId="0" fontId="10" fillId="9" borderId="1" xfId="0" applyFont="1" applyFill="1" applyBorder="1" applyAlignment="1">
      <alignment horizontal="justify" vertical="center" wrapText="1"/>
    </xf>
    <xf numFmtId="0" fontId="10" fillId="9" borderId="1" xfId="0" applyFont="1" applyFill="1" applyBorder="1" applyAlignment="1">
      <alignment horizontal="center" vertical="center"/>
    </xf>
    <xf numFmtId="0" fontId="10" fillId="0" borderId="16" xfId="0" applyFont="1" applyBorder="1" applyAlignment="1">
      <alignment horizontal="center" vertical="top" wrapText="1"/>
    </xf>
    <xf numFmtId="0" fontId="10" fillId="0" borderId="17" xfId="0" applyFont="1" applyBorder="1" applyAlignment="1">
      <alignment horizontal="center" vertical="top"/>
    </xf>
    <xf numFmtId="0" fontId="4" fillId="9" borderId="1" xfId="0" applyFont="1" applyFill="1" applyBorder="1"/>
    <xf numFmtId="0" fontId="4" fillId="0" borderId="1" xfId="0" applyFont="1" applyBorder="1"/>
    <xf numFmtId="9" fontId="10" fillId="0" borderId="1" xfId="0" applyNumberFormat="1" applyFont="1" applyBorder="1" applyAlignment="1">
      <alignment horizontal="center" vertical="center"/>
    </xf>
    <xf numFmtId="0" fontId="4" fillId="9" borderId="1" xfId="0" applyFont="1" applyFill="1" applyBorder="1" applyAlignment="1">
      <alignment wrapText="1"/>
    </xf>
    <xf numFmtId="0" fontId="10" fillId="0" borderId="1" xfId="0" applyFont="1" applyBorder="1"/>
    <xf numFmtId="0" fontId="4" fillId="0" borderId="1" xfId="0" applyFont="1" applyBorder="1" applyAlignment="1">
      <alignment wrapText="1"/>
    </xf>
    <xf numFmtId="0" fontId="10" fillId="9" borderId="1" xfId="0" applyFont="1" applyFill="1" applyBorder="1" applyAlignment="1">
      <alignment horizontal="left" vertical="center" wrapText="1" indent="1"/>
    </xf>
    <xf numFmtId="0" fontId="10" fillId="9" borderId="1" xfId="4" applyFont="1" applyFill="1" applyBorder="1" applyAlignment="1">
      <alignment horizontal="left" vertical="center" wrapText="1"/>
    </xf>
    <xf numFmtId="0" fontId="4" fillId="9" borderId="1" xfId="4" applyFont="1" applyFill="1" applyBorder="1"/>
    <xf numFmtId="0" fontId="10" fillId="10" borderId="16" xfId="4" applyFont="1" applyFill="1" applyBorder="1" applyAlignment="1">
      <alignment horizontal="justify" vertical="center" wrapText="1"/>
    </xf>
    <xf numFmtId="0" fontId="10" fillId="10" borderId="17" xfId="4" applyFont="1" applyFill="1" applyBorder="1" applyAlignment="1">
      <alignment horizontal="justify" vertical="center" wrapText="1"/>
    </xf>
    <xf numFmtId="0" fontId="10" fillId="0" borderId="1" xfId="4" applyFont="1" applyBorder="1" applyAlignment="1">
      <alignment horizontal="center" vertical="center"/>
    </xf>
    <xf numFmtId="0" fontId="4" fillId="0" borderId="1" xfId="4" applyFont="1" applyBorder="1"/>
    <xf numFmtId="0" fontId="10" fillId="0" borderId="1" xfId="4" applyFont="1" applyBorder="1" applyAlignment="1">
      <alignment horizontal="center" vertical="center" wrapText="1"/>
    </xf>
    <xf numFmtId="0" fontId="4" fillId="0" borderId="1" xfId="4" applyFont="1" applyBorder="1" applyAlignment="1">
      <alignment wrapText="1"/>
    </xf>
    <xf numFmtId="0" fontId="4" fillId="9" borderId="1" xfId="0" applyFont="1" applyFill="1" applyBorder="1" applyAlignment="1">
      <alignment horizontal="center" vertical="center" wrapText="1"/>
    </xf>
    <xf numFmtId="0" fontId="4" fillId="9" borderId="16" xfId="0" applyFont="1" applyFill="1" applyBorder="1" applyAlignment="1">
      <alignment horizontal="justify" vertical="center" wrapText="1"/>
    </xf>
    <xf numFmtId="0" fontId="4" fillId="9" borderId="12" xfId="0" applyFont="1" applyFill="1" applyBorder="1" applyAlignment="1">
      <alignment horizontal="justify" vertical="center" wrapText="1"/>
    </xf>
    <xf numFmtId="0" fontId="4" fillId="9" borderId="17" xfId="0" applyFont="1" applyFill="1" applyBorder="1" applyAlignment="1">
      <alignment horizontal="justify" vertical="center" wrapText="1"/>
    </xf>
    <xf numFmtId="0" fontId="10" fillId="9" borderId="12" xfId="0" applyFont="1" applyFill="1" applyBorder="1" applyAlignment="1">
      <alignment horizontal="center" vertical="center"/>
    </xf>
    <xf numFmtId="0" fontId="4" fillId="0" borderId="1" xfId="0" applyFont="1" applyBorder="1" applyAlignment="1">
      <alignment horizontal="center" vertical="center"/>
    </xf>
    <xf numFmtId="9" fontId="4" fillId="0" borderId="1" xfId="1" applyFont="1" applyBorder="1" applyAlignment="1">
      <alignment horizontal="center" vertical="center"/>
    </xf>
    <xf numFmtId="0" fontId="4" fillId="0" borderId="1" xfId="0" applyFont="1" applyBorder="1" applyAlignment="1">
      <alignment horizontal="justify" vertical="center"/>
    </xf>
    <xf numFmtId="0" fontId="4" fillId="0" borderId="1" xfId="0" applyFont="1" applyBorder="1" applyAlignment="1">
      <alignment horizontal="center" vertical="center" wrapText="1"/>
    </xf>
    <xf numFmtId="0" fontId="10" fillId="0" borderId="1" xfId="0" applyFont="1" applyFill="1" applyBorder="1" applyAlignment="1">
      <alignment horizontal="center" vertical="center"/>
    </xf>
    <xf numFmtId="9" fontId="10" fillId="0" borderId="1" xfId="1" applyFont="1" applyFill="1" applyBorder="1" applyAlignment="1">
      <alignment horizontal="center" vertical="center"/>
    </xf>
    <xf numFmtId="0" fontId="10" fillId="0" borderId="1" xfId="0" applyFont="1" applyFill="1" applyBorder="1" applyAlignment="1">
      <alignment horizontal="center" vertical="center" wrapText="1"/>
    </xf>
    <xf numFmtId="0" fontId="10" fillId="9" borderId="12" xfId="0" applyFont="1" applyFill="1" applyBorder="1" applyAlignment="1">
      <alignment horizontal="justify" vertical="center" wrapText="1"/>
    </xf>
    <xf numFmtId="0" fontId="10" fillId="0" borderId="12" xfId="0" applyFont="1" applyFill="1" applyBorder="1" applyAlignment="1">
      <alignment horizontal="center" vertical="center" wrapText="1"/>
    </xf>
    <xf numFmtId="0" fontId="10" fillId="0" borderId="12" xfId="0" applyFont="1" applyBorder="1" applyAlignment="1">
      <alignment horizontal="left" vertical="center" wrapText="1"/>
    </xf>
    <xf numFmtId="0" fontId="10" fillId="0" borderId="34" xfId="0" applyFont="1" applyFill="1" applyBorder="1" applyAlignment="1">
      <alignment horizontal="center" vertical="center" wrapText="1"/>
    </xf>
    <xf numFmtId="0" fontId="4" fillId="0" borderId="36" xfId="0" applyFont="1" applyFill="1" applyBorder="1"/>
    <xf numFmtId="0" fontId="4" fillId="0" borderId="35" xfId="0" applyFont="1" applyBorder="1"/>
    <xf numFmtId="14" fontId="10" fillId="0" borderId="16" xfId="0" applyNumberFormat="1" applyFont="1" applyBorder="1" applyAlignment="1">
      <alignment horizontal="center" vertical="center" wrapText="1"/>
    </xf>
    <xf numFmtId="14" fontId="10" fillId="0" borderId="12" xfId="0" applyNumberFormat="1" applyFont="1" applyBorder="1" applyAlignment="1">
      <alignment horizontal="center" vertical="center" wrapText="1"/>
    </xf>
    <xf numFmtId="14" fontId="10" fillId="0" borderId="17" xfId="0" applyNumberFormat="1" applyFont="1" applyBorder="1" applyAlignment="1">
      <alignment horizontal="center" vertical="center" wrapText="1"/>
    </xf>
    <xf numFmtId="0" fontId="11" fillId="0" borderId="16" xfId="0" applyFont="1" applyBorder="1" applyAlignment="1">
      <alignment horizontal="left" vertical="center" wrapText="1"/>
    </xf>
    <xf numFmtId="0" fontId="11" fillId="0" borderId="12" xfId="0" applyFont="1" applyBorder="1" applyAlignment="1">
      <alignment horizontal="left" vertical="center" wrapText="1"/>
    </xf>
    <xf numFmtId="0" fontId="11" fillId="0" borderId="17" xfId="0" applyFont="1" applyBorder="1" applyAlignment="1">
      <alignment horizontal="left" vertical="center" wrapText="1"/>
    </xf>
    <xf numFmtId="14" fontId="10" fillId="0" borderId="12" xfId="0" applyNumberFormat="1" applyFont="1" applyBorder="1" applyAlignment="1">
      <alignment horizontal="center" vertical="center"/>
    </xf>
    <xf numFmtId="14" fontId="10" fillId="0" borderId="17" xfId="0" applyNumberFormat="1" applyFont="1" applyBorder="1" applyAlignment="1">
      <alignment horizontal="center" vertical="center"/>
    </xf>
    <xf numFmtId="14" fontId="10" fillId="0" borderId="38" xfId="0" applyNumberFormat="1" applyFont="1" applyBorder="1" applyAlignment="1">
      <alignment horizontal="center" vertical="center"/>
    </xf>
    <xf numFmtId="0" fontId="10" fillId="0" borderId="14" xfId="0" applyFont="1" applyBorder="1" applyAlignment="1">
      <alignment horizontal="center" vertical="center"/>
    </xf>
    <xf numFmtId="0" fontId="10" fillId="0" borderId="41"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40" xfId="0" applyFont="1" applyBorder="1" applyAlignment="1">
      <alignment horizontal="left" vertical="center" wrapText="1"/>
    </xf>
    <xf numFmtId="9" fontId="10" fillId="0" borderId="16" xfId="1" applyNumberFormat="1" applyFont="1" applyBorder="1" applyAlignment="1">
      <alignment horizontal="center" vertical="center"/>
    </xf>
    <xf numFmtId="9" fontId="10" fillId="0" borderId="17" xfId="1" applyNumberFormat="1" applyFont="1" applyBorder="1" applyAlignment="1">
      <alignment horizontal="center" vertical="center"/>
    </xf>
    <xf numFmtId="0" fontId="10" fillId="0" borderId="17" xfId="0" applyFont="1" applyFill="1" applyBorder="1" applyAlignment="1">
      <alignment horizontal="center" vertical="center"/>
    </xf>
    <xf numFmtId="165" fontId="10" fillId="0" borderId="16" xfId="5" applyNumberFormat="1" applyFont="1" applyBorder="1" applyAlignment="1">
      <alignment horizontal="center" vertical="center"/>
    </xf>
    <xf numFmtId="165" fontId="10" fillId="0" borderId="12" xfId="5" applyNumberFormat="1" applyFont="1" applyBorder="1" applyAlignment="1">
      <alignment horizontal="center" vertical="center"/>
    </xf>
    <xf numFmtId="165" fontId="10" fillId="0" borderId="17" xfId="5" applyNumberFormat="1" applyFont="1" applyBorder="1" applyAlignment="1">
      <alignment horizontal="center" vertical="center"/>
    </xf>
    <xf numFmtId="9" fontId="10" fillId="0" borderId="35" xfId="0" applyNumberFormat="1" applyFont="1" applyBorder="1" applyAlignment="1">
      <alignment horizontal="center" vertical="center"/>
    </xf>
    <xf numFmtId="0" fontId="10" fillId="8" borderId="34" xfId="0" applyFont="1" applyFill="1" applyBorder="1" applyAlignment="1">
      <alignment horizontal="left" vertical="top" wrapText="1"/>
    </xf>
    <xf numFmtId="0" fontId="4" fillId="8" borderId="36" xfId="0" applyFont="1" applyFill="1" applyBorder="1" applyAlignment="1">
      <alignment horizontal="left" vertical="top"/>
    </xf>
    <xf numFmtId="0" fontId="10" fillId="0" borderId="35" xfId="0" applyFont="1" applyBorder="1" applyAlignment="1">
      <alignment horizontal="center" vertical="center" wrapText="1"/>
    </xf>
    <xf numFmtId="14" fontId="10" fillId="0" borderId="35" xfId="0" applyNumberFormat="1" applyFont="1" applyBorder="1" applyAlignment="1">
      <alignment horizontal="center" vertical="center"/>
    </xf>
    <xf numFmtId="0" fontId="10" fillId="0" borderId="35" xfId="0" applyFont="1" applyBorder="1" applyAlignment="1">
      <alignment horizontal="center" vertical="center"/>
    </xf>
    <xf numFmtId="14" fontId="10" fillId="0" borderId="34" xfId="0" applyNumberFormat="1" applyFont="1" applyBorder="1" applyAlignment="1">
      <alignment horizontal="center" vertical="center"/>
    </xf>
    <xf numFmtId="0" fontId="4" fillId="9" borderId="36" xfId="0" applyFont="1" applyFill="1" applyBorder="1" applyAlignment="1">
      <alignment horizontal="left"/>
    </xf>
    <xf numFmtId="0" fontId="10" fillId="8" borderId="34" xfId="0" applyFont="1" applyFill="1" applyBorder="1" applyAlignment="1">
      <alignment horizontal="left" vertical="center" wrapText="1"/>
    </xf>
    <xf numFmtId="0" fontId="4" fillId="8" borderId="36" xfId="0" applyFont="1" applyFill="1" applyBorder="1" applyAlignment="1">
      <alignment horizontal="left"/>
    </xf>
    <xf numFmtId="0" fontId="10" fillId="0" borderId="36" xfId="0" applyFont="1" applyBorder="1" applyAlignment="1">
      <alignment horizontal="center" vertical="center" wrapText="1"/>
    </xf>
    <xf numFmtId="0" fontId="4" fillId="0" borderId="36" xfId="0" applyFont="1" applyBorder="1" applyAlignment="1">
      <alignment horizontal="left"/>
    </xf>
    <xf numFmtId="0" fontId="10" fillId="0" borderId="36" xfId="0" applyFont="1" applyBorder="1" applyAlignment="1">
      <alignment horizontal="left" vertical="center" wrapText="1"/>
    </xf>
    <xf numFmtId="0" fontId="10" fillId="8" borderId="36" xfId="0" applyFont="1" applyFill="1" applyBorder="1" applyAlignment="1">
      <alignment horizontal="left" vertical="center" wrapText="1"/>
    </xf>
    <xf numFmtId="0" fontId="10" fillId="10" borderId="35" xfId="0" applyFont="1" applyFill="1" applyBorder="1" applyAlignment="1">
      <alignment horizontal="left" vertical="center" wrapText="1"/>
    </xf>
    <xf numFmtId="0" fontId="10" fillId="10" borderId="36" xfId="0" applyFont="1" applyFill="1" applyBorder="1" applyAlignment="1">
      <alignment horizontal="left" vertical="center" wrapText="1"/>
    </xf>
    <xf numFmtId="0" fontId="4" fillId="0" borderId="35" xfId="0" applyFont="1" applyBorder="1" applyAlignment="1">
      <alignment horizontal="left"/>
    </xf>
    <xf numFmtId="0" fontId="19" fillId="6" borderId="1" xfId="0" applyFont="1" applyFill="1" applyBorder="1" applyAlignment="1">
      <alignment horizontal="left" vertical="center" wrapText="1"/>
    </xf>
    <xf numFmtId="1" fontId="10" fillId="9" borderId="1" xfId="0" applyNumberFormat="1" applyFont="1" applyFill="1" applyBorder="1" applyAlignment="1">
      <alignment horizontal="center" vertical="center"/>
    </xf>
    <xf numFmtId="0" fontId="4" fillId="13" borderId="1" xfId="0" applyFont="1" applyFill="1" applyBorder="1" applyAlignment="1">
      <alignment horizontal="left" vertical="center" wrapText="1"/>
    </xf>
    <xf numFmtId="0" fontId="4" fillId="0" borderId="1" xfId="0" applyFont="1" applyBorder="1" applyAlignment="1">
      <alignment horizontal="left"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17" fillId="6" borderId="37" xfId="0" applyFont="1" applyFill="1" applyBorder="1" applyAlignment="1">
      <alignment horizontal="left" vertical="center" wrapText="1"/>
    </xf>
    <xf numFmtId="0" fontId="4" fillId="6" borderId="42" xfId="0" applyFont="1" applyFill="1" applyBorder="1" applyAlignment="1">
      <alignment horizontal="left" vertical="center" wrapText="1"/>
    </xf>
    <xf numFmtId="0" fontId="10" fillId="0" borderId="49" xfId="0" applyFont="1" applyBorder="1" applyAlignment="1">
      <alignment horizontal="center" vertical="center" wrapText="1"/>
    </xf>
    <xf numFmtId="0" fontId="10" fillId="18" borderId="34" xfId="0" applyFont="1" applyFill="1" applyBorder="1" applyAlignment="1">
      <alignment horizontal="left" vertical="center" wrapText="1"/>
    </xf>
    <xf numFmtId="0" fontId="4" fillId="9" borderId="35" xfId="0" applyFont="1" applyFill="1" applyBorder="1"/>
    <xf numFmtId="0" fontId="10" fillId="16" borderId="34" xfId="0" applyFont="1" applyFill="1" applyBorder="1" applyAlignment="1">
      <alignment horizontal="left" vertical="center" wrapText="1"/>
    </xf>
    <xf numFmtId="0" fontId="10" fillId="6" borderId="16" xfId="0" applyFont="1" applyFill="1" applyBorder="1" applyAlignment="1">
      <alignment horizontal="left" vertical="top" wrapText="1"/>
    </xf>
    <xf numFmtId="0" fontId="10" fillId="6" borderId="17" xfId="0" applyFont="1" applyFill="1" applyBorder="1" applyAlignment="1">
      <alignment horizontal="left" vertical="top"/>
    </xf>
    <xf numFmtId="0" fontId="10" fillId="6" borderId="17" xfId="0" applyFont="1" applyFill="1" applyBorder="1" applyAlignment="1">
      <alignment horizontal="left" vertical="center"/>
    </xf>
    <xf numFmtId="0" fontId="10" fillId="0" borderId="28" xfId="0" applyFont="1" applyBorder="1" applyAlignment="1">
      <alignment horizontal="center" vertical="center" wrapText="1"/>
    </xf>
    <xf numFmtId="0" fontId="4" fillId="0" borderId="33" xfId="0" applyFont="1" applyBorder="1"/>
    <xf numFmtId="166" fontId="10" fillId="0" borderId="34" xfId="0" applyNumberFormat="1" applyFont="1" applyBorder="1" applyAlignment="1">
      <alignment horizontal="center" vertical="center" wrapText="1"/>
    </xf>
    <xf numFmtId="0" fontId="10" fillId="17" borderId="34" xfId="0" applyFont="1" applyFill="1" applyBorder="1" applyAlignment="1">
      <alignment horizontal="center" vertical="center" wrapText="1"/>
    </xf>
    <xf numFmtId="0" fontId="10" fillId="17" borderId="34" xfId="0" applyFont="1" applyFill="1" applyBorder="1" applyAlignment="1">
      <alignment horizontal="left" vertical="center" wrapText="1"/>
    </xf>
    <xf numFmtId="9" fontId="10" fillId="10" borderId="34" xfId="0" applyNumberFormat="1" applyFont="1" applyFill="1" applyBorder="1" applyAlignment="1">
      <alignment horizontal="center" vertical="center"/>
    </xf>
    <xf numFmtId="0" fontId="10" fillId="10" borderId="35" xfId="0" applyFont="1" applyFill="1" applyBorder="1" applyAlignment="1">
      <alignment horizontal="center" vertical="center" wrapText="1"/>
    </xf>
    <xf numFmtId="0" fontId="10" fillId="0" borderId="35" xfId="0" applyFont="1" applyBorder="1" applyAlignment="1">
      <alignment horizontal="left" vertical="center" wrapText="1"/>
    </xf>
    <xf numFmtId="0" fontId="10" fillId="15" borderId="34" xfId="0" applyFont="1" applyFill="1" applyBorder="1" applyAlignment="1">
      <alignment horizontal="left" vertical="center" wrapText="1"/>
    </xf>
    <xf numFmtId="0" fontId="10" fillId="15" borderId="35" xfId="0" applyFont="1" applyFill="1" applyBorder="1" applyAlignment="1">
      <alignment horizontal="left" vertical="center" wrapText="1"/>
    </xf>
    <xf numFmtId="166" fontId="10" fillId="0" borderId="35" xfId="0" applyNumberFormat="1" applyFont="1" applyBorder="1" applyAlignment="1">
      <alignment horizontal="center" vertical="center" wrapText="1"/>
    </xf>
    <xf numFmtId="166" fontId="10" fillId="0" borderId="31" xfId="0" applyNumberFormat="1" applyFont="1" applyBorder="1" applyAlignment="1">
      <alignment horizontal="center" vertical="center" wrapText="1"/>
    </xf>
    <xf numFmtId="0" fontId="10" fillId="10" borderId="34" xfId="0" applyFont="1" applyFill="1" applyBorder="1" applyAlignment="1">
      <alignment horizontal="left" vertical="top" wrapText="1"/>
    </xf>
    <xf numFmtId="0" fontId="10" fillId="0" borderId="16" xfId="0" applyFont="1" applyFill="1" applyBorder="1" applyAlignment="1">
      <alignment horizontal="left" vertical="center" wrapText="1" indent="1"/>
    </xf>
    <xf numFmtId="0" fontId="10" fillId="0" borderId="17" xfId="0" applyFont="1" applyFill="1" applyBorder="1" applyAlignment="1">
      <alignment horizontal="left" vertical="center" wrapText="1" indent="1"/>
    </xf>
  </cellXfs>
  <cellStyles count="6">
    <cellStyle name="Millares" xfId="5" builtinId="3"/>
    <cellStyle name="Normal" xfId="0" builtinId="0"/>
    <cellStyle name="Normal 2" xfId="2"/>
    <cellStyle name="Normal 2 2" xfId="3"/>
    <cellStyle name="Normal 3" xfId="4"/>
    <cellStyle name="Porcentaje" xfId="1" builtinId="5"/>
  </cellStyles>
  <dxfs count="1476">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A8D08D"/>
          <bgColor rgb="FFA8D08D"/>
        </patternFill>
      </fill>
    </dxf>
    <dxf>
      <fill>
        <patternFill patternType="solid">
          <fgColor theme="9"/>
          <bgColor theme="9"/>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theme="9"/>
          <bgColor theme="9"/>
        </patternFill>
      </fill>
    </dxf>
    <dxf>
      <fill>
        <patternFill patternType="solid">
          <fgColor rgb="FFC5E0B3"/>
          <bgColor rgb="FFC5E0B3"/>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A8D08D"/>
          <bgColor rgb="FFA8D08D"/>
        </patternFill>
      </fill>
    </dxf>
    <dxf>
      <fill>
        <patternFill patternType="solid">
          <fgColor theme="9"/>
          <bgColor theme="9"/>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theme="9"/>
          <bgColor theme="9"/>
        </patternFill>
      </fill>
    </dxf>
    <dxf>
      <fill>
        <patternFill patternType="solid">
          <fgColor rgb="FFC5E0B3"/>
          <bgColor rgb="FFC5E0B3"/>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A8D08D"/>
          <bgColor rgb="FFA8D08D"/>
        </patternFill>
      </fill>
    </dxf>
    <dxf>
      <fill>
        <patternFill patternType="solid">
          <fgColor theme="9"/>
          <bgColor theme="9"/>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theme="9"/>
          <bgColor theme="9"/>
        </patternFill>
      </fill>
    </dxf>
    <dxf>
      <fill>
        <patternFill patternType="solid">
          <fgColor rgb="FFC5E0B3"/>
          <bgColor rgb="FFC5E0B3"/>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A8D08D"/>
          <bgColor rgb="FFA8D08D"/>
        </patternFill>
      </fill>
    </dxf>
    <dxf>
      <fill>
        <patternFill patternType="solid">
          <fgColor theme="9"/>
          <bgColor theme="9"/>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theme="9"/>
          <bgColor theme="9"/>
        </patternFill>
      </fill>
    </dxf>
    <dxf>
      <fill>
        <patternFill patternType="solid">
          <fgColor rgb="FFC5E0B3"/>
          <bgColor rgb="FFC5E0B3"/>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A8D08D"/>
          <bgColor rgb="FFA8D08D"/>
        </patternFill>
      </fill>
    </dxf>
    <dxf>
      <fill>
        <patternFill patternType="solid">
          <fgColor theme="9"/>
          <bgColor theme="9"/>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theme="9"/>
          <bgColor theme="9"/>
        </patternFill>
      </fill>
    </dxf>
    <dxf>
      <fill>
        <patternFill patternType="solid">
          <fgColor rgb="FFC5E0B3"/>
          <bgColor rgb="FFC5E0B3"/>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A8D08D"/>
          <bgColor rgb="FFA8D08D"/>
        </patternFill>
      </fill>
    </dxf>
    <dxf>
      <fill>
        <patternFill patternType="solid">
          <fgColor theme="9"/>
          <bgColor theme="9"/>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theme="9"/>
          <bgColor theme="9"/>
        </patternFill>
      </fill>
    </dxf>
    <dxf>
      <fill>
        <patternFill patternType="solid">
          <fgColor rgb="FFC5E0B3"/>
          <bgColor rgb="FFC5E0B3"/>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A8D08D"/>
          <bgColor rgb="FFA8D08D"/>
        </patternFill>
      </fill>
    </dxf>
    <dxf>
      <fill>
        <patternFill patternType="solid">
          <fgColor theme="9"/>
          <bgColor theme="9"/>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theme="9"/>
          <bgColor theme="9"/>
        </patternFill>
      </fill>
    </dxf>
    <dxf>
      <fill>
        <patternFill patternType="solid">
          <fgColor rgb="FFC5E0B3"/>
          <bgColor rgb="FFC5E0B3"/>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A8D08D"/>
          <bgColor rgb="FFA8D08D"/>
        </patternFill>
      </fill>
    </dxf>
    <dxf>
      <fill>
        <patternFill patternType="solid">
          <fgColor theme="9"/>
          <bgColor theme="9"/>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theme="9"/>
          <bgColor theme="9"/>
        </patternFill>
      </fill>
    </dxf>
    <dxf>
      <fill>
        <patternFill patternType="solid">
          <fgColor rgb="FFC5E0B3"/>
          <bgColor rgb="FFC5E0B3"/>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A8D08D"/>
          <bgColor rgb="FFA8D08D"/>
        </patternFill>
      </fill>
    </dxf>
    <dxf>
      <fill>
        <patternFill patternType="solid">
          <fgColor theme="9"/>
          <bgColor theme="9"/>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theme="9"/>
          <bgColor theme="9"/>
        </patternFill>
      </fill>
    </dxf>
    <dxf>
      <fill>
        <patternFill patternType="solid">
          <fgColor rgb="FFC5E0B3"/>
          <bgColor rgb="FFC5E0B3"/>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A8D08D"/>
          <bgColor rgb="FFA8D08D"/>
        </patternFill>
      </fill>
    </dxf>
    <dxf>
      <fill>
        <patternFill patternType="solid">
          <fgColor theme="9"/>
          <bgColor theme="9"/>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theme="9"/>
          <bgColor theme="9"/>
        </patternFill>
      </fill>
    </dxf>
    <dxf>
      <fill>
        <patternFill patternType="solid">
          <fgColor rgb="FFC5E0B3"/>
          <bgColor rgb="FFC5E0B3"/>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A8D08D"/>
          <bgColor rgb="FFA8D08D"/>
        </patternFill>
      </fill>
    </dxf>
    <dxf>
      <fill>
        <patternFill patternType="solid">
          <fgColor theme="9"/>
          <bgColor theme="9"/>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theme="9"/>
          <bgColor theme="9"/>
        </patternFill>
      </fill>
    </dxf>
    <dxf>
      <fill>
        <patternFill patternType="solid">
          <fgColor rgb="FFC5E0B3"/>
          <bgColor rgb="FFC5E0B3"/>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A8D08D"/>
          <bgColor rgb="FFA8D08D"/>
        </patternFill>
      </fill>
    </dxf>
    <dxf>
      <fill>
        <patternFill patternType="solid">
          <fgColor theme="9"/>
          <bgColor theme="9"/>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theme="9"/>
          <bgColor theme="9"/>
        </patternFill>
      </fill>
    </dxf>
    <dxf>
      <fill>
        <patternFill patternType="solid">
          <fgColor rgb="FFC5E0B3"/>
          <bgColor rgb="FFC5E0B3"/>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A8D08D"/>
          <bgColor rgb="FFA8D08D"/>
        </patternFill>
      </fill>
    </dxf>
    <dxf>
      <fill>
        <patternFill patternType="solid">
          <fgColor theme="9"/>
          <bgColor theme="9"/>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theme="9"/>
          <bgColor theme="9"/>
        </patternFill>
      </fill>
    </dxf>
    <dxf>
      <fill>
        <patternFill patternType="solid">
          <fgColor rgb="FFC5E0B3"/>
          <bgColor rgb="FFC5E0B3"/>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A8D08D"/>
          <bgColor rgb="FFA8D08D"/>
        </patternFill>
      </fill>
    </dxf>
    <dxf>
      <fill>
        <patternFill patternType="solid">
          <fgColor theme="9"/>
          <bgColor theme="9"/>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theme="9"/>
          <bgColor theme="9"/>
        </patternFill>
      </fill>
    </dxf>
    <dxf>
      <fill>
        <patternFill patternType="solid">
          <fgColor rgb="FFC5E0B3"/>
          <bgColor rgb="FFC5E0B3"/>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A8D08D"/>
          <bgColor rgb="FFA8D08D"/>
        </patternFill>
      </fill>
    </dxf>
    <dxf>
      <fill>
        <patternFill patternType="solid">
          <fgColor theme="9"/>
          <bgColor theme="9"/>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theme="9"/>
          <bgColor theme="9"/>
        </patternFill>
      </fill>
    </dxf>
    <dxf>
      <fill>
        <patternFill patternType="solid">
          <fgColor rgb="FFC5E0B3"/>
          <bgColor rgb="FFC5E0B3"/>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A8D08D"/>
          <bgColor rgb="FFA8D08D"/>
        </patternFill>
      </fill>
    </dxf>
    <dxf>
      <fill>
        <patternFill patternType="solid">
          <fgColor theme="9"/>
          <bgColor theme="9"/>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theme="9"/>
          <bgColor theme="9"/>
        </patternFill>
      </fill>
    </dxf>
    <dxf>
      <fill>
        <patternFill patternType="solid">
          <fgColor rgb="FFC5E0B3"/>
          <bgColor rgb="FFC5E0B3"/>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A8D08D"/>
          <bgColor rgb="FFA8D08D"/>
        </patternFill>
      </fill>
    </dxf>
    <dxf>
      <fill>
        <patternFill patternType="solid">
          <fgColor theme="9"/>
          <bgColor theme="9"/>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theme="9"/>
          <bgColor theme="9"/>
        </patternFill>
      </fill>
    </dxf>
    <dxf>
      <fill>
        <patternFill patternType="solid">
          <fgColor rgb="FFC5E0B3"/>
          <bgColor rgb="FFC5E0B3"/>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A8D08D"/>
          <bgColor rgb="FFA8D08D"/>
        </patternFill>
      </fill>
    </dxf>
    <dxf>
      <fill>
        <patternFill patternType="solid">
          <fgColor theme="9"/>
          <bgColor theme="9"/>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theme="9"/>
          <bgColor theme="9"/>
        </patternFill>
      </fill>
    </dxf>
    <dxf>
      <fill>
        <patternFill patternType="solid">
          <fgColor rgb="FFC5E0B3"/>
          <bgColor rgb="FFC5E0B3"/>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A8D08D"/>
          <bgColor rgb="FFA8D08D"/>
        </patternFill>
      </fill>
    </dxf>
    <dxf>
      <fill>
        <patternFill patternType="solid">
          <fgColor theme="9"/>
          <bgColor theme="9"/>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theme="9"/>
          <bgColor theme="9"/>
        </patternFill>
      </fill>
    </dxf>
    <dxf>
      <fill>
        <patternFill patternType="solid">
          <fgColor rgb="FFC5E0B3"/>
          <bgColor rgb="FFC5E0B3"/>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A8D08D"/>
          <bgColor rgb="FFA8D08D"/>
        </patternFill>
      </fill>
    </dxf>
    <dxf>
      <fill>
        <patternFill patternType="solid">
          <fgColor theme="9"/>
          <bgColor theme="9"/>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theme="9"/>
          <bgColor theme="9"/>
        </patternFill>
      </fill>
    </dxf>
    <dxf>
      <fill>
        <patternFill patternType="solid">
          <fgColor rgb="FFC5E0B3"/>
          <bgColor rgb="FFC5E0B3"/>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A8D08D"/>
          <bgColor rgb="FFA8D08D"/>
        </patternFill>
      </fill>
    </dxf>
    <dxf>
      <fill>
        <patternFill patternType="solid">
          <fgColor theme="9"/>
          <bgColor theme="9"/>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theme="9"/>
          <bgColor theme="9"/>
        </patternFill>
      </fill>
    </dxf>
    <dxf>
      <fill>
        <patternFill patternType="solid">
          <fgColor rgb="FFC5E0B3"/>
          <bgColor rgb="FFC5E0B3"/>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A8D08D"/>
          <bgColor rgb="FFA8D08D"/>
        </patternFill>
      </fill>
    </dxf>
    <dxf>
      <fill>
        <patternFill patternType="solid">
          <fgColor theme="9"/>
          <bgColor theme="9"/>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theme="9"/>
          <bgColor theme="9"/>
        </patternFill>
      </fill>
    </dxf>
    <dxf>
      <fill>
        <patternFill patternType="solid">
          <fgColor rgb="FFC5E0B3"/>
          <bgColor rgb="FFC5E0B3"/>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A8D08D"/>
          <bgColor rgb="FFA8D08D"/>
        </patternFill>
      </fill>
    </dxf>
    <dxf>
      <fill>
        <patternFill patternType="solid">
          <fgColor theme="9"/>
          <bgColor theme="9"/>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theme="9"/>
          <bgColor theme="9"/>
        </patternFill>
      </fill>
    </dxf>
    <dxf>
      <fill>
        <patternFill patternType="solid">
          <fgColor rgb="FFC5E0B3"/>
          <bgColor rgb="FFC5E0B3"/>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A8D08D"/>
          <bgColor rgb="FFA8D08D"/>
        </patternFill>
      </fill>
    </dxf>
    <dxf>
      <fill>
        <patternFill patternType="solid">
          <fgColor theme="9"/>
          <bgColor theme="9"/>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theme="9"/>
          <bgColor theme="9"/>
        </patternFill>
      </fill>
    </dxf>
    <dxf>
      <fill>
        <patternFill patternType="solid">
          <fgColor rgb="FFC5E0B3"/>
          <bgColor rgb="FFC5E0B3"/>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9" tint="0.3999450666829432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theme" Target="theme/theme1.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1332157</xdr:colOff>
      <xdr:row>0</xdr:row>
      <xdr:rowOff>60490</xdr:rowOff>
    </xdr:from>
    <xdr:to>
      <xdr:col>0</xdr:col>
      <xdr:colOff>2030949</xdr:colOff>
      <xdr:row>3</xdr:row>
      <xdr:rowOff>123826</xdr:rowOff>
    </xdr:to>
    <xdr:pic>
      <xdr:nvPicPr>
        <xdr:cNvPr id="2" name="Imagen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2157" y="1214073"/>
          <a:ext cx="698792" cy="6348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JUAN\1.%20ODI%202021\MAPA%20DE%20ASEGURAMIENTO\GESTION%20DE%20RIESGOS\ACTUALIZACI&#211;N%20DE%20RIESGOS\MR%201.%20GTH_(V08-10-05-2021)%20Ramiro.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USUARIO\Downloads\MAPA%20DE%20RIESGOS%20MC-M01-F%2028-07-2021%2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ATOS/Downloads/1._GC-P07-MAPA_DE_RIESGOS_GESTI&#211;N__DE_ADMISIONES_REGISTRO_Y_CONTROL_ACAD&#201;MICO_09_05_2023_publicar-SGC%20(1).xlsx"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Mapa%20de%20Riesgos_SGC_29_07_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OS/Downloads/1._GC-P07-MAPA_DE_RIESGOS_INVESTIGACION_18_05_2023_Mayo_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TOS/Downloads/1._M.R._EXTENSI&#211;N_Y_PROYECCI&#211;N_SOCILAL_06_06_2023_publicar_rqg%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ATOS/Documents/2021%20SONIA%20NOV%2025/SONIA/SGC-A/UT%20DOCUMENTOS/MAPA%20DE%20RIESGO&#61480;/15%20MARZO%20M.R.%20Gestion%20Ambiental_.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RIESGOS%20GESTION%20DOCUMENTAL%20Revision%203%20de%20septiembre%20202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USUARIO\Downloads\RIESGO%20FUGA%20DE%20CONOCIMIENTO%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0SIAC_ODI%20RAMIRO_2023/SGC%202023/2023/8.%20GESTI&#211;N%20DEL%20TALENTO%20HUMANO/MATRIZ_DE_RIESGOS%20ACTUALIZADA_GTH_12_05_202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ATOS/Downloads/1._MATRIZ_DE_RIESGO_GETION_LOGISTICA_17_05_202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ATOS/Downloads/1._Mapa_de_riesgo_BRPC_2023_110523_COC%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égico"/>
      <sheetName val="Identificación del Riesgo"/>
      <sheetName val="Análisis del Riesgo"/>
      <sheetName val="Valoración del Riesgo"/>
      <sheetName val="Mapa de Riesgo del Proceso"/>
      <sheetName val="FORMULAS"/>
      <sheetName val="FORMULAS (no modificar)"/>
    </sheetNames>
    <sheetDataSet>
      <sheetData sheetId="0"/>
      <sheetData sheetId="1">
        <row r="20">
          <cell r="F20" t="str">
            <v>1. Sanciones por parte de los entes de control internos y externos.
2. Detrimento patrimonial.
3. Ineficiencia en los procesos por falta de competencia del personal vinculado.
4. Deterioro de la imagen institucional</v>
          </cell>
        </row>
      </sheetData>
      <sheetData sheetId="2"/>
      <sheetData sheetId="3"/>
      <sheetData sheetId="4"/>
      <sheetData sheetId="5" refreshError="1"/>
      <sheetData sheetId="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égico"/>
      <sheetName val="Contexto del proceso"/>
      <sheetName val="MAPA DE RIESGOS"/>
      <sheetName val="DOCUMENTOS DE APOYO"/>
      <sheetName val="FORMULAS"/>
    </sheetNames>
    <sheetDataSet>
      <sheetData sheetId="0"/>
      <sheetData sheetId="1"/>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C-P07-F01-Contexto Estratégico"/>
      <sheetName val="GC-P07-F02-Contexto del proceso"/>
      <sheetName val="GC-P07-F03"/>
      <sheetName val="DOCUMENTOS DE APOYO"/>
      <sheetName val="FORMULAS"/>
    </sheetNames>
    <sheetDataSet>
      <sheetData sheetId="0"/>
      <sheetData sheetId="1"/>
      <sheetData sheetId="2"/>
      <sheetData sheetId="3"/>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C-P07-F01-Contexto Estratégico"/>
      <sheetName val="GC-P07-F02-Contexto del proceso"/>
      <sheetName val="GC-P07-F03"/>
      <sheetName val="DOCUMENTOS DE APOYO"/>
      <sheetName val="FORMULAS"/>
      <sheetName val="FORMULAS (no modificar)"/>
    </sheetNames>
    <sheetDataSet>
      <sheetData sheetId="0"/>
      <sheetData sheetId="1"/>
      <sheetData sheetId="2"/>
      <sheetData sheetId="3"/>
      <sheetData sheetId="4"/>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C-P07-F01-Contexto Estratégico"/>
      <sheetName val="GC-P07-F02-Contexto del proceso"/>
      <sheetName val="GC-P07-F03"/>
      <sheetName val="DOCUMENTOS DE APOYO"/>
      <sheetName val="FORMULAS (no modificar)"/>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no modificar)"/>
      <sheetName val="MC-P08-F01-Contexto Estratégico"/>
      <sheetName val="MC-P08-F02-Contexto del proceso"/>
      <sheetName val="MC-P08-F03"/>
      <sheetName val="DOCUMENTOS DE APOYO"/>
      <sheetName val="Hoja1"/>
      <sheetName val="FORMULAS"/>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C-P08-F01-Contexto Estratégico"/>
      <sheetName val="MC-P08-F02-Contexto del proceso"/>
      <sheetName val="MC-P08-F03"/>
      <sheetName val="DOCUMENTOS DE APOYO"/>
      <sheetName val="FORMULAS"/>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C-P08-F01-Contexto Estratégico"/>
      <sheetName val="MC-P08-F03"/>
      <sheetName val="DOCUMENTOS DE APOYO"/>
      <sheetName val="FORMULAS"/>
    </sheetNames>
    <sheetDataSet>
      <sheetData sheetId="0" refreshError="1"/>
      <sheetData sheetId="1" refreshError="1"/>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C-P08-F01-Contexto Estratégico"/>
      <sheetName val="MC-P08-F02-Contexto del proceso"/>
      <sheetName val="MC-P08-F03"/>
      <sheetName val="DOCUMENTOS DE APOYO"/>
      <sheetName val="FORMULAS"/>
    </sheetNames>
    <sheetDataSet>
      <sheetData sheetId="0"/>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C-P07-F01-Contexto Estratégico"/>
      <sheetName val="GC-P07-F02-Contexto del proceso"/>
      <sheetName val="GC-P07-F03"/>
      <sheetName val="DOCUMENTOS DE APOYO"/>
      <sheetName val="FORMULA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AL218"/>
  <sheetViews>
    <sheetView tabSelected="1" zoomScale="136" zoomScaleNormal="136" workbookViewId="0">
      <selection activeCell="A198" sqref="A198:A200"/>
    </sheetView>
  </sheetViews>
  <sheetFormatPr baseColWidth="10" defaultRowHeight="15" x14ac:dyDescent="0.25"/>
  <cols>
    <col min="1" max="1" width="33.7109375" customWidth="1"/>
    <col min="2" max="2" width="20" customWidth="1"/>
    <col min="3" max="3" width="37.140625" customWidth="1"/>
    <col min="4" max="4" width="45.140625" customWidth="1"/>
    <col min="5" max="5" width="63" customWidth="1"/>
    <col min="6" max="6" width="21.85546875" customWidth="1"/>
    <col min="7" max="7" width="22.7109375" customWidth="1"/>
    <col min="8" max="8" width="21.85546875" customWidth="1"/>
    <col min="9" max="9" width="14.5703125" customWidth="1"/>
    <col min="10" max="10" width="11.5703125" customWidth="1"/>
    <col min="11" max="11" width="12.5703125" customWidth="1"/>
    <col min="12" max="12" width="10.85546875" customWidth="1"/>
    <col min="13" max="13" width="17.7109375" customWidth="1"/>
    <col min="14" max="14" width="54.7109375" style="7" customWidth="1"/>
    <col min="15" max="15" width="14.140625" customWidth="1"/>
    <col min="16" max="16" width="15.28515625" customWidth="1"/>
    <col min="17" max="17" width="18.5703125" customWidth="1"/>
    <col min="18" max="18" width="14.5703125" customWidth="1"/>
    <col min="19" max="19" width="17.140625" customWidth="1"/>
    <col min="20" max="20" width="14.7109375" customWidth="1"/>
    <col min="21" max="21" width="15.140625" customWidth="1"/>
    <col min="22" max="23" width="13.7109375" customWidth="1"/>
    <col min="24" max="24" width="15.42578125" customWidth="1"/>
    <col min="25" max="25" width="12.85546875" customWidth="1"/>
    <col min="26" max="26" width="18.28515625" bestFit="1" customWidth="1"/>
    <col min="27" max="27" width="19.140625" customWidth="1"/>
    <col min="28" max="28" width="18.42578125" customWidth="1"/>
    <col min="29" max="29" width="47.28515625" customWidth="1"/>
    <col min="30" max="30" width="31.28515625" customWidth="1"/>
    <col min="31" max="31" width="16.28515625" customWidth="1"/>
    <col min="32" max="32" width="18.28515625" customWidth="1"/>
    <col min="33" max="36" width="28.28515625" customWidth="1"/>
    <col min="37" max="37" width="13.85546875" customWidth="1"/>
  </cols>
  <sheetData>
    <row r="1" spans="1:37" ht="15" customHeight="1" x14ac:dyDescent="0.25">
      <c r="A1" s="193"/>
      <c r="B1" s="194"/>
      <c r="C1" s="213" t="s">
        <v>87</v>
      </c>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5"/>
      <c r="AJ1" s="207" t="s">
        <v>88</v>
      </c>
      <c r="AK1" s="208"/>
    </row>
    <row r="2" spans="1:37" ht="15" customHeight="1" x14ac:dyDescent="0.25">
      <c r="A2" s="195"/>
      <c r="B2" s="196"/>
      <c r="C2" s="216"/>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8"/>
      <c r="AJ2" s="209" t="s">
        <v>117</v>
      </c>
      <c r="AK2" s="210"/>
    </row>
    <row r="3" spans="1:37" ht="15" customHeight="1" x14ac:dyDescent="0.25">
      <c r="A3" s="195"/>
      <c r="B3" s="196"/>
      <c r="C3" s="219" t="s">
        <v>662</v>
      </c>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1"/>
      <c r="AJ3" s="211" t="s">
        <v>120</v>
      </c>
      <c r="AK3" s="212"/>
    </row>
    <row r="4" spans="1:37" ht="15.75" customHeight="1" thickBot="1" x14ac:dyDescent="0.3">
      <c r="A4" s="195"/>
      <c r="B4" s="196"/>
      <c r="C4" s="219"/>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1"/>
      <c r="AJ4" s="211" t="s">
        <v>123</v>
      </c>
      <c r="AK4" s="212"/>
    </row>
    <row r="5" spans="1:37" ht="28.5" customHeight="1" thickBot="1" x14ac:dyDescent="0.3">
      <c r="A5" s="197" t="s">
        <v>89</v>
      </c>
      <c r="B5" s="198"/>
      <c r="C5" s="199" t="s">
        <v>119</v>
      </c>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1"/>
    </row>
    <row r="6" spans="1:37" ht="15.75" customHeight="1" thickBot="1" x14ac:dyDescent="0.3">
      <c r="A6" s="202" t="s">
        <v>90</v>
      </c>
      <c r="B6" s="203"/>
      <c r="C6" s="204">
        <v>45266</v>
      </c>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6"/>
    </row>
    <row r="7" spans="1:37" s="12" customFormat="1" ht="25.5" customHeight="1" x14ac:dyDescent="0.25">
      <c r="A7" s="241" t="s">
        <v>60</v>
      </c>
      <c r="B7" s="241"/>
      <c r="C7" s="242"/>
      <c r="D7" s="242"/>
      <c r="E7" s="242"/>
      <c r="F7" s="242"/>
      <c r="G7" s="242"/>
      <c r="H7" s="232" t="s">
        <v>61</v>
      </c>
      <c r="I7" s="232"/>
      <c r="J7" s="232"/>
      <c r="K7" s="232"/>
      <c r="L7" s="232"/>
      <c r="M7" s="232"/>
      <c r="N7" s="232"/>
      <c r="O7" s="232"/>
      <c r="P7" s="232"/>
      <c r="Q7" s="232"/>
      <c r="R7" s="232"/>
      <c r="S7" s="232"/>
      <c r="T7" s="232"/>
      <c r="U7" s="232"/>
      <c r="V7" s="232"/>
      <c r="W7" s="232"/>
      <c r="X7" s="232"/>
      <c r="Y7" s="232"/>
      <c r="Z7" s="232"/>
      <c r="AA7" s="232"/>
      <c r="AB7" s="235" t="s">
        <v>86</v>
      </c>
      <c r="AC7" s="236"/>
      <c r="AD7" s="236"/>
      <c r="AE7" s="236"/>
      <c r="AF7" s="236"/>
      <c r="AG7" s="236"/>
      <c r="AH7" s="236"/>
      <c r="AI7" s="236"/>
      <c r="AJ7" s="236"/>
      <c r="AK7" s="237"/>
    </row>
    <row r="8" spans="1:37" s="13" customFormat="1" ht="46.5" customHeight="1" x14ac:dyDescent="0.25">
      <c r="A8" s="19" t="s">
        <v>64</v>
      </c>
      <c r="B8" s="233" t="s">
        <v>7</v>
      </c>
      <c r="C8" s="234"/>
      <c r="D8" s="234"/>
      <c r="E8" s="234"/>
      <c r="F8" s="20" t="s">
        <v>63</v>
      </c>
      <c r="G8" s="226" t="s">
        <v>31</v>
      </c>
      <c r="H8" s="231" t="s">
        <v>93</v>
      </c>
      <c r="I8" s="231"/>
      <c r="J8" s="231"/>
      <c r="K8" s="231"/>
      <c r="L8" s="231"/>
      <c r="M8" s="231" t="s">
        <v>62</v>
      </c>
      <c r="N8" s="231"/>
      <c r="O8" s="231"/>
      <c r="P8" s="231"/>
      <c r="Q8" s="231"/>
      <c r="R8" s="231"/>
      <c r="S8" s="231"/>
      <c r="T8" s="231"/>
      <c r="U8" s="231"/>
      <c r="V8" s="231"/>
      <c r="W8" s="231"/>
      <c r="X8" s="231"/>
      <c r="Y8" s="231"/>
      <c r="Z8" s="231"/>
      <c r="AA8" s="231"/>
      <c r="AB8" s="238"/>
      <c r="AC8" s="239"/>
      <c r="AD8" s="239"/>
      <c r="AE8" s="239"/>
      <c r="AF8" s="239"/>
      <c r="AG8" s="239"/>
      <c r="AH8" s="239"/>
      <c r="AI8" s="239"/>
      <c r="AJ8" s="239"/>
      <c r="AK8" s="240"/>
    </row>
    <row r="9" spans="1:37" s="13" customFormat="1" ht="37.5" customHeight="1" x14ac:dyDescent="0.25">
      <c r="A9" s="224" t="s">
        <v>0</v>
      </c>
      <c r="B9" s="224" t="s">
        <v>1</v>
      </c>
      <c r="C9" s="224" t="s">
        <v>9</v>
      </c>
      <c r="D9" s="224" t="s">
        <v>8</v>
      </c>
      <c r="E9" s="224" t="s">
        <v>110</v>
      </c>
      <c r="F9" s="226" t="s">
        <v>39</v>
      </c>
      <c r="G9" s="228"/>
      <c r="H9" s="187" t="s">
        <v>6</v>
      </c>
      <c r="I9" s="189" t="s">
        <v>5</v>
      </c>
      <c r="J9" s="190"/>
      <c r="K9" s="189" t="s">
        <v>4</v>
      </c>
      <c r="L9" s="190"/>
      <c r="M9" s="187" t="s">
        <v>3</v>
      </c>
      <c r="N9" s="187" t="s">
        <v>10</v>
      </c>
      <c r="O9" s="187" t="s">
        <v>11</v>
      </c>
      <c r="P9" s="187" t="s">
        <v>12</v>
      </c>
      <c r="Q9" s="187" t="s">
        <v>13</v>
      </c>
      <c r="R9" s="187" t="s">
        <v>14</v>
      </c>
      <c r="S9" s="187" t="s">
        <v>15</v>
      </c>
      <c r="T9" s="187" t="s">
        <v>6</v>
      </c>
      <c r="U9" s="187" t="s">
        <v>73</v>
      </c>
      <c r="V9" s="187" t="s">
        <v>95</v>
      </c>
      <c r="W9" s="189" t="s">
        <v>121</v>
      </c>
      <c r="X9" s="190"/>
      <c r="Y9" s="189" t="s">
        <v>80</v>
      </c>
      <c r="Z9" s="190"/>
      <c r="AA9" s="187" t="s">
        <v>16</v>
      </c>
      <c r="AB9" s="222" t="s">
        <v>17</v>
      </c>
      <c r="AC9" s="222" t="s">
        <v>18</v>
      </c>
      <c r="AD9" s="222" t="s">
        <v>19</v>
      </c>
      <c r="AE9" s="222" t="s">
        <v>2</v>
      </c>
      <c r="AF9" s="222" t="s">
        <v>20</v>
      </c>
      <c r="AG9" s="243" t="s">
        <v>122</v>
      </c>
      <c r="AH9" s="244"/>
      <c r="AI9" s="244"/>
      <c r="AJ9" s="245"/>
      <c r="AK9" s="222" t="s">
        <v>96</v>
      </c>
    </row>
    <row r="10" spans="1:37" s="13" customFormat="1" ht="25.5" customHeight="1" x14ac:dyDescent="0.25">
      <c r="A10" s="225"/>
      <c r="B10" s="225"/>
      <c r="C10" s="225"/>
      <c r="D10" s="225"/>
      <c r="E10" s="225"/>
      <c r="F10" s="227"/>
      <c r="G10" s="227"/>
      <c r="H10" s="188"/>
      <c r="I10" s="191"/>
      <c r="J10" s="192"/>
      <c r="K10" s="191"/>
      <c r="L10" s="192"/>
      <c r="M10" s="188"/>
      <c r="N10" s="188"/>
      <c r="O10" s="188"/>
      <c r="P10" s="188"/>
      <c r="Q10" s="188"/>
      <c r="R10" s="188"/>
      <c r="S10" s="188"/>
      <c r="T10" s="188"/>
      <c r="U10" s="188"/>
      <c r="V10" s="188"/>
      <c r="W10" s="191"/>
      <c r="X10" s="192"/>
      <c r="Y10" s="191"/>
      <c r="Z10" s="192"/>
      <c r="AA10" s="188"/>
      <c r="AB10" s="223"/>
      <c r="AC10" s="223"/>
      <c r="AD10" s="223"/>
      <c r="AE10" s="223"/>
      <c r="AF10" s="223"/>
      <c r="AG10" s="18" t="s">
        <v>125</v>
      </c>
      <c r="AH10" s="18" t="s">
        <v>126</v>
      </c>
      <c r="AI10" s="18" t="s">
        <v>127</v>
      </c>
      <c r="AJ10" s="18" t="s">
        <v>128</v>
      </c>
      <c r="AK10" s="223"/>
    </row>
    <row r="11" spans="1:37" s="21" customFormat="1" ht="114" customHeight="1" x14ac:dyDescent="0.25">
      <c r="A11" s="124" t="s">
        <v>23</v>
      </c>
      <c r="B11" s="148" t="s">
        <v>109</v>
      </c>
      <c r="C11" s="126" t="s">
        <v>130</v>
      </c>
      <c r="D11" s="126" t="s">
        <v>131</v>
      </c>
      <c r="E11" s="126" t="str">
        <f>CONCATENATE(B11," ",C11," ",D11)</f>
        <v>Afectación económica y reputacional por perdida de los registros calificados de los programas de pregrado y posgrado, impidiendo su oferta a los aspirantes debido al incumplimiento de los requisitos establecidos por el Ministerio de Educación Nacional.</v>
      </c>
      <c r="F11" s="153" t="s">
        <v>41</v>
      </c>
      <c r="G11" s="124" t="s">
        <v>32</v>
      </c>
      <c r="H11" s="113">
        <v>74</v>
      </c>
      <c r="I11" s="113" t="s">
        <v>47</v>
      </c>
      <c r="J11" s="113" t="str">
        <f>IF((I11="Muy Bajo"),"20%",IF(I11="Baja","40%",IF(I11="Media","60%",IF(I11="Alta","80%",IF(I11="Muy Alta","100%","0")))))</f>
        <v>60%</v>
      </c>
      <c r="K11" s="113" t="s">
        <v>58</v>
      </c>
      <c r="L11" s="113" t="str">
        <f>IF((K11="Leve"),"20%",IF(K11="Menor","40%",IF(K11="Moderado","60%",IF(K11="Mayor","80%",IF(K11="Catastrófico","100%","0")))))</f>
        <v>100%</v>
      </c>
      <c r="M11" s="115" t="str">
        <f>IF((J11="100%")*(L11="100%"),"Extremo",IF((J11="100%")*(L11="80%"),"Alto",IF((J11="100%")*(L11="60%"),"Alto",IF((J11="100%")*(L11="40%"),"Alto",IF((J11="100%")*(L11="20%"),"Alto",IF((J11="80%")*(L11="100%"),"Extremo",IF((J11="80%")*(L11="80%"),"Alto",IF((J11="80%")*(L11="60%"),"Alto",IF((J11="80%")*(L11="40%"),"Moderado",IF((J11="80%")*(L11="20%"),"Moderado",IF((J11="60%")*(L11="100%"),"Extremo",IF((J11="60%")*(L11="80%"),"Alto",IF((J11="60%")*(L11="60%"),"Moderado",IF((J11="60%")*(L11="40%"),"Moderado",IF((J11="60%")*(L11="20%"),"Moderado",IF((J11="40%")*(L11="100%"),"Extremo",IF((J11="40%")*(L11="80%"),"Alto",IF((J11="40%")*(L11="60%"),"Moderado",IF((J11="40%")*(L11="40%"),"Moderado",IF((J11="40%")*(L11="20%"),"Bajo",IF((J11="20%")*(L11="100%"),"Extremo",IF((J11="20%")*(L11="80%"),"Alto",IF((J11="20%")*(L11="60%"),"Moderado",IF((J11="20%")*(L11="40%"),"Bajo",IF((J11="20%")*(L11="20%"),"Bajo","0")))))))))))))))))))))))))</f>
        <v>Extremo</v>
      </c>
      <c r="N11" s="37" t="s">
        <v>132</v>
      </c>
      <c r="O11" s="38" t="s">
        <v>1</v>
      </c>
      <c r="P11" s="38" t="s">
        <v>67</v>
      </c>
      <c r="Q11" s="38" t="s">
        <v>71</v>
      </c>
      <c r="R11" s="39">
        <f>IF((P11="Preventivo"),"25%",IF(P11="Detectivo","15%",IF(P11="Correctivo","10%","0")))+IF((Q11="Automático"),"25%",IF(Q11="Manual","15%","0"))</f>
        <v>0.4</v>
      </c>
      <c r="S11" s="38" t="s">
        <v>74</v>
      </c>
      <c r="T11" s="38" t="s">
        <v>76</v>
      </c>
      <c r="U11" s="38" t="s">
        <v>78</v>
      </c>
      <c r="V11" s="39">
        <f>IF(O11="probabilidad",J11-(J11*R11),IF(O11="Impacto",(J11-0),"0"))</f>
        <v>0.6</v>
      </c>
      <c r="W11" s="115">
        <f>V12</f>
        <v>0.36</v>
      </c>
      <c r="X11" s="113" t="str">
        <f>IF((W11&lt;21%),"Muy Bajo",IF((W11&lt;41%),"Baja",IF((W11&lt;61%),"Media",IF((W11&lt;81%),"Alta",IF((W11&lt;101%),"Muy alta","0")))))</f>
        <v>Baja</v>
      </c>
      <c r="Y11" s="115">
        <f t="shared" ref="Y11:Y13" si="0">IF(O11="Impacto",L11-(L11*R11),IF(O11="Probabilidad",L11-0,"0"))</f>
        <v>0.6</v>
      </c>
      <c r="Z11" s="113" t="str">
        <f>IF((Y11&lt;21%),"Leve",IF((Y11&lt;41%),"Menor",IF((Y11&lt;61%),"Moderado",IF((Y11&lt;81%),"Mayor",IF((Y11&lt;101%),"Catastrófico","0")))))</f>
        <v>Moderado</v>
      </c>
      <c r="AA11" s="115" t="str">
        <f>IF((X11="Muy alta")*(Z11="Catastrófico"),"Extremo",IF((X11="Muy alta")*(Z11="Mayor"),"Alto",IF((X11="Muy alta")*(Z11="Moderado"),"Alto",IF((X11="Muy alta")*(Z11="Menor"),"Alto",IF((X11="Muy alta")*(Z11="Leve"),"Alto",IF((X11="Alta")*(Z11="Catastrófico"),"Extremo",IF((X11="Alta")*(Z11="Mayor"),"Alto",IF((X11="Alta")*(Z11="Moderado"),"Alto",IF((X11="Alta")*(Z11="Menor"),"Moderado",IF((X11="Alta")*(Z11="Leve"),"Moderado",IF((X11="Media")*(Z11="Catastrófico"),"Extremo",IF((X11="Media")*(Z11="Mayor"),"Alto",IF((X11="Media")*(Z11="Moderado"),"Moderado",IF((X11="Media")*(Z11="Menor"),"Moderado",IF((X11="Media")*(Z11="Leve"),"Moderado",IF((X11="Baja")*(Z11="Catastrófico"),"Extremo",IF((X11="Baja")*(Z11="Mayor"),"Alto",IF((X11="Baja")*(Z11="Moderado"),"Moderado",IF((X11="Baja")*(Z11="Menor"),"Moderado",IF((X11="Baja")*(Z11="Leve"),"Bajo",IF((X11="Muy bajo")*(Z11="Catastrófico"),"Extremo",IF((X11="Muy bajo")*(Z11="Mayor"),"Alto",IF((X11="Muy bajo")*(Z11="Moderado"),"Moderado",IF((X11="Muy bajo")*(Z11="Menor"),"Bajo",IF((X11="Muy bajo")*(Z11="Leve"),"Bajo","0")))))))))))))))))))))))))</f>
        <v>Moderado</v>
      </c>
      <c r="AB11" s="113" t="s">
        <v>82</v>
      </c>
      <c r="AC11" s="117" t="s">
        <v>623</v>
      </c>
      <c r="AD11" s="119" t="s">
        <v>133</v>
      </c>
      <c r="AE11" s="121">
        <v>44956</v>
      </c>
      <c r="AF11" s="121">
        <v>44958</v>
      </c>
      <c r="AG11" s="122" t="s">
        <v>146</v>
      </c>
      <c r="AH11" s="122" t="s">
        <v>147</v>
      </c>
      <c r="AI11" s="122" t="s">
        <v>148</v>
      </c>
      <c r="AJ11" s="122" t="s">
        <v>149</v>
      </c>
      <c r="AK11" s="113" t="s">
        <v>150</v>
      </c>
    </row>
    <row r="12" spans="1:37" s="21" customFormat="1" ht="114" customHeight="1" x14ac:dyDescent="0.25">
      <c r="A12" s="125"/>
      <c r="B12" s="149"/>
      <c r="C12" s="127"/>
      <c r="D12" s="127"/>
      <c r="E12" s="127"/>
      <c r="F12" s="154"/>
      <c r="G12" s="125"/>
      <c r="H12" s="114"/>
      <c r="I12" s="114"/>
      <c r="J12" s="114"/>
      <c r="K12" s="114"/>
      <c r="L12" s="114"/>
      <c r="M12" s="116"/>
      <c r="N12" s="37" t="s">
        <v>135</v>
      </c>
      <c r="O12" s="38" t="s">
        <v>65</v>
      </c>
      <c r="P12" s="38" t="s">
        <v>67</v>
      </c>
      <c r="Q12" s="38" t="s">
        <v>71</v>
      </c>
      <c r="R12" s="39">
        <f>IF((P12="Preventivo"),"25%",IF(P12="Detectivo","15%",IF(P12="Correctivo","10%","0")))+IF((Q12="Automático"),"25%",IF(Q12="Manual","15%","0"))</f>
        <v>0.4</v>
      </c>
      <c r="S12" s="38" t="s">
        <v>74</v>
      </c>
      <c r="T12" s="38" t="s">
        <v>76</v>
      </c>
      <c r="U12" s="38" t="s">
        <v>78</v>
      </c>
      <c r="V12" s="40">
        <f>V11-(V11*R12)</f>
        <v>0.36</v>
      </c>
      <c r="W12" s="116"/>
      <c r="X12" s="114"/>
      <c r="Y12" s="116"/>
      <c r="Z12" s="114"/>
      <c r="AA12" s="116"/>
      <c r="AB12" s="114"/>
      <c r="AC12" s="118"/>
      <c r="AD12" s="120"/>
      <c r="AE12" s="114"/>
      <c r="AF12" s="114"/>
      <c r="AG12" s="123"/>
      <c r="AH12" s="123"/>
      <c r="AI12" s="123"/>
      <c r="AJ12" s="123"/>
      <c r="AK12" s="114"/>
    </row>
    <row r="13" spans="1:37" s="21" customFormat="1" ht="92.25" customHeight="1" x14ac:dyDescent="0.25">
      <c r="A13" s="124" t="s">
        <v>23</v>
      </c>
      <c r="B13" s="148" t="s">
        <v>109</v>
      </c>
      <c r="C13" s="124" t="s">
        <v>136</v>
      </c>
      <c r="D13" s="179" t="s">
        <v>137</v>
      </c>
      <c r="E13" s="126" t="str">
        <f>CONCATENATE(B13," ",C13," ",D13)</f>
        <v>Afectación económica y reputacional por incumplir o modificar el calendario académico debido a cierre de la Universidad por problemas de orden público, protestas, paros, cese de actividades, solicitudes de extensión de pagos de estudiantes, entre otros.</v>
      </c>
      <c r="F13" s="153" t="s">
        <v>41</v>
      </c>
      <c r="G13" s="124" t="s">
        <v>32</v>
      </c>
      <c r="H13" s="113">
        <v>74</v>
      </c>
      <c r="I13" s="113" t="s">
        <v>47</v>
      </c>
      <c r="J13" s="113" t="str">
        <f t="shared" ref="J13" si="1">IF((I13="Muy Bajo"),"20%",IF(I13="Baja","40%",IF(I13="Media","60%",IF(I13="Alta","80%",IF(I13="Muy Alta","100%","0")))))</f>
        <v>60%</v>
      </c>
      <c r="K13" s="113" t="s">
        <v>57</v>
      </c>
      <c r="L13" s="113" t="str">
        <f t="shared" ref="L13" si="2">IF((K13="Leve"),"20%",IF(K13="Menor","40%",IF(K13="Moderado","60%",IF(K13="Mayor","80%",IF(K13="Catastrófico","100%","0")))))</f>
        <v>80%</v>
      </c>
      <c r="M13" s="115" t="str">
        <f t="shared" ref="M13" si="3">IF((J13="100%")*(L13="100%"),"Extremo",IF((J13="100%")*(L13="80%"),"Alto",IF((J13="100%")*(L13="60%"),"Alto",IF((J13="100%")*(L13="40%"),"Alto",IF((J13="100%")*(L13="20%"),"Alto",IF((J13="80%")*(L13="100%"),"Extremo",IF((J13="80%")*(L13="80%"),"Alto",IF((J13="80%")*(L13="60%"),"Alto",IF((J13="80%")*(L13="40%"),"Moderado",IF((J13="80%")*(L13="20%"),"Moderado",IF((J13="60%")*(L13="100%"),"Extremo",IF((J13="60%")*(L13="80%"),"Alto",IF((J13="60%")*(L13="60%"),"Moderado",IF((J13="60%")*(L13="40%"),"Moderado",IF((J13="60%")*(L13="20%"),"Moderado",IF((J13="40%")*(L13="100%"),"Extremo",IF((J13="40%")*(L13="80%"),"Alto",IF((J13="40%")*(L13="60%"),"Moderado",IF((J13="40%")*(L13="40%"),"Moderado",IF((J13="40%")*(L13="20%"),"Bajo",IF((J13="20%")*(L13="100%"),"Extremo",IF((J13="20%")*(L13="80%"),"Alto",IF((J13="20%")*(L13="60%"),"Moderado",IF((J13="20%")*(L13="40%"),"Bajo",IF((J13="20%")*(L13="20%"),"Bajo","0")))))))))))))))))))))))))</f>
        <v>Alto</v>
      </c>
      <c r="N13" s="37" t="s">
        <v>138</v>
      </c>
      <c r="O13" s="38" t="s">
        <v>65</v>
      </c>
      <c r="P13" s="38" t="s">
        <v>67</v>
      </c>
      <c r="Q13" s="38" t="s">
        <v>71</v>
      </c>
      <c r="R13" s="39">
        <f t="shared" ref="R13:R22" si="4">IF((P13="Preventivo"),"25%",IF(P13="Detectivo","15%",IF(P13="Correctivo","10%","0")))+IF((Q13="Automático"),"25%",IF(Q13="Manual","15%","0"))</f>
        <v>0.4</v>
      </c>
      <c r="S13" s="38" t="s">
        <v>74</v>
      </c>
      <c r="T13" s="38" t="s">
        <v>76</v>
      </c>
      <c r="U13" s="38" t="s">
        <v>78</v>
      </c>
      <c r="V13" s="39">
        <f t="shared" ref="V13" si="5">IF(O13="probabilidad",J13-(J13*R13),IF(O13="Impacto",(J13-0),"0"))</f>
        <v>0.36</v>
      </c>
      <c r="W13" s="115">
        <f t="shared" ref="W13" si="6">V14</f>
        <v>0.216</v>
      </c>
      <c r="X13" s="113" t="str">
        <f t="shared" ref="X13" si="7">IF((W13&lt;21%),"Muy Bajo",IF((W13&lt;41%),"Baja",IF((W13&lt;61%),"Media",IF((W13&lt;81%),"Alta",IF((W13&lt;101%),"Muy alta","0")))))</f>
        <v>Baja</v>
      </c>
      <c r="Y13" s="115">
        <f t="shared" si="0"/>
        <v>0.8</v>
      </c>
      <c r="Z13" s="113" t="str">
        <f t="shared" ref="Z13" si="8">IF((Y13&lt;21%),"Leve",IF((Y13&lt;41%),"Menor",IF((Y13&lt;61%),"Moderado",IF((Y13&lt;81%),"Mayor",IF((Y13&lt;101%),"Catastrófico","0")))))</f>
        <v>Mayor</v>
      </c>
      <c r="AA13" s="115" t="str">
        <f t="shared" ref="AA13" si="9">IF((X13="Muy alta")*(Z13="Catastrófico"),"Extremo",IF((X13="Muy alta")*(Z13="Mayor"),"Alto",IF((X13="Muy alta")*(Z13="Moderado"),"Alto",IF((X13="Muy alta")*(Z13="Menor"),"Alto",IF((X13="Muy alta")*(Z13="Leve"),"Alto",IF((X13="Alta")*(Z13="Catastrófico"),"Extremo",IF((X13="Alta")*(Z13="Mayor"),"Alto",IF((X13="Alta")*(Z13="Moderado"),"Alto",IF((X13="Alta")*(Z13="Menor"),"Moderado",IF((X13="Alta")*(Z13="Leve"),"Moderado",IF((X13="Media")*(Z13="Catastrófico"),"Extremo",IF((X13="Media")*(Z13="Mayor"),"Alto",IF((X13="Media")*(Z13="Moderado"),"Moderado",IF((X13="Media")*(Z13="Menor"),"Moderado",IF((X13="Media")*(Z13="Leve"),"Moderado",IF((X13="Baja")*(Z13="Catastrófico"),"Extremo",IF((X13="Baja")*(Z13="Mayor"),"Alto",IF((X13="Baja")*(Z13="Moderado"),"Moderado",IF((X13="Baja")*(Z13="Menor"),"Moderado",IF((X13="Baja")*(Z13="Leve"),"Bajo",IF((X13="Muy bajo")*(Z13="Catastrófico"),"Extremo",IF((X13="Muy bajo")*(Z13="Mayor"),"Alto",IF((X13="Muy bajo")*(Z13="Moderado"),"Moderado",IF((X13="Muy bajo")*(Z13="Menor"),"Bajo",IF((X13="Muy bajo")*(Z13="Leve"),"Bajo","0")))))))))))))))))))))))))</f>
        <v>Alto</v>
      </c>
      <c r="AB13" s="113" t="s">
        <v>82</v>
      </c>
      <c r="AC13" s="246" t="s">
        <v>623</v>
      </c>
      <c r="AD13" s="128" t="s">
        <v>162</v>
      </c>
      <c r="AE13" s="248">
        <v>44956</v>
      </c>
      <c r="AF13" s="248">
        <v>44958</v>
      </c>
      <c r="AG13" s="122" t="s">
        <v>146</v>
      </c>
      <c r="AH13" s="185" t="s">
        <v>147</v>
      </c>
      <c r="AI13" s="185" t="s">
        <v>148</v>
      </c>
      <c r="AJ13" s="185" t="s">
        <v>149</v>
      </c>
      <c r="AK13" s="186" t="s">
        <v>134</v>
      </c>
    </row>
    <row r="14" spans="1:37" s="22" customFormat="1" ht="92.25" customHeight="1" x14ac:dyDescent="0.2">
      <c r="A14" s="125"/>
      <c r="B14" s="149"/>
      <c r="C14" s="125"/>
      <c r="D14" s="184"/>
      <c r="E14" s="127"/>
      <c r="F14" s="154"/>
      <c r="G14" s="125"/>
      <c r="H14" s="114"/>
      <c r="I14" s="114"/>
      <c r="J14" s="114"/>
      <c r="K14" s="114"/>
      <c r="L14" s="114"/>
      <c r="M14" s="116"/>
      <c r="N14" s="37" t="s">
        <v>139</v>
      </c>
      <c r="O14" s="38" t="s">
        <v>65</v>
      </c>
      <c r="P14" s="38" t="s">
        <v>67</v>
      </c>
      <c r="Q14" s="38" t="s">
        <v>71</v>
      </c>
      <c r="R14" s="39">
        <f t="shared" si="4"/>
        <v>0.4</v>
      </c>
      <c r="S14" s="38" t="s">
        <v>74</v>
      </c>
      <c r="T14" s="38" t="s">
        <v>76</v>
      </c>
      <c r="U14" s="38" t="s">
        <v>78</v>
      </c>
      <c r="V14" s="40">
        <f t="shared" ref="V14:V24" si="10">V13-(V13*R14)</f>
        <v>0.216</v>
      </c>
      <c r="W14" s="116"/>
      <c r="X14" s="114"/>
      <c r="Y14" s="116"/>
      <c r="Z14" s="114"/>
      <c r="AA14" s="116"/>
      <c r="AB14" s="114"/>
      <c r="AC14" s="247"/>
      <c r="AD14" s="128"/>
      <c r="AE14" s="186"/>
      <c r="AF14" s="186"/>
      <c r="AG14" s="123"/>
      <c r="AH14" s="185"/>
      <c r="AI14" s="185"/>
      <c r="AJ14" s="185"/>
      <c r="AK14" s="186"/>
    </row>
    <row r="15" spans="1:37" s="23" customFormat="1" ht="63.75" x14ac:dyDescent="0.2">
      <c r="A15" s="124" t="s">
        <v>23</v>
      </c>
      <c r="B15" s="148" t="s">
        <v>109</v>
      </c>
      <c r="C15" s="126" t="s">
        <v>140</v>
      </c>
      <c r="D15" s="126" t="s">
        <v>141</v>
      </c>
      <c r="E15" s="126" t="str">
        <f>CONCATENATE(B15," ",C15," ",D15)</f>
        <v>Afectación económica y reputacional por perdida o no acreditación de programas de pregrado y posgrados debido al incumplimiento de los factores de acreditación establecidos por Ministerio de Educación Nacional y el CNA.</v>
      </c>
      <c r="F15" s="153" t="s">
        <v>41</v>
      </c>
      <c r="G15" s="124" t="s">
        <v>32</v>
      </c>
      <c r="H15" s="113">
        <v>19</v>
      </c>
      <c r="I15" s="113" t="s">
        <v>47</v>
      </c>
      <c r="J15" s="113" t="str">
        <f t="shared" ref="J15" si="11">IF((I15="Muy Bajo"),"20%",IF(I15="Baja","40%",IF(I15="Media","60%",IF(I15="Alta","80%",IF(I15="Muy Alta","100%","0")))))</f>
        <v>60%</v>
      </c>
      <c r="K15" s="113" t="s">
        <v>56</v>
      </c>
      <c r="L15" s="113" t="str">
        <f t="shared" ref="L15" si="12">IF((K15="Leve"),"20%",IF(K15="Menor","40%",IF(K15="Moderado","60%",IF(K15="Mayor","80%",IF(K15="Catastrófico","100%","0")))))</f>
        <v>60%</v>
      </c>
      <c r="M15" s="115" t="str">
        <f t="shared" ref="M15" si="13">IF((J15="100%")*(L15="100%"),"Extremo",IF((J15="100%")*(L15="80%"),"Alto",IF((J15="100%")*(L15="60%"),"Alto",IF((J15="100%")*(L15="40%"),"Alto",IF((J15="100%")*(L15="20%"),"Alto",IF((J15="80%")*(L15="100%"),"Extremo",IF((J15="80%")*(L15="80%"),"Alto",IF((J15="80%")*(L15="60%"),"Alto",IF((J15="80%")*(L15="40%"),"Moderado",IF((J15="80%")*(L15="20%"),"Moderado",IF((J15="60%")*(L15="100%"),"Extremo",IF((J15="60%")*(L15="80%"),"Alto",IF((J15="60%")*(L15="60%"),"Moderado",IF((J15="60%")*(L15="40%"),"Moderado",IF((J15="60%")*(L15="20%"),"Moderado",IF((J15="40%")*(L15="100%"),"Extremo",IF((J15="40%")*(L15="80%"),"Alto",IF((J15="40%")*(L15="60%"),"Moderado",IF((J15="40%")*(L15="40%"),"Moderado",IF((J15="40%")*(L15="20%"),"Bajo",IF((J15="20%")*(L15="100%"),"Extremo",IF((J15="20%")*(L15="80%"),"Alto",IF((J15="20%")*(L15="60%"),"Moderado",IF((J15="20%")*(L15="40%"),"Bajo",IF((J15="20%")*(L15="20%"),"Bajo","0")))))))))))))))))))))))))</f>
        <v>Moderado</v>
      </c>
      <c r="N15" s="37" t="s">
        <v>142</v>
      </c>
      <c r="O15" s="38" t="s">
        <v>65</v>
      </c>
      <c r="P15" s="38" t="s">
        <v>67</v>
      </c>
      <c r="Q15" s="38" t="s">
        <v>71</v>
      </c>
      <c r="R15" s="39">
        <f t="shared" si="4"/>
        <v>0.4</v>
      </c>
      <c r="S15" s="38" t="s">
        <v>74</v>
      </c>
      <c r="T15" s="38" t="s">
        <v>76</v>
      </c>
      <c r="U15" s="38" t="s">
        <v>78</v>
      </c>
      <c r="V15" s="40">
        <f t="shared" si="10"/>
        <v>0.12959999999999999</v>
      </c>
      <c r="W15" s="115">
        <f t="shared" ref="W15" si="14">V16</f>
        <v>7.7759999999999996E-2</v>
      </c>
      <c r="X15" s="113" t="str">
        <f t="shared" ref="X15" si="15">IF((W15&lt;21%),"Muy Bajo",IF((W15&lt;41%),"Baja",IF((W15&lt;61%),"Media",IF((W15&lt;81%),"Alta",IF((W15&lt;101%),"Muy alta","0")))))</f>
        <v>Muy Bajo</v>
      </c>
      <c r="Y15" s="115">
        <f t="shared" ref="Y15" si="16">IF(O15="Impacto",L15-(L15*R15),IF(O15="Probabilidad",L15-0,"0"))</f>
        <v>0.6</v>
      </c>
      <c r="Z15" s="113" t="str">
        <f t="shared" ref="Z15" si="17">IF((Y15&lt;21%),"Leve",IF((Y15&lt;41%),"Menor",IF((Y15&lt;61%),"Moderado",IF((Y15&lt;81%),"Mayor",IF((Y15&lt;101%),"Catastrófico","0")))))</f>
        <v>Moderado</v>
      </c>
      <c r="AA15" s="115" t="str">
        <f t="shared" ref="AA15" si="18">IF((X15="Muy alta")*(Z15="Catastrófico"),"Extremo",IF((X15="Muy alta")*(Z15="Mayor"),"Alto",IF((X15="Muy alta")*(Z15="Moderado"),"Alto",IF((X15="Muy alta")*(Z15="Menor"),"Alto",IF((X15="Muy alta")*(Z15="Leve"),"Alto",IF((X15="Alta")*(Z15="Catastrófico"),"Extremo",IF((X15="Alta")*(Z15="Mayor"),"Alto",IF((X15="Alta")*(Z15="Moderado"),"Alto",IF((X15="Alta")*(Z15="Menor"),"Moderado",IF((X15="Alta")*(Z15="Leve"),"Moderado",IF((X15="Media")*(Z15="Catastrófico"),"Extremo",IF((X15="Media")*(Z15="Mayor"),"Alto",IF((X15="Media")*(Z15="Moderado"),"Moderado",IF((X15="Media")*(Z15="Menor"),"Moderado",IF((X15="Media")*(Z15="Leve"),"Moderado",IF((X15="Baja")*(Z15="Catastrófico"),"Extremo",IF((X15="Baja")*(Z15="Mayor"),"Alto",IF((X15="Baja")*(Z15="Moderado"),"Moderado",IF((X15="Baja")*(Z15="Menor"),"Moderado",IF((X15="Baja")*(Z15="Leve"),"Bajo",IF((X15="Muy bajo")*(Z15="Catastrófico"),"Extremo",IF((X15="Muy bajo")*(Z15="Mayor"),"Alto",IF((X15="Muy bajo")*(Z15="Moderado"),"Moderado",IF((X15="Muy bajo")*(Z15="Menor"),"Bajo",IF((X15="Muy bajo")*(Z15="Leve"),"Bajo","0")))))))))))))))))))))))))</f>
        <v>Moderado</v>
      </c>
      <c r="AB15" s="113" t="s">
        <v>82</v>
      </c>
      <c r="AC15" s="117" t="s">
        <v>623</v>
      </c>
      <c r="AD15" s="119" t="s">
        <v>133</v>
      </c>
      <c r="AE15" s="121">
        <v>44956</v>
      </c>
      <c r="AF15" s="121">
        <v>44958</v>
      </c>
      <c r="AG15" s="122" t="s">
        <v>146</v>
      </c>
      <c r="AH15" s="122" t="s">
        <v>147</v>
      </c>
      <c r="AI15" s="122" t="s">
        <v>148</v>
      </c>
      <c r="AJ15" s="122" t="s">
        <v>149</v>
      </c>
      <c r="AK15" s="113" t="s">
        <v>134</v>
      </c>
    </row>
    <row r="16" spans="1:37" s="23" customFormat="1" ht="51" x14ac:dyDescent="0.2">
      <c r="A16" s="125"/>
      <c r="B16" s="149"/>
      <c r="C16" s="127"/>
      <c r="D16" s="127"/>
      <c r="E16" s="127"/>
      <c r="F16" s="154"/>
      <c r="G16" s="125"/>
      <c r="H16" s="114"/>
      <c r="I16" s="114"/>
      <c r="J16" s="114"/>
      <c r="K16" s="114"/>
      <c r="L16" s="114"/>
      <c r="M16" s="116"/>
      <c r="N16" s="41" t="s">
        <v>143</v>
      </c>
      <c r="O16" s="38" t="s">
        <v>65</v>
      </c>
      <c r="P16" s="38" t="s">
        <v>67</v>
      </c>
      <c r="Q16" s="38" t="s">
        <v>71</v>
      </c>
      <c r="R16" s="39">
        <f t="shared" si="4"/>
        <v>0.4</v>
      </c>
      <c r="S16" s="38" t="s">
        <v>74</v>
      </c>
      <c r="T16" s="38" t="s">
        <v>76</v>
      </c>
      <c r="U16" s="38" t="s">
        <v>78</v>
      </c>
      <c r="V16" s="40">
        <f t="shared" si="10"/>
        <v>7.7759999999999996E-2</v>
      </c>
      <c r="W16" s="116"/>
      <c r="X16" s="114"/>
      <c r="Y16" s="116"/>
      <c r="Z16" s="114"/>
      <c r="AA16" s="116"/>
      <c r="AB16" s="114"/>
      <c r="AC16" s="118"/>
      <c r="AD16" s="120"/>
      <c r="AE16" s="114"/>
      <c r="AF16" s="114"/>
      <c r="AG16" s="123"/>
      <c r="AH16" s="123"/>
      <c r="AI16" s="123"/>
      <c r="AJ16" s="123"/>
      <c r="AK16" s="114"/>
    </row>
    <row r="17" spans="1:37" s="23" customFormat="1" ht="51" x14ac:dyDescent="0.2">
      <c r="A17" s="124" t="s">
        <v>23</v>
      </c>
      <c r="B17" s="148" t="s">
        <v>109</v>
      </c>
      <c r="C17" s="126" t="s">
        <v>144</v>
      </c>
      <c r="D17" s="126" t="s">
        <v>141</v>
      </c>
      <c r="E17" s="126" t="str">
        <f>CONCATENATE(B17," ",C17," ",D17)</f>
        <v>Afectación económica y reputacional por perdida de la reacreditación institucional debido al incumplimiento de los factores de acreditación establecidos por Ministerio de Educación Nacional y el CNA.</v>
      </c>
      <c r="F17" s="153" t="s">
        <v>41</v>
      </c>
      <c r="G17" s="124" t="s">
        <v>32</v>
      </c>
      <c r="H17" s="113">
        <v>19</v>
      </c>
      <c r="I17" s="113" t="s">
        <v>47</v>
      </c>
      <c r="J17" s="113" t="str">
        <f t="shared" ref="J17" si="19">IF((I17="Muy Bajo"),"20%",IF(I17="Baja","40%",IF(I17="Media","60%",IF(I17="Alta","80%",IF(I17="Muy Alta","100%","0")))))</f>
        <v>60%</v>
      </c>
      <c r="K17" s="113" t="s">
        <v>56</v>
      </c>
      <c r="L17" s="113" t="str">
        <f t="shared" ref="L17" si="20">IF((K17="Leve"),"20%",IF(K17="Menor","40%",IF(K17="Moderado","60%",IF(K17="Mayor","80%",IF(K17="Catastrófico","100%","0")))))</f>
        <v>60%</v>
      </c>
      <c r="M17" s="115" t="str">
        <f t="shared" ref="M17" si="21">IF((J17="100%")*(L17="100%"),"Extremo",IF((J17="100%")*(L17="80%"),"Alto",IF((J17="100%")*(L17="60%"),"Alto",IF((J17="100%")*(L17="40%"),"Alto",IF((J17="100%")*(L17="20%"),"Alto",IF((J17="80%")*(L17="100%"),"Extremo",IF((J17="80%")*(L17="80%"),"Alto",IF((J17="80%")*(L17="60%"),"Alto",IF((J17="80%")*(L17="40%"),"Moderado",IF((J17="80%")*(L17="20%"),"Moderado",IF((J17="60%")*(L17="100%"),"Extremo",IF((J17="60%")*(L17="80%"),"Alto",IF((J17="60%")*(L17="60%"),"Moderado",IF((J17="60%")*(L17="40%"),"Moderado",IF((J17="60%")*(L17="20%"),"Moderado",IF((J17="40%")*(L17="100%"),"Extremo",IF((J17="40%")*(L17="80%"),"Alto",IF((J17="40%")*(L17="60%"),"Moderado",IF((J17="40%")*(L17="40%"),"Moderado",IF((J17="40%")*(L17="20%"),"Bajo",IF((J17="20%")*(L17="100%"),"Extremo",IF((J17="20%")*(L17="80%"),"Alto",IF((J17="20%")*(L17="60%"),"Moderado",IF((J17="20%")*(L17="40%"),"Bajo",IF((J17="20%")*(L17="20%"),"Bajo","0")))))))))))))))))))))))))</f>
        <v>Moderado</v>
      </c>
      <c r="N17" s="37" t="s">
        <v>145</v>
      </c>
      <c r="O17" s="38" t="s">
        <v>65</v>
      </c>
      <c r="P17" s="38" t="s">
        <v>67</v>
      </c>
      <c r="Q17" s="38" t="s">
        <v>71</v>
      </c>
      <c r="R17" s="39">
        <f t="shared" si="4"/>
        <v>0.4</v>
      </c>
      <c r="S17" s="38" t="s">
        <v>74</v>
      </c>
      <c r="T17" s="38" t="s">
        <v>76</v>
      </c>
      <c r="U17" s="38" t="s">
        <v>78</v>
      </c>
      <c r="V17" s="40">
        <f t="shared" si="10"/>
        <v>4.6655999999999996E-2</v>
      </c>
      <c r="W17" s="115">
        <f t="shared" ref="W17" si="22">V18</f>
        <v>2.7993599999999997E-2</v>
      </c>
      <c r="X17" s="113" t="str">
        <f t="shared" ref="X17" si="23">IF((W17&lt;21%),"Muy Bajo",IF((W17&lt;41%),"Baja",IF((W17&lt;61%),"Media",IF((W17&lt;81%),"Alta",IF((W17&lt;101%),"Muy alta","0")))))</f>
        <v>Muy Bajo</v>
      </c>
      <c r="Y17" s="115">
        <f t="shared" ref="Y17" si="24">IF(O17="Impacto",L17-(L17*R17),IF(O17="Probabilidad",L17-0,"0"))</f>
        <v>0.6</v>
      </c>
      <c r="Z17" s="113" t="str">
        <f t="shared" ref="Z17" si="25">IF((Y17&lt;21%),"Leve",IF((Y17&lt;41%),"Menor",IF((Y17&lt;61%),"Moderado",IF((Y17&lt;81%),"Mayor",IF((Y17&lt;101%),"Catastrófico","0")))))</f>
        <v>Moderado</v>
      </c>
      <c r="AA17" s="115" t="str">
        <f t="shared" ref="AA17" si="26">IF((X17="Muy alta")*(Z17="Catastrófico"),"Extremo",IF((X17="Muy alta")*(Z17="Mayor"),"Alto",IF((X17="Muy alta")*(Z17="Moderado"),"Alto",IF((X17="Muy alta")*(Z17="Menor"),"Alto",IF((X17="Muy alta")*(Z17="Leve"),"Alto",IF((X17="Alta")*(Z17="Catastrófico"),"Extremo",IF((X17="Alta")*(Z17="Mayor"),"Alto",IF((X17="Alta")*(Z17="Moderado"),"Alto",IF((X17="Alta")*(Z17="Menor"),"Moderado",IF((X17="Alta")*(Z17="Leve"),"Moderado",IF((X17="Media")*(Z17="Catastrófico"),"Extremo",IF((X17="Media")*(Z17="Mayor"),"Alto",IF((X17="Media")*(Z17="Moderado"),"Moderado",IF((X17="Media")*(Z17="Menor"),"Moderado",IF((X17="Media")*(Z17="Leve"),"Moderado",IF((X17="Baja")*(Z17="Catastrófico"),"Extremo",IF((X17="Baja")*(Z17="Mayor"),"Alto",IF((X17="Baja")*(Z17="Moderado"),"Moderado",IF((X17="Baja")*(Z17="Menor"),"Moderado",IF((X17="Baja")*(Z17="Leve"),"Bajo",IF((X17="Muy bajo")*(Z17="Catastrófico"),"Extremo",IF((X17="Muy bajo")*(Z17="Mayor"),"Alto",IF((X17="Muy bajo")*(Z17="Moderado"),"Moderado",IF((X17="Muy bajo")*(Z17="Menor"),"Bajo",IF((X17="Muy bajo")*(Z17="Leve"),"Bajo","0")))))))))))))))))))))))))</f>
        <v>Moderado</v>
      </c>
      <c r="AB17" s="113" t="s">
        <v>82</v>
      </c>
      <c r="AC17" s="117" t="s">
        <v>623</v>
      </c>
      <c r="AD17" s="119" t="s">
        <v>133</v>
      </c>
      <c r="AE17" s="121">
        <v>44956</v>
      </c>
      <c r="AF17" s="121">
        <v>44958</v>
      </c>
      <c r="AG17" s="122" t="s">
        <v>146</v>
      </c>
      <c r="AH17" s="122" t="s">
        <v>147</v>
      </c>
      <c r="AI17" s="122" t="s">
        <v>148</v>
      </c>
      <c r="AJ17" s="122" t="s">
        <v>149</v>
      </c>
      <c r="AK17" s="113" t="s">
        <v>134</v>
      </c>
    </row>
    <row r="18" spans="1:37" s="23" customFormat="1" ht="51" x14ac:dyDescent="0.2">
      <c r="A18" s="125"/>
      <c r="B18" s="149"/>
      <c r="C18" s="127"/>
      <c r="D18" s="127"/>
      <c r="E18" s="127"/>
      <c r="F18" s="154"/>
      <c r="G18" s="125"/>
      <c r="H18" s="114"/>
      <c r="I18" s="114"/>
      <c r="J18" s="114"/>
      <c r="K18" s="114"/>
      <c r="L18" s="114"/>
      <c r="M18" s="116"/>
      <c r="N18" s="41" t="s">
        <v>143</v>
      </c>
      <c r="O18" s="38" t="s">
        <v>65</v>
      </c>
      <c r="P18" s="38" t="s">
        <v>67</v>
      </c>
      <c r="Q18" s="38" t="s">
        <v>71</v>
      </c>
      <c r="R18" s="39">
        <f t="shared" si="4"/>
        <v>0.4</v>
      </c>
      <c r="S18" s="38" t="s">
        <v>74</v>
      </c>
      <c r="T18" s="38" t="s">
        <v>76</v>
      </c>
      <c r="U18" s="38" t="s">
        <v>78</v>
      </c>
      <c r="V18" s="40">
        <f t="shared" si="10"/>
        <v>2.7993599999999997E-2</v>
      </c>
      <c r="W18" s="116"/>
      <c r="X18" s="114"/>
      <c r="Y18" s="116"/>
      <c r="Z18" s="114"/>
      <c r="AA18" s="116"/>
      <c r="AB18" s="114"/>
      <c r="AC18" s="118"/>
      <c r="AD18" s="120"/>
      <c r="AE18" s="114"/>
      <c r="AF18" s="114"/>
      <c r="AG18" s="123"/>
      <c r="AH18" s="123"/>
      <c r="AI18" s="123"/>
      <c r="AJ18" s="123"/>
      <c r="AK18" s="114"/>
    </row>
    <row r="19" spans="1:37" s="23" customFormat="1" ht="51" x14ac:dyDescent="0.2">
      <c r="A19" s="119" t="s">
        <v>23</v>
      </c>
      <c r="B19" s="119" t="s">
        <v>92</v>
      </c>
      <c r="C19" s="179" t="s">
        <v>151</v>
      </c>
      <c r="D19" s="124" t="s">
        <v>152</v>
      </c>
      <c r="E19" s="229" t="str">
        <f>CONCATENATE(B19," ",C19," ",D19)</f>
        <v>Afectación reputacional por insatisfacción de los estudiantes y profesores, retraso en los procesos académicos y deficiencia en el proceso de formación teórico - práctico debido a interrupción, inconvenientes, cancelación y demoras, en la realización de las prácticas académicas.</v>
      </c>
      <c r="F19" s="153" t="s">
        <v>41</v>
      </c>
      <c r="G19" s="124" t="s">
        <v>32</v>
      </c>
      <c r="H19" s="113">
        <v>74</v>
      </c>
      <c r="I19" s="113" t="s">
        <v>47</v>
      </c>
      <c r="J19" s="113" t="str">
        <f t="shared" ref="J19" si="27">IF((I19="Muy Bajo"),"20%",IF(I19="Baja","40%",IF(I19="Media","60%",IF(I19="Alta","80%",IF(I19="Muy Alta","100%","0")))))</f>
        <v>60%</v>
      </c>
      <c r="K19" s="113" t="s">
        <v>57</v>
      </c>
      <c r="L19" s="113" t="str">
        <f t="shared" ref="L19" si="28">IF((K19="Leve"),"20%",IF(K19="Menor","40%",IF(K19="Moderado","60%",IF(K19="Mayor","80%",IF(K19="Catastrófico","100%","0")))))</f>
        <v>80%</v>
      </c>
      <c r="M19" s="115" t="str">
        <f t="shared" ref="M19" si="29">IF((J19="100%")*(L19="100%"),"Extremo",IF((J19="100%")*(L19="80%"),"Alto",IF((J19="100%")*(L19="60%"),"Alto",IF((J19="100%")*(L19="40%"),"Alto",IF((J19="100%")*(L19="20%"),"Alto",IF((J19="80%")*(L19="100%"),"Extremo",IF((J19="80%")*(L19="80%"),"Alto",IF((J19="80%")*(L19="60%"),"Alto",IF((J19="80%")*(L19="40%"),"Moderado",IF((J19="80%")*(L19="20%"),"Moderado",IF((J19="60%")*(L19="100%"),"Extremo",IF((J19="60%")*(L19="80%"),"Alto",IF((J19="60%")*(L19="60%"),"Moderado",IF((J19="60%")*(L19="40%"),"Moderado",IF((J19="60%")*(L19="20%"),"Moderado",IF((J19="40%")*(L19="100%"),"Extremo",IF((J19="40%")*(L19="80%"),"Alto",IF((J19="40%")*(L19="60%"),"Moderado",IF((J19="40%")*(L19="40%"),"Moderado",IF((J19="40%")*(L19="20%"),"Bajo",IF((J19="20%")*(L19="100%"),"Extremo",IF((J19="20%")*(L19="80%"),"Alto",IF((J19="20%")*(L19="60%"),"Moderado",IF((J19="20%")*(L19="40%"),"Bajo",IF((J19="20%")*(L19="20%"),"Bajo","0")))))))))))))))))))))))))</f>
        <v>Alto</v>
      </c>
      <c r="N19" s="37" t="s">
        <v>153</v>
      </c>
      <c r="O19" s="38" t="s">
        <v>65</v>
      </c>
      <c r="P19" s="38" t="s">
        <v>67</v>
      </c>
      <c r="Q19" s="38" t="s">
        <v>71</v>
      </c>
      <c r="R19" s="39">
        <f t="shared" si="4"/>
        <v>0.4</v>
      </c>
      <c r="S19" s="38" t="s">
        <v>74</v>
      </c>
      <c r="T19" s="38" t="s">
        <v>76</v>
      </c>
      <c r="U19" s="38" t="s">
        <v>78</v>
      </c>
      <c r="V19" s="40">
        <f t="shared" si="10"/>
        <v>1.6796159999999997E-2</v>
      </c>
      <c r="W19" s="115">
        <f t="shared" ref="W19" si="30">V20</f>
        <v>1.0077695999999997E-2</v>
      </c>
      <c r="X19" s="113" t="str">
        <f t="shared" ref="X19" si="31">IF((W19&lt;21%),"Muy Bajo",IF((W19&lt;41%),"Baja",IF((W19&lt;61%),"Media",IF((W19&lt;81%),"Alta",IF((W19&lt;101%),"Muy alta","0")))))</f>
        <v>Muy Bajo</v>
      </c>
      <c r="Y19" s="115">
        <f t="shared" ref="Y19" si="32">IF(O19="Impacto",L19-(L19*R19),IF(O19="Probabilidad",L19-0,"0"))</f>
        <v>0.8</v>
      </c>
      <c r="Z19" s="113" t="str">
        <f t="shared" ref="Z19" si="33">IF((Y19&lt;21%),"Leve",IF((Y19&lt;41%),"Menor",IF((Y19&lt;61%),"Moderado",IF((Y19&lt;81%),"Mayor",IF((Y19&lt;101%),"Catastrófico","0")))))</f>
        <v>Mayor</v>
      </c>
      <c r="AA19" s="115" t="str">
        <f>IF((X19="Muy alta")*(Z19="Catastrófico"),"Extremo",IF((X19="Muy alta")*(Z19="Mayor"),"Alto",IF((X19="Muy alta")*(Z19="Moderado"),"Alto",IF((X19="Muy alta")*(Z19="Menor"),"Alto",IF((X19="Muy alta")*(Z19="Leve"),"Alto",IF((X19="Alta")*(Z19="Catastrófico"),"Extremo",IF((X19="Alta")*(Z19="Mayor"),"Alto",IF((X19="Alta")*(Z19="Moderado"),"Alto",IF((X19="Alta")*(Z19="Menor"),"Moderado",IF((X19="Alta")*(Z19="Leve"),"Moderado",IF((X19="Media")*(Z19="Catastrófico"),"Extremo",IF((X19="Media")*(Z19="Mayor"),"Alto",IF((X19="Media")*(Z19="Moderado"),"Moderado",IF((X19="Media")*(Z19="Menor"),"Moderado",IF((X19="Media")*(Z19="Leve"),"Moderado",IF((X19="Baja")*(Z19="Catastrófico"),"Extremo",IF((X19="Baja")*(Z19="Mayor"),"Alto",IF((X19="Baja")*(Z19="Moderado"),"Moderado",IF((X19="Baja")*(Z19="Menor"),"Moderado",IF((X19="Baja")*(Z19="Leve"),"Bajo",IF((X19="Muy bajo")*(Z19="Catastrófico"),"Extremo",IF((X19="Muy bajo")*(Z19="Mayor"),"Alto",IF((X19="Muy bajo")*(Z19="Moderado"),"Moderado",IF((X19="Muy bajo")*(Z19="Menor"),"Bajo",IF((X19="Muy bajo")*(Z19="Leve"),"Bajo","0")))))))))))))))))))))))))</f>
        <v>Alto</v>
      </c>
      <c r="AB19" s="113" t="s">
        <v>82</v>
      </c>
      <c r="AC19" s="177" t="s">
        <v>624</v>
      </c>
      <c r="AD19" s="177" t="s">
        <v>161</v>
      </c>
      <c r="AE19" s="121">
        <v>44956</v>
      </c>
      <c r="AF19" s="121">
        <v>44958</v>
      </c>
      <c r="AG19" s="122" t="s">
        <v>146</v>
      </c>
      <c r="AH19" s="122" t="s">
        <v>147</v>
      </c>
      <c r="AI19" s="122" t="s">
        <v>148</v>
      </c>
      <c r="AJ19" s="122" t="s">
        <v>149</v>
      </c>
      <c r="AK19" s="113" t="s">
        <v>134</v>
      </c>
    </row>
    <row r="20" spans="1:37" s="23" customFormat="1" ht="76.5" x14ac:dyDescent="0.2">
      <c r="A20" s="120"/>
      <c r="B20" s="120"/>
      <c r="C20" s="180"/>
      <c r="D20" s="125"/>
      <c r="E20" s="230"/>
      <c r="F20" s="154"/>
      <c r="G20" s="125"/>
      <c r="H20" s="114"/>
      <c r="I20" s="114"/>
      <c r="J20" s="114"/>
      <c r="K20" s="114"/>
      <c r="L20" s="114"/>
      <c r="M20" s="116"/>
      <c r="N20" s="37" t="s">
        <v>154</v>
      </c>
      <c r="O20" s="38" t="s">
        <v>65</v>
      </c>
      <c r="P20" s="38" t="s">
        <v>67</v>
      </c>
      <c r="Q20" s="38" t="s">
        <v>71</v>
      </c>
      <c r="R20" s="39">
        <f t="shared" si="4"/>
        <v>0.4</v>
      </c>
      <c r="S20" s="38" t="s">
        <v>74</v>
      </c>
      <c r="T20" s="38" t="s">
        <v>76</v>
      </c>
      <c r="U20" s="38" t="s">
        <v>78</v>
      </c>
      <c r="V20" s="40">
        <f t="shared" si="10"/>
        <v>1.0077695999999997E-2</v>
      </c>
      <c r="W20" s="116"/>
      <c r="X20" s="114"/>
      <c r="Y20" s="116"/>
      <c r="Z20" s="114"/>
      <c r="AA20" s="116"/>
      <c r="AB20" s="114"/>
      <c r="AC20" s="249"/>
      <c r="AD20" s="249"/>
      <c r="AE20" s="114"/>
      <c r="AF20" s="114"/>
      <c r="AG20" s="123"/>
      <c r="AH20" s="123"/>
      <c r="AI20" s="123"/>
      <c r="AJ20" s="123"/>
      <c r="AK20" s="114"/>
    </row>
    <row r="21" spans="1:37" s="23" customFormat="1" ht="86.25" customHeight="1" x14ac:dyDescent="0.2">
      <c r="A21" s="119" t="s">
        <v>23</v>
      </c>
      <c r="B21" s="119" t="s">
        <v>109</v>
      </c>
      <c r="C21" s="179" t="s">
        <v>155</v>
      </c>
      <c r="D21" s="179" t="s">
        <v>156</v>
      </c>
      <c r="E21" s="164" t="str">
        <f>CONCATENATE(B21," ",C21," ",D21)</f>
        <v>Afectación económica y reputacional por desactualización o poca pertinencia de los contenidos curriculares de los programas académicos de la Universidad debido a la no aplicación de las políticas y lineamientos sobre actualización, diseño y rediseño curricular de los programas académicos de la Universidad.</v>
      </c>
      <c r="F21" s="153" t="s">
        <v>41</v>
      </c>
      <c r="G21" s="124" t="s">
        <v>32</v>
      </c>
      <c r="H21" s="113">
        <v>74</v>
      </c>
      <c r="I21" s="113" t="s">
        <v>47</v>
      </c>
      <c r="J21" s="113" t="str">
        <f t="shared" ref="J21" si="34">IF((I21="Muy Bajo"),"20%",IF(I21="Baja","40%",IF(I21="Media","60%",IF(I21="Alta","80%",IF(I21="Muy Alta","100%","0")))))</f>
        <v>60%</v>
      </c>
      <c r="K21" s="113" t="s">
        <v>57</v>
      </c>
      <c r="L21" s="113" t="str">
        <f t="shared" ref="L21" si="35">IF((K21="Leve"),"20%",IF(K21="Menor","40%",IF(K21="Moderado","60%",IF(K21="Mayor","80%",IF(K21="Catastrófico","100%","0")))))</f>
        <v>80%</v>
      </c>
      <c r="M21" s="115" t="str">
        <f t="shared" ref="M21" si="36">IF((J21="100%")*(L21="100%"),"Extremo",IF((J21="100%")*(L21="80%"),"Alto",IF((J21="100%")*(L21="60%"),"Alto",IF((J21="100%")*(L21="40%"),"Alto",IF((J21="100%")*(L21="20%"),"Alto",IF((J21="80%")*(L21="100%"),"Extremo",IF((J21="80%")*(L21="80%"),"Alto",IF((J21="80%")*(L21="60%"),"Alto",IF((J21="80%")*(L21="40%"),"Moderado",IF((J21="80%")*(L21="20%"),"Moderado",IF((J21="60%")*(L21="100%"),"Extremo",IF((J21="60%")*(L21="80%"),"Alto",IF((J21="60%")*(L21="60%"),"Moderado",IF((J21="60%")*(L21="40%"),"Moderado",IF((J21="60%")*(L21="20%"),"Moderado",IF((J21="40%")*(L21="100%"),"Extremo",IF((J21="40%")*(L21="80%"),"Alto",IF((J21="40%")*(L21="60%"),"Moderado",IF((J21="40%")*(L21="40%"),"Moderado",IF((J21="40%")*(L21="20%"),"Bajo",IF((J21="20%")*(L21="100%"),"Extremo",IF((J21="20%")*(L21="80%"),"Alto",IF((J21="20%")*(L21="60%"),"Moderado",IF((J21="20%")*(L21="40%"),"Bajo",IF((J21="20%")*(L21="20%"),"Bajo","0")))))))))))))))))))))))))</f>
        <v>Alto</v>
      </c>
      <c r="N21" s="37" t="s">
        <v>157</v>
      </c>
      <c r="O21" s="38" t="s">
        <v>1</v>
      </c>
      <c r="P21" s="38" t="s">
        <v>67</v>
      </c>
      <c r="Q21" s="38" t="s">
        <v>71</v>
      </c>
      <c r="R21" s="39">
        <f t="shared" si="4"/>
        <v>0.4</v>
      </c>
      <c r="S21" s="38" t="s">
        <v>74</v>
      </c>
      <c r="T21" s="38" t="s">
        <v>76</v>
      </c>
      <c r="U21" s="38" t="s">
        <v>78</v>
      </c>
      <c r="V21" s="40">
        <f t="shared" si="10"/>
        <v>6.0466175999999983E-3</v>
      </c>
      <c r="W21" s="115">
        <f t="shared" ref="W21" si="37">V22</f>
        <v>3.627970559999999E-3</v>
      </c>
      <c r="X21" s="113" t="str">
        <f t="shared" ref="X21" si="38">IF((W21&lt;21%),"Muy Bajo",IF((W21&lt;41%),"Baja",IF((W21&lt;61%),"Media",IF((W21&lt;81%),"Alta",IF((W21&lt;101%),"Muy alta","0")))))</f>
        <v>Muy Bajo</v>
      </c>
      <c r="Y21" s="115">
        <v>0.6</v>
      </c>
      <c r="Z21" s="113" t="str">
        <f t="shared" ref="Z21" si="39">IF((Y21&lt;21%),"Leve",IF((Y21&lt;41%),"Menor",IF((Y21&lt;61%),"Moderado",IF((Y21&lt;81%),"Mayor",IF((Y21&lt;101%),"Catastrófico","0")))))</f>
        <v>Moderado</v>
      </c>
      <c r="AA21" s="115" t="str">
        <f t="shared" ref="AA21" si="40">IF((X21="Muy alta")*(Z21="Catastrófico"),"Extremo",IF((X21="Muy alta")*(Z21="Mayor"),"Alto",IF((X21="Muy alta")*(Z21="Moderado"),"Alto",IF((X21="Muy alta")*(Z21="Menor"),"Alto",IF((X21="Muy alta")*(Z21="Leve"),"Alto",IF((X21="Alta")*(Z21="Catastrófico"),"Extremo",IF((X21="Alta")*(Z21="Mayor"),"Alto",IF((X21="Alta")*(Z21="Moderado"),"Alto",IF((X21="Alta")*(Z21="Menor"),"Moderado",IF((X21="Alta")*(Z21="Leve"),"Moderado",IF((X21="Media")*(Z21="Catastrófico"),"Extremo",IF((X21="Media")*(Z21="Mayor"),"Alto",IF((X21="Media")*(Z21="Moderado"),"Moderado",IF((X21="Media")*(Z21="Menor"),"Moderado",IF((X21="Media")*(Z21="Leve"),"Moderado",IF((X21="Baja")*(Z21="Catastrófico"),"Extremo",IF((X21="Baja")*(Z21="Mayor"),"Alto",IF((X21="Baja")*(Z21="Moderado"),"Moderado",IF((X21="Baja")*(Z21="Menor"),"Moderado",IF((X21="Baja")*(Z21="Leve"),"Bajo",IF((X21="Muy bajo")*(Z21="Catastrófico"),"Extremo",IF((X21="Muy bajo")*(Z21="Mayor"),"Alto",IF((X21="Muy bajo")*(Z21="Moderado"),"Moderado",IF((X21="Muy bajo")*(Z21="Menor"),"Bajo",IF((X21="Muy bajo")*(Z21="Leve"),"Bajo","0")))))))))))))))))))))))))</f>
        <v>Moderado</v>
      </c>
      <c r="AB21" s="113" t="s">
        <v>82</v>
      </c>
      <c r="AC21" s="177" t="s">
        <v>625</v>
      </c>
      <c r="AD21" s="257" t="s">
        <v>161</v>
      </c>
      <c r="AE21" s="121">
        <v>44956</v>
      </c>
      <c r="AF21" s="121">
        <v>44958</v>
      </c>
      <c r="AG21" s="122" t="s">
        <v>146</v>
      </c>
      <c r="AH21" s="122" t="s">
        <v>147</v>
      </c>
      <c r="AI21" s="122" t="s">
        <v>148</v>
      </c>
      <c r="AJ21" s="122" t="s">
        <v>149</v>
      </c>
      <c r="AK21" s="113" t="s">
        <v>134</v>
      </c>
    </row>
    <row r="22" spans="1:37" s="23" customFormat="1" ht="86.25" customHeight="1" x14ac:dyDescent="0.2">
      <c r="A22" s="120"/>
      <c r="B22" s="120"/>
      <c r="C22" s="180"/>
      <c r="D22" s="180"/>
      <c r="E22" s="165"/>
      <c r="F22" s="154"/>
      <c r="G22" s="125"/>
      <c r="H22" s="114"/>
      <c r="I22" s="114"/>
      <c r="J22" s="114"/>
      <c r="K22" s="114"/>
      <c r="L22" s="114"/>
      <c r="M22" s="116"/>
      <c r="N22" s="37" t="s">
        <v>158</v>
      </c>
      <c r="O22" s="38" t="s">
        <v>65</v>
      </c>
      <c r="P22" s="38" t="s">
        <v>67</v>
      </c>
      <c r="Q22" s="38" t="s">
        <v>71</v>
      </c>
      <c r="R22" s="39">
        <f t="shared" si="4"/>
        <v>0.4</v>
      </c>
      <c r="S22" s="38" t="s">
        <v>74</v>
      </c>
      <c r="T22" s="38" t="s">
        <v>76</v>
      </c>
      <c r="U22" s="38" t="s">
        <v>78</v>
      </c>
      <c r="V22" s="40">
        <f t="shared" si="10"/>
        <v>3.627970559999999E-3</v>
      </c>
      <c r="W22" s="116"/>
      <c r="X22" s="114"/>
      <c r="Y22" s="116"/>
      <c r="Z22" s="114"/>
      <c r="AA22" s="116"/>
      <c r="AB22" s="114"/>
      <c r="AC22" s="249"/>
      <c r="AD22" s="258"/>
      <c r="AE22" s="114"/>
      <c r="AF22" s="114"/>
      <c r="AG22" s="123"/>
      <c r="AH22" s="123"/>
      <c r="AI22" s="123"/>
      <c r="AJ22" s="123"/>
      <c r="AK22" s="114"/>
    </row>
    <row r="23" spans="1:37" s="23" customFormat="1" ht="76.5" customHeight="1" x14ac:dyDescent="0.2">
      <c r="A23" s="119" t="s">
        <v>23</v>
      </c>
      <c r="B23" s="119" t="s">
        <v>109</v>
      </c>
      <c r="C23" s="179" t="s">
        <v>164</v>
      </c>
      <c r="D23" s="251" t="s">
        <v>163</v>
      </c>
      <c r="E23" s="164" t="str">
        <f>CONCATENATE(B23," ",C23," ",D23)</f>
        <v xml:space="preserve">Afectación económica y reputacional por quejas, reclamos e inconformidad de los estudiantes y profesores en los resultados de estudios e investigaciones debido al incumplimiento del mantenimiento preventivo y calibración de equipos de laboratorio para los procesos misionales (Formación, Investigación y Proyección Social)
</v>
      </c>
      <c r="F23" s="153" t="s">
        <v>41</v>
      </c>
      <c r="G23" s="124" t="s">
        <v>32</v>
      </c>
      <c r="H23" s="113">
        <v>74</v>
      </c>
      <c r="I23" s="113" t="s">
        <v>47</v>
      </c>
      <c r="J23" s="113" t="str">
        <f t="shared" ref="J23" si="41">IF((I23="Muy Bajo"),"20%",IF(I23="Baja","40%",IF(I23="Media","60%",IF(I23="Alta","80%",IF(I23="Muy Alta","100%","0")))))</f>
        <v>60%</v>
      </c>
      <c r="K23" s="113" t="s">
        <v>57</v>
      </c>
      <c r="L23" s="113" t="str">
        <f t="shared" ref="L23" si="42">IF((K23="Leve"),"20%",IF(K23="Menor","40%",IF(K23="Moderado","60%",IF(K23="Mayor","80%",IF(K23="Catastrófico","100%","0")))))</f>
        <v>80%</v>
      </c>
      <c r="M23" s="115" t="str">
        <f t="shared" ref="M23" si="43">IF((J23="100%")*(L23="100%"),"Extremo",IF((J23="100%")*(L23="80%"),"Alto",IF((J23="100%")*(L23="60%"),"Alto",IF((J23="100%")*(L23="40%"),"Alto",IF((J23="100%")*(L23="20%"),"Alto",IF((J23="80%")*(L23="100%"),"Extremo",IF((J23="80%")*(L23="80%"),"Alto",IF((J23="80%")*(L23="60%"),"Alto",IF((J23="80%")*(L23="40%"),"Moderado",IF((J23="80%")*(L23="20%"),"Moderado",IF((J23="60%")*(L23="100%"),"Extremo",IF((J23="60%")*(L23="80%"),"Alto",IF((J23="60%")*(L23="60%"),"Moderado",IF((J23="60%")*(L23="40%"),"Moderado",IF((J23="60%")*(L23="20%"),"Moderado",IF((J23="40%")*(L23="100%"),"Extremo",IF((J23="40%")*(L23="80%"),"Alto",IF((J23="40%")*(L23="60%"),"Moderado",IF((J23="40%")*(L23="40%"),"Moderado",IF((J23="40%")*(L23="20%"),"Bajo",IF((J23="20%")*(L23="100%"),"Extremo",IF((J23="20%")*(L23="80%"),"Alto",IF((J23="20%")*(L23="60%"),"Moderado",IF((J23="20%")*(L23="40%"),"Bajo",IF((J23="20%")*(L23="20%"),"Bajo","0")))))))))))))))))))))))))</f>
        <v>Alto</v>
      </c>
      <c r="N23" s="37" t="s">
        <v>165</v>
      </c>
      <c r="O23" s="38" t="s">
        <v>1</v>
      </c>
      <c r="P23" s="38" t="s">
        <v>67</v>
      </c>
      <c r="Q23" s="38" t="s">
        <v>71</v>
      </c>
      <c r="R23" s="39">
        <f t="shared" ref="R23:R38" si="44">IF((P23="Preventivo"),"25%",IF(P23="Detectivo","15%",IF(P23="Correctivo","10%","0")))+IF((Q23="Automático"),"25%",IF(Q23="Manual","15%","0"))</f>
        <v>0.4</v>
      </c>
      <c r="S23" s="38" t="s">
        <v>74</v>
      </c>
      <c r="T23" s="38" t="s">
        <v>76</v>
      </c>
      <c r="U23" s="38" t="s">
        <v>78</v>
      </c>
      <c r="V23" s="40">
        <f t="shared" si="10"/>
        <v>2.176782335999999E-3</v>
      </c>
      <c r="W23" s="115">
        <f t="shared" ref="W23" si="45">V24</f>
        <v>1.3060694015999993E-3</v>
      </c>
      <c r="X23" s="113" t="str">
        <f t="shared" ref="X23" si="46">IF((W23&lt;21%),"Muy Bajo",IF((W23&lt;41%),"Baja",IF((W23&lt;61%),"Media",IF((W23&lt;81%),"Alta",IF((W23&lt;101%),"Muy alta","0")))))</f>
        <v>Muy Bajo</v>
      </c>
      <c r="Y23" s="115">
        <v>0.6</v>
      </c>
      <c r="Z23" s="113" t="str">
        <f t="shared" ref="Z23" si="47">IF((Y23&lt;21%),"Leve",IF((Y23&lt;41%),"Menor",IF((Y23&lt;61%),"Moderado",IF((Y23&lt;81%),"Mayor",IF((Y23&lt;101%),"Catastrófico","0")))))</f>
        <v>Moderado</v>
      </c>
      <c r="AA23" s="115" t="str">
        <f t="shared" ref="AA23" si="48">IF((X23="Muy alta")*(Z23="Catastrófico"),"Extremo",IF((X23="Muy alta")*(Z23="Mayor"),"Alto",IF((X23="Muy alta")*(Z23="Moderado"),"Alto",IF((X23="Muy alta")*(Z23="Menor"),"Alto",IF((X23="Muy alta")*(Z23="Leve"),"Alto",IF((X23="Alta")*(Z23="Catastrófico"),"Extremo",IF((X23="Alta")*(Z23="Mayor"),"Alto",IF((X23="Alta")*(Z23="Moderado"),"Alto",IF((X23="Alta")*(Z23="Menor"),"Moderado",IF((X23="Alta")*(Z23="Leve"),"Moderado",IF((X23="Media")*(Z23="Catastrófico"),"Extremo",IF((X23="Media")*(Z23="Mayor"),"Alto",IF((X23="Media")*(Z23="Moderado"),"Moderado",IF((X23="Media")*(Z23="Menor"),"Moderado",IF((X23="Media")*(Z23="Leve"),"Moderado",IF((X23="Baja")*(Z23="Catastrófico"),"Extremo",IF((X23="Baja")*(Z23="Mayor"),"Alto",IF((X23="Baja")*(Z23="Moderado"),"Moderado",IF((X23="Baja")*(Z23="Menor"),"Moderado",IF((X23="Baja")*(Z23="Leve"),"Bajo",IF((X23="Muy bajo")*(Z23="Catastrófico"),"Extremo",IF((X23="Muy bajo")*(Z23="Mayor"),"Alto",IF((X23="Muy bajo")*(Z23="Moderado"),"Moderado",IF((X23="Muy bajo")*(Z23="Menor"),"Bajo",IF((X23="Muy bajo")*(Z23="Leve"),"Bajo","0")))))))))))))))))))))))))</f>
        <v>Moderado</v>
      </c>
      <c r="AB23" s="113" t="s">
        <v>82</v>
      </c>
      <c r="AC23" s="250" t="s">
        <v>626</v>
      </c>
      <c r="AD23" s="257" t="s">
        <v>160</v>
      </c>
      <c r="AE23" s="121">
        <v>44956</v>
      </c>
      <c r="AF23" s="121">
        <v>44958</v>
      </c>
      <c r="AG23" s="122" t="s">
        <v>146</v>
      </c>
      <c r="AH23" s="122" t="s">
        <v>147</v>
      </c>
      <c r="AI23" s="122" t="s">
        <v>148</v>
      </c>
      <c r="AJ23" s="122" t="s">
        <v>149</v>
      </c>
      <c r="AK23" s="113" t="s">
        <v>134</v>
      </c>
    </row>
    <row r="24" spans="1:37" s="23" customFormat="1" ht="109.5" customHeight="1" x14ac:dyDescent="0.2">
      <c r="A24" s="120"/>
      <c r="B24" s="120"/>
      <c r="C24" s="180"/>
      <c r="D24" s="252"/>
      <c r="E24" s="165"/>
      <c r="F24" s="154"/>
      <c r="G24" s="125"/>
      <c r="H24" s="114"/>
      <c r="I24" s="114"/>
      <c r="J24" s="114"/>
      <c r="K24" s="114"/>
      <c r="L24" s="114"/>
      <c r="M24" s="116"/>
      <c r="N24" s="37" t="s">
        <v>159</v>
      </c>
      <c r="O24" s="38" t="s">
        <v>65</v>
      </c>
      <c r="P24" s="38" t="s">
        <v>67</v>
      </c>
      <c r="Q24" s="38" t="s">
        <v>71</v>
      </c>
      <c r="R24" s="39">
        <f t="shared" si="44"/>
        <v>0.4</v>
      </c>
      <c r="S24" s="38" t="s">
        <v>74</v>
      </c>
      <c r="T24" s="38" t="s">
        <v>76</v>
      </c>
      <c r="U24" s="38" t="s">
        <v>78</v>
      </c>
      <c r="V24" s="40">
        <f t="shared" si="10"/>
        <v>1.3060694015999993E-3</v>
      </c>
      <c r="W24" s="116"/>
      <c r="X24" s="114"/>
      <c r="Y24" s="116"/>
      <c r="Z24" s="114"/>
      <c r="AA24" s="116"/>
      <c r="AB24" s="114"/>
      <c r="AC24" s="249"/>
      <c r="AD24" s="258"/>
      <c r="AE24" s="114"/>
      <c r="AF24" s="114"/>
      <c r="AG24" s="123"/>
      <c r="AH24" s="123"/>
      <c r="AI24" s="123"/>
      <c r="AJ24" s="123"/>
      <c r="AK24" s="114"/>
    </row>
    <row r="25" spans="1:37" s="21" customFormat="1" ht="125.1" customHeight="1" x14ac:dyDescent="0.25">
      <c r="A25" s="119" t="s">
        <v>24</v>
      </c>
      <c r="B25" s="119" t="s">
        <v>109</v>
      </c>
      <c r="C25" s="122" t="s">
        <v>166</v>
      </c>
      <c r="D25" s="181" t="s">
        <v>167</v>
      </c>
      <c r="E25" s="126" t="str">
        <f>CONCATENATE(B25," ",C25," ",D25)</f>
        <v>Afectación económica y reputacional por el incumplimiento de los compromisos pactados por parte de los grupos y semilleros de investigación debido a los altos costos de funcionamiento representados principalmente en los gastos de personal y beneficios asociados, proyectos financiados por la Institución o resultado de cofinanciación.</v>
      </c>
      <c r="F25" s="113" t="s">
        <v>41</v>
      </c>
      <c r="G25" s="119" t="s">
        <v>32</v>
      </c>
      <c r="H25" s="113">
        <v>97</v>
      </c>
      <c r="I25" s="113" t="s">
        <v>47</v>
      </c>
      <c r="J25" s="113" t="str">
        <f>IF((I25="Muy Bajo"),"20%",IF(I25="Baja","40%",IF(I25="Media","60%",IF(I25="Alta","80%",IF(I25="Muy Alta","100%","0")))))</f>
        <v>60%</v>
      </c>
      <c r="K25" s="113" t="s">
        <v>55</v>
      </c>
      <c r="L25" s="113" t="str">
        <f>IF((K25="Leve"),"20%",IF(K25="Menor","40%",IF(K25="Moderado","60%",IF(K25="Mayor","80%",IF(K25="Catastrófico","100%","0")))))</f>
        <v>40%</v>
      </c>
      <c r="M25" s="115" t="str">
        <f>IF((J25="100%")*(L25="100%"),"Extremo",IF((J25="100%")*(L25="80%"),"Alto",IF((J25="100%")*(L25="60%"),"Alto",IF((J25="100%")*(L25="40%"),"Alto",IF((J25="100%")*(L25="20%"),"Alto",IF((J25="80%")*(L25="100%"),"Extremo",IF((J25="80%")*(L25="80%"),"Alto",IF((J25="80%")*(L25="60%"),"Alto",IF((J25="80%")*(L25="40%"),"Moderado",IF((J25="80%")*(L25="20%"),"Moderado",IF((J25="60%")*(L25="100%"),"Extremo",IF((J25="60%")*(L25="80%"),"Alto",IF((J25="60%")*(L25="60%"),"Moderado",IF((J25="60%")*(L25="40%"),"Moderado",IF((J25="60%")*(L25="20%"),"Moderado",IF((J25="40%")*(L25="100%"),"Extremo",IF((J25="40%")*(L25="80%"),"Alto",IF((J25="40%")*(L25="60%"),"Moderado",IF((J25="40%")*(L25="40%"),"Moderado",IF((J25="40%")*(L25="20%"),"Bajo",IF((J25="20%")*(L25="100%"),"Extremo",IF((J25="20%")*(L25="80%"),"Alto",IF((J25="20%")*(L25="60%"),"Moderado",IF((J25="20%")*(L25="40%"),"Bajo",IF((J25="20%")*(L25="20%"),"Bajo","0")))))))))))))))))))))))))</f>
        <v>Moderado</v>
      </c>
      <c r="N25" s="37" t="s">
        <v>168</v>
      </c>
      <c r="O25" s="38" t="s">
        <v>1</v>
      </c>
      <c r="P25" s="38" t="s">
        <v>67</v>
      </c>
      <c r="Q25" s="38" t="s">
        <v>71</v>
      </c>
      <c r="R25" s="39">
        <f t="shared" si="44"/>
        <v>0.4</v>
      </c>
      <c r="S25" s="38" t="s">
        <v>74</v>
      </c>
      <c r="T25" s="38" t="s">
        <v>76</v>
      </c>
      <c r="U25" s="38" t="s">
        <v>78</v>
      </c>
      <c r="V25" s="39">
        <f>IF(O25="probabilidad",J25-(J25*R25),IF(O25="Impacto",(J25-0),"0"))</f>
        <v>0.6</v>
      </c>
      <c r="W25" s="115">
        <f>V26</f>
        <v>0.36</v>
      </c>
      <c r="X25" s="113" t="str">
        <f>IF((W25&lt;21%),"Muy Bajo",IF((W25&lt;41%),"Baja",IF((W25&lt;61%),"Media",IF((W25&lt;81%),"Alta",IF((W25&lt;101%),"Muy alta","0")))))</f>
        <v>Baja</v>
      </c>
      <c r="Y25" s="115">
        <f>IF(O25="Impacto",L25-(L25*R25),IF(O25="Probabilidad",L25-0,"0"))</f>
        <v>0.24</v>
      </c>
      <c r="Z25" s="113" t="str">
        <f>IF((Y25&lt;21%),"Leve",IF((Y25&lt;41%),"Menor",IF((Y25&lt;61%),"Moderado",IF((Y25&lt;81%),"Mayor",IF((Y25&lt;101%),"Catastrófico","0")))))</f>
        <v>Menor</v>
      </c>
      <c r="AA25" s="115" t="str">
        <f>IF((X25="Muy alta")*(Z25="Catastrófico"),"Extremo",IF((X25="Muy alta")*(Z25="Mayor"),"Alto",IF((X25="Muy alta")*(Z25="Moderado"),"Alto",IF((X25="Muy alta")*(Z25="Menor"),"Alto",IF((X25="Muy alta")*(Z25="Leve"),"Alto",IF((X25="Alta")*(Z25="Catastrófico"),"Extremo",IF((X25="Alta")*(Z25="Mayor"),"Alto",IF((X25="Alta")*(Z25="Moderado"),"Alto",IF((X25="Alta")*(Z25="Menor"),"Moderado",IF((X25="Alta")*(Z25="Leve"),"Moderado",IF((X25="Media")*(Z25="Catastrófico"),"Extremo",IF((X25="Media")*(Z25="Mayor"),"Alto",IF((X25="Media")*(Z25="Moderado"),"Moderado",IF((X25="Media")*(Z25="Menor"),"Moderado",IF((X25="Media")*(Z25="Leve"),"Moderado",IF((X25="Baja")*(Z25="Catastrófico"),"Extremo",IF((X25="Baja")*(Z25="Mayor"),"Alto",IF((X25="Baja")*(Z25="Moderado"),"Moderado",IF((X25="Baja")*(Z25="Menor"),"Moderado",IF((X25="Baja")*(Z25="Leve"),"Bajo",IF((X25="Muy bajo")*(Z25="Catastrófico"),"Extremo",IF((X25="Muy bajo")*(Z25="Mayor"),"Alto",IF((X25="Muy bajo")*(Z25="Moderado"),"Moderado",IF((X25="Muy bajo")*(Z25="Menor"),"Bajo",IF((X25="Muy bajo")*(Z25="Leve"),"Bajo","0")))))))))))))))))))))))))</f>
        <v>Moderado</v>
      </c>
      <c r="AB25" s="113" t="s">
        <v>85</v>
      </c>
      <c r="AC25" s="117" t="s">
        <v>627</v>
      </c>
      <c r="AD25" s="119" t="s">
        <v>169</v>
      </c>
      <c r="AE25" s="121">
        <v>44956</v>
      </c>
      <c r="AF25" s="121">
        <v>44958</v>
      </c>
      <c r="AG25" s="37" t="s">
        <v>170</v>
      </c>
      <c r="AH25" s="119" t="s">
        <v>147</v>
      </c>
      <c r="AI25" s="119" t="s">
        <v>148</v>
      </c>
      <c r="AJ25" s="119" t="s">
        <v>149</v>
      </c>
      <c r="AK25" s="113" t="s">
        <v>134</v>
      </c>
    </row>
    <row r="26" spans="1:37" s="23" customFormat="1" ht="119.1" customHeight="1" x14ac:dyDescent="0.2">
      <c r="A26" s="120"/>
      <c r="B26" s="120"/>
      <c r="C26" s="123"/>
      <c r="D26" s="182"/>
      <c r="E26" s="127"/>
      <c r="F26" s="114"/>
      <c r="G26" s="120"/>
      <c r="H26" s="114"/>
      <c r="I26" s="114"/>
      <c r="J26" s="114"/>
      <c r="K26" s="114"/>
      <c r="L26" s="114"/>
      <c r="M26" s="116"/>
      <c r="N26" s="37" t="s">
        <v>171</v>
      </c>
      <c r="O26" s="38" t="s">
        <v>1</v>
      </c>
      <c r="P26" s="38" t="s">
        <v>67</v>
      </c>
      <c r="Q26" s="38" t="s">
        <v>71</v>
      </c>
      <c r="R26" s="39">
        <f t="shared" si="44"/>
        <v>0.4</v>
      </c>
      <c r="S26" s="38" t="s">
        <v>74</v>
      </c>
      <c r="T26" s="38" t="s">
        <v>76</v>
      </c>
      <c r="U26" s="38" t="s">
        <v>78</v>
      </c>
      <c r="V26" s="39">
        <f>V25-(V25*R26)</f>
        <v>0.36</v>
      </c>
      <c r="W26" s="116"/>
      <c r="X26" s="114"/>
      <c r="Y26" s="116"/>
      <c r="Z26" s="114"/>
      <c r="AA26" s="116"/>
      <c r="AB26" s="114"/>
      <c r="AC26" s="118"/>
      <c r="AD26" s="120"/>
      <c r="AE26" s="114"/>
      <c r="AF26" s="114"/>
      <c r="AG26" s="37" t="s">
        <v>172</v>
      </c>
      <c r="AH26" s="120"/>
      <c r="AI26" s="120"/>
      <c r="AJ26" s="120"/>
      <c r="AK26" s="114"/>
    </row>
    <row r="27" spans="1:37" s="23" customFormat="1" ht="125.1" customHeight="1" x14ac:dyDescent="0.2">
      <c r="A27" s="119" t="s">
        <v>24</v>
      </c>
      <c r="B27" s="119" t="s">
        <v>109</v>
      </c>
      <c r="C27" s="117" t="s">
        <v>173</v>
      </c>
      <c r="D27" s="175" t="s">
        <v>174</v>
      </c>
      <c r="E27" s="126" t="str">
        <f>CONCATENATE(B27," ",C27," ",D27)</f>
        <v>Afectación económica y reputacional por no divulgar los productos de investigación, creación e innovación,  debido al desconocimiento por parte de la comunidad universitaria y sociedad en general de aquellos trabajos adelantados por la Universidad, así como sus resultados.</v>
      </c>
      <c r="F27" s="113" t="s">
        <v>41</v>
      </c>
      <c r="G27" s="119" t="s">
        <v>32</v>
      </c>
      <c r="H27" s="113">
        <v>74</v>
      </c>
      <c r="I27" s="113" t="s">
        <v>47</v>
      </c>
      <c r="J27" s="113" t="str">
        <f>IF((I27="Muy Bajo"),"20%",IF(I27="Baja","40%",IF(I27="Media","60%",IF(I27="Alta","80%",IF(I27="Muy Alta","100%","0")))))</f>
        <v>60%</v>
      </c>
      <c r="K27" s="113" t="s">
        <v>56</v>
      </c>
      <c r="L27" s="113" t="str">
        <f>IF((K27="Leve"),"20%",IF(K27="Menor","40%",IF(K27="Moderado","60%",IF(K27="Mayor","80%",IF(K27="Catastrófico","100%","0")))))</f>
        <v>60%</v>
      </c>
      <c r="M27" s="115" t="str">
        <f>IF((J27="100%")*(L27="100%"),"Extremo",IF((J27="100%")*(L27="80%"),"Alto",IF((J27="100%")*(L27="60%"),"Alto",IF((J27="100%")*(L27="40%"),"Alto",IF((J27="100%")*(L27="20%"),"Alto",IF((J27="80%")*(L27="100%"),"Extremo",IF((J27="80%")*(L27="80%"),"Alto",IF((J27="80%")*(L27="60%"),"Alto",IF((J27="80%")*(L27="40%"),"Moderado",IF((J27="80%")*(L27="20%"),"Moderado",IF((J27="60%")*(L27="100%"),"Extremo",IF((J27="60%")*(L27="80%"),"Alto",IF((J27="60%")*(L27="60%"),"Moderado",IF((J27="60%")*(L27="40%"),"Moderado",IF((J27="60%")*(L27="20%"),"Moderado",IF((J27="40%")*(L27="100%"),"Extremo",IF((J27="40%")*(L27="80%"),"Alto",IF((J27="40%")*(L27="60%"),"Moderado",IF((J27="40%")*(L27="40%"),"Moderado",IF((J27="40%")*(L27="20%"),"Bajo",IF((J27="20%")*(L27="100%"),"Extremo",IF((J27="20%")*(L27="80%"),"Alto",IF((J27="20%")*(L27="60%"),"Moderado",IF((J27="20%")*(L27="40%"),"Bajo",IF((J27="20%")*(L27="20%"),"Bajo","0")))))))))))))))))))))))))</f>
        <v>Moderado</v>
      </c>
      <c r="N27" s="37" t="s">
        <v>175</v>
      </c>
      <c r="O27" s="38" t="s">
        <v>65</v>
      </c>
      <c r="P27" s="38" t="s">
        <v>67</v>
      </c>
      <c r="Q27" s="38" t="s">
        <v>71</v>
      </c>
      <c r="R27" s="39">
        <f t="shared" si="44"/>
        <v>0.4</v>
      </c>
      <c r="S27" s="38" t="s">
        <v>74</v>
      </c>
      <c r="T27" s="38" t="s">
        <v>76</v>
      </c>
      <c r="U27" s="38" t="s">
        <v>78</v>
      </c>
      <c r="V27" s="39">
        <f>IF(O27="probabilidad",J27-(J27*R27),IF(O27="Impacto",(J27-0),"0"))</f>
        <v>0.36</v>
      </c>
      <c r="W27" s="115">
        <f>V28</f>
        <v>0.216</v>
      </c>
      <c r="X27" s="113" t="str">
        <f>IF((W27&lt;21%),"Muy Bajo",IF((W27&lt;41%),"Baja",IF((W27&lt;61%),"Media",IF((W27&lt;81%),"Alta",IF((W27&lt;101%),"Muy alta","0")))))</f>
        <v>Baja</v>
      </c>
      <c r="Y27" s="115">
        <f>IF(O27="Impacto",L27-(L27*R27),IF(O27="Probabilidad",L27-0,"0"))</f>
        <v>0.6</v>
      </c>
      <c r="Z27" s="113" t="str">
        <f>IF((Y27&lt;21%),"Leve",IF((Y27&lt;41%),"Menor",IF((Y27&lt;61%),"Moderado",IF((Y27&lt;81%),"Mayor",IF((Y27&lt;101%),"Catastrófico","0")))))</f>
        <v>Moderado</v>
      </c>
      <c r="AA27" s="115" t="str">
        <f>IF((X27="Muy alta")*(Z27="Catastrófico"),"Extremo",IF((X27="Muy alta")*(Z27="Mayor"),"Alto",IF((X27="Muy alta")*(Z27="Moderado"),"Alto",IF((X27="Muy alta")*(Z27="Menor"),"Alto",IF((X27="Muy alta")*(Z27="Leve"),"Alto",IF((X27="Alta")*(Z27="Catastrófico"),"Extremo",IF((X27="Alta")*(Z27="Mayor"),"Alto",IF((X27="Alta")*(Z27="Moderado"),"Alto",IF((X27="Alta")*(Z27="Menor"),"Moderado",IF((X27="Alta")*(Z27="Leve"),"Moderado",IF((X27="Media")*(Z27="Catastrófico"),"Extremo",IF((X27="Media")*(Z27="Mayor"),"Alto",IF((X27="Media")*(Z27="Moderado"),"Moderado",IF((X27="Media")*(Z27="Menor"),"Moderado",IF((X27="Media")*(Z27="Leve"),"Moderado",IF((X27="Baja")*(Z27="Catastrófico"),"Extremo",IF((X27="Baja")*(Z27="Mayor"),"Alto",IF((X27="Baja")*(Z27="Moderado"),"Moderado",IF((X27="Baja")*(Z27="Menor"),"Moderado",IF((X27="Baja")*(Z27="Leve"),"Bajo",IF((X27="Muy bajo")*(Z27="Catastrófico"),"Extremo",IF((X27="Muy bajo")*(Z27="Mayor"),"Alto",IF((X27="Muy bajo")*(Z27="Moderado"),"Moderado",IF((X27="Muy bajo")*(Z27="Menor"),"Bajo",IF((X27="Muy bajo")*(Z27="Leve"),"Bajo","0")))))))))))))))))))))))))</f>
        <v>Moderado</v>
      </c>
      <c r="AB27" s="113" t="s">
        <v>82</v>
      </c>
      <c r="AC27" s="117" t="s">
        <v>628</v>
      </c>
      <c r="AD27" s="119" t="s">
        <v>169</v>
      </c>
      <c r="AE27" s="121">
        <v>44956</v>
      </c>
      <c r="AF27" s="121">
        <v>44956</v>
      </c>
      <c r="AG27" s="37" t="s">
        <v>629</v>
      </c>
      <c r="AH27" s="122" t="s">
        <v>147</v>
      </c>
      <c r="AI27" s="122" t="s">
        <v>148</v>
      </c>
      <c r="AJ27" s="122" t="s">
        <v>149</v>
      </c>
      <c r="AK27" s="113" t="s">
        <v>134</v>
      </c>
    </row>
    <row r="28" spans="1:37" s="23" customFormat="1" ht="117" customHeight="1" x14ac:dyDescent="0.2">
      <c r="A28" s="120"/>
      <c r="B28" s="120"/>
      <c r="C28" s="152"/>
      <c r="D28" s="183"/>
      <c r="E28" s="127"/>
      <c r="F28" s="114"/>
      <c r="G28" s="120"/>
      <c r="H28" s="114"/>
      <c r="I28" s="114"/>
      <c r="J28" s="114"/>
      <c r="K28" s="114"/>
      <c r="L28" s="114"/>
      <c r="M28" s="116"/>
      <c r="N28" s="37" t="s">
        <v>171</v>
      </c>
      <c r="O28" s="38" t="s">
        <v>65</v>
      </c>
      <c r="P28" s="38" t="s">
        <v>67</v>
      </c>
      <c r="Q28" s="38" t="s">
        <v>71</v>
      </c>
      <c r="R28" s="39">
        <f t="shared" si="44"/>
        <v>0.4</v>
      </c>
      <c r="S28" s="38" t="s">
        <v>74</v>
      </c>
      <c r="T28" s="38" t="s">
        <v>76</v>
      </c>
      <c r="U28" s="38" t="s">
        <v>78</v>
      </c>
      <c r="V28" s="39">
        <f>V27-(V27*R28)</f>
        <v>0.216</v>
      </c>
      <c r="W28" s="116"/>
      <c r="X28" s="114"/>
      <c r="Y28" s="116"/>
      <c r="Z28" s="114"/>
      <c r="AA28" s="116"/>
      <c r="AB28" s="114"/>
      <c r="AC28" s="118"/>
      <c r="AD28" s="120"/>
      <c r="AE28" s="114"/>
      <c r="AF28" s="114"/>
      <c r="AG28" s="37" t="s">
        <v>172</v>
      </c>
      <c r="AH28" s="123"/>
      <c r="AI28" s="123"/>
      <c r="AJ28" s="123"/>
      <c r="AK28" s="114"/>
    </row>
    <row r="29" spans="1:37" s="23" customFormat="1" ht="150" customHeight="1" x14ac:dyDescent="0.2">
      <c r="A29" s="119" t="s">
        <v>24</v>
      </c>
      <c r="B29" s="119" t="s">
        <v>109</v>
      </c>
      <c r="C29" s="181" t="s">
        <v>176</v>
      </c>
      <c r="D29" s="181" t="s">
        <v>177</v>
      </c>
      <c r="E29" s="126" t="str">
        <f>CONCATENATE(B29," ",C29," ",D29)</f>
        <v>Afectación económica y reputacional por la perdida parcial o total de información consecuencia de problemas en la infraestructura tecnológica,  debido a la pérdida de tiempo y recursos para la Universidad, los estudiantes, docentes e investigadores.</v>
      </c>
      <c r="F29" s="113" t="s">
        <v>43</v>
      </c>
      <c r="G29" s="119" t="s">
        <v>32</v>
      </c>
      <c r="H29" s="113">
        <v>19</v>
      </c>
      <c r="I29" s="113" t="s">
        <v>47</v>
      </c>
      <c r="J29" s="113" t="str">
        <f>IF((I29="Muy Bajo"),"20%",IF(I29="Baja","40%",IF(I29="Media","60%",IF(I29="Alta","80%",IF(I29="Muy Alta","100%","0")))))</f>
        <v>60%</v>
      </c>
      <c r="K29" s="113" t="s">
        <v>56</v>
      </c>
      <c r="L29" s="113" t="str">
        <f>IF((K29="Leve"),"20%",IF(K29="Menor","40%",IF(K29="Moderado","60%",IF(K29="Mayor","80%",IF(K29="Catastrófico","100%","0")))))</f>
        <v>60%</v>
      </c>
      <c r="M29" s="115" t="str">
        <f>IF((J29="100%")*(L29="100%"),"Extremo",IF((J29="100%")*(L29="80%"),"Alto",IF((J29="100%")*(L29="60%"),"Alto",IF((J29="100%")*(L29="40%"),"Alto",IF((J29="100%")*(L29="20%"),"Alto",IF((J29="80%")*(L29="100%"),"Extremo",IF((J29="80%")*(L29="80%"),"Alto",IF((J29="80%")*(L29="60%"),"Alto",IF((J29="80%")*(L29="40%"),"Moderado",IF((J29="80%")*(L29="20%"),"Moderado",IF((J29="60%")*(L29="100%"),"Extremo",IF((J29="60%")*(L29="80%"),"Alto",IF((J29="60%")*(L29="60%"),"Moderado",IF((J29="60%")*(L29="40%"),"Moderado",IF((J29="60%")*(L29="20%"),"Moderado",IF((J29="40%")*(L29="100%"),"Extremo",IF((J29="40%")*(L29="80%"),"Alto",IF((J29="40%")*(L29="60%"),"Moderado",IF((J29="40%")*(L29="40%"),"Moderado",IF((J29="40%")*(L29="20%"),"Bajo",IF((J29="20%")*(L29="100%"),"Extremo",IF((J29="20%")*(L29="80%"),"Alto",IF((J29="20%")*(L29="60%"),"Moderado",IF((J29="20%")*(L29="40%"),"Bajo",IF((J29="20%")*(L29="20%"),"Bajo","0")))))))))))))))))))))))))</f>
        <v>Moderado</v>
      </c>
      <c r="N29" s="37" t="s">
        <v>630</v>
      </c>
      <c r="O29" s="38" t="s">
        <v>65</v>
      </c>
      <c r="P29" s="38" t="s">
        <v>67</v>
      </c>
      <c r="Q29" s="38" t="s">
        <v>71</v>
      </c>
      <c r="R29" s="39">
        <f t="shared" si="44"/>
        <v>0.4</v>
      </c>
      <c r="S29" s="38" t="s">
        <v>74</v>
      </c>
      <c r="T29" s="38" t="s">
        <v>76</v>
      </c>
      <c r="U29" s="38" t="s">
        <v>78</v>
      </c>
      <c r="V29" s="39">
        <f>V28-(V28*R29)</f>
        <v>0.12959999999999999</v>
      </c>
      <c r="W29" s="115">
        <f>V30</f>
        <v>7.7759999999999996E-2</v>
      </c>
      <c r="X29" s="113" t="str">
        <f>IF((W29&lt;21%),"Muy Bajo",IF((W29&lt;41%),"Baja",IF((W29&lt;61%),"Media",IF((W29&lt;81%),"Alta",IF((W29&lt;101%),"Muy alta","0")))))</f>
        <v>Muy Bajo</v>
      </c>
      <c r="Y29" s="115">
        <f>IF(O29="Impacto",L29-(L29*R29),IF(O29="Probabilidad",L29-0,"0"))</f>
        <v>0.6</v>
      </c>
      <c r="Z29" s="113" t="str">
        <f>IF((Y29&lt;21%),"Leve",IF((Y29&lt;41%),"Menor",IF((Y29&lt;61%),"Moderado",IF((Y29&lt;81%),"Mayor",IF((Y29&lt;101%),"Catastrófico","0")))))</f>
        <v>Moderado</v>
      </c>
      <c r="AA29" s="115" t="str">
        <f>IF((X29="Muy alta")*(Z29="Catastrófico"),"Extremo",IF((X29="Muy alta")*(Z29="Mayor"),"Alto",IF((X29="Muy alta")*(Z29="Moderado"),"Alto",IF((X29="Muy alta")*(Z29="Menor"),"Alto",IF((X29="Muy alta")*(Z29="Leve"),"Alto",IF((X29="Alta")*(Z29="Catastrófico"),"Extremo",IF((X29="Alta")*(Z29="Mayor"),"Alto",IF((X29="Alta")*(Z29="Moderado"),"Alto",IF((X29="Alta")*(Z29="Menor"),"Moderado",IF((X29="Alta")*(Z29="Leve"),"Moderado",IF((X29="Media")*(Z29="Catastrófico"),"Extremo",IF((X29="Media")*(Z29="Mayor"),"Alto",IF((X29="Media")*(Z29="Moderado"),"Moderado",IF((X29="Media")*(Z29="Menor"),"Moderado",IF((X29="Media")*(Z29="Leve"),"Moderado",IF((X29="Baja")*(Z29="Catastrófico"),"Extremo",IF((X29="Baja")*(Z29="Mayor"),"Alto",IF((X29="Baja")*(Z29="Moderado"),"Moderado",IF((X29="Baja")*(Z29="Menor"),"Moderado",IF((X29="Baja")*(Z29="Leve"),"Bajo",IF((X29="Muy bajo")*(Z29="Catastrófico"),"Extremo",IF((X29="Muy bajo")*(Z29="Mayor"),"Alto",IF((X29="Muy bajo")*(Z29="Moderado"),"Moderado",IF((X29="Muy bajo")*(Z29="Menor"),"Bajo",IF((X29="Muy bajo")*(Z29="Leve"),"Bajo","0")))))))))))))))))))))))))</f>
        <v>Moderado</v>
      </c>
      <c r="AB29" s="113" t="s">
        <v>82</v>
      </c>
      <c r="AC29" s="117" t="s">
        <v>628</v>
      </c>
      <c r="AD29" s="119" t="s">
        <v>169</v>
      </c>
      <c r="AE29" s="121">
        <v>44956</v>
      </c>
      <c r="AF29" s="121">
        <v>44956</v>
      </c>
      <c r="AG29" s="37" t="s">
        <v>631</v>
      </c>
      <c r="AH29" s="122" t="s">
        <v>147</v>
      </c>
      <c r="AI29" s="122" t="s">
        <v>148</v>
      </c>
      <c r="AJ29" s="122" t="s">
        <v>149</v>
      </c>
      <c r="AK29" s="113" t="s">
        <v>134</v>
      </c>
    </row>
    <row r="30" spans="1:37" s="23" customFormat="1" ht="144" customHeight="1" x14ac:dyDescent="0.2">
      <c r="A30" s="120"/>
      <c r="B30" s="120"/>
      <c r="C30" s="182"/>
      <c r="D30" s="182"/>
      <c r="E30" s="127"/>
      <c r="F30" s="114"/>
      <c r="G30" s="120"/>
      <c r="H30" s="114"/>
      <c r="I30" s="114"/>
      <c r="J30" s="114"/>
      <c r="K30" s="114"/>
      <c r="L30" s="114"/>
      <c r="M30" s="116"/>
      <c r="N30" s="37" t="s">
        <v>178</v>
      </c>
      <c r="O30" s="38" t="s">
        <v>65</v>
      </c>
      <c r="P30" s="38" t="s">
        <v>67</v>
      </c>
      <c r="Q30" s="38" t="s">
        <v>71</v>
      </c>
      <c r="R30" s="39">
        <f t="shared" si="44"/>
        <v>0.4</v>
      </c>
      <c r="S30" s="38" t="s">
        <v>74</v>
      </c>
      <c r="T30" s="38" t="s">
        <v>76</v>
      </c>
      <c r="U30" s="38" t="s">
        <v>78</v>
      </c>
      <c r="V30" s="39">
        <f>V29-(V29*R30)</f>
        <v>7.7759999999999996E-2</v>
      </c>
      <c r="W30" s="116"/>
      <c r="X30" s="114"/>
      <c r="Y30" s="116"/>
      <c r="Z30" s="114"/>
      <c r="AA30" s="116"/>
      <c r="AB30" s="114"/>
      <c r="AC30" s="118"/>
      <c r="AD30" s="120"/>
      <c r="AE30" s="114"/>
      <c r="AF30" s="114"/>
      <c r="AG30" s="37" t="s">
        <v>179</v>
      </c>
      <c r="AH30" s="123"/>
      <c r="AI30" s="123"/>
      <c r="AJ30" s="123"/>
      <c r="AK30" s="114"/>
    </row>
    <row r="31" spans="1:37" s="23" customFormat="1" ht="108" customHeight="1" x14ac:dyDescent="0.2">
      <c r="A31" s="119" t="s">
        <v>24</v>
      </c>
      <c r="B31" s="119" t="s">
        <v>109</v>
      </c>
      <c r="C31" s="181" t="s">
        <v>180</v>
      </c>
      <c r="D31" s="181" t="s">
        <v>181</v>
      </c>
      <c r="E31" s="126" t="str">
        <f>CONCATENATE(B31," ",C31," ",D31)</f>
        <v xml:space="preserve">Afectación económica y reputacional ante la posiblidad del incumplimiento de los compromisos adquiridos con las entidades públicas o privadas,   debido a la no realización de las actividades pactadas en los convenios, acuerdos y demás tipos de alianzas. </v>
      </c>
      <c r="F31" s="113" t="s">
        <v>41</v>
      </c>
      <c r="G31" s="119" t="s">
        <v>32</v>
      </c>
      <c r="H31" s="113">
        <v>19</v>
      </c>
      <c r="I31" s="113" t="s">
        <v>47</v>
      </c>
      <c r="J31" s="113" t="str">
        <f>IF((I31="Muy Bajo"),"20%",IF(I31="Baja","40%",IF(I31="Media","60%",IF(I31="Alta","80%",IF(I31="Muy Alta","100%","0")))))</f>
        <v>60%</v>
      </c>
      <c r="K31" s="113" t="s">
        <v>56</v>
      </c>
      <c r="L31" s="113" t="str">
        <f>IF((K31="Leve"),"20%",IF(K31="Menor","40%",IF(K31="Moderado","60%",IF(K31="Mayor","80%",IF(K31="Catastrófico","100%","0")))))</f>
        <v>60%</v>
      </c>
      <c r="M31" s="115" t="str">
        <f>IF((J31="100%")*(L31="100%"),"Extremo",IF((J31="100%")*(L31="80%"),"Alto",IF((J31="100%")*(L31="60%"),"Alto",IF((J31="100%")*(L31="40%"),"Alto",IF((J31="100%")*(L31="20%"),"Alto",IF((J31="80%")*(L31="100%"),"Extremo",IF((J31="80%")*(L31="80%"),"Alto",IF((J31="80%")*(L31="60%"),"Alto",IF((J31="80%")*(L31="40%"),"Moderado",IF((J31="80%")*(L31="20%"),"Moderado",IF((J31="60%")*(L31="100%"),"Extremo",IF((J31="60%")*(L31="80%"),"Alto",IF((J31="60%")*(L31="60%"),"Moderado",IF((J31="60%")*(L31="40%"),"Moderado",IF((J31="60%")*(L31="20%"),"Moderado",IF((J31="40%")*(L31="100%"),"Extremo",IF((J31="40%")*(L31="80%"),"Alto",IF((J31="40%")*(L31="60%"),"Moderado",IF((J31="40%")*(L31="40%"),"Moderado",IF((J31="40%")*(L31="20%"),"Bajo",IF((J31="20%")*(L31="100%"),"Extremo",IF((J31="20%")*(L31="80%"),"Alto",IF((J31="20%")*(L31="60%"),"Moderado",IF((J31="20%")*(L31="40%"),"Bajo",IF((J31="20%")*(L31="20%"),"Bajo","0")))))))))))))))))))))))))</f>
        <v>Moderado</v>
      </c>
      <c r="N31" s="37" t="s">
        <v>182</v>
      </c>
      <c r="O31" s="38" t="s">
        <v>65</v>
      </c>
      <c r="P31" s="38" t="s">
        <v>67</v>
      </c>
      <c r="Q31" s="38" t="s">
        <v>71</v>
      </c>
      <c r="R31" s="39">
        <f t="shared" si="44"/>
        <v>0.4</v>
      </c>
      <c r="S31" s="38" t="s">
        <v>74</v>
      </c>
      <c r="T31" s="38" t="s">
        <v>76</v>
      </c>
      <c r="U31" s="38" t="s">
        <v>78</v>
      </c>
      <c r="V31" s="39">
        <f>V30-(V30*R31)</f>
        <v>4.6655999999999996E-2</v>
      </c>
      <c r="W31" s="115">
        <f>V32</f>
        <v>2.7993599999999997E-2</v>
      </c>
      <c r="X31" s="113" t="str">
        <f>IF((W31&lt;21%),"Muy Bajo",IF((W31&lt;41%),"Baja",IF((W31&lt;61%),"Media",IF((W31&lt;81%),"Alta",IF((W31&lt;101%),"Muy alta","0")))))</f>
        <v>Muy Bajo</v>
      </c>
      <c r="Y31" s="115">
        <f>IF(O31="Impacto",L31-(L31*R31),IF(O31="Probabilidad",L31-0,"0"))</f>
        <v>0.6</v>
      </c>
      <c r="Z31" s="113" t="str">
        <f>IF((Y31&lt;21%),"Leve",IF((Y31&lt;41%),"Menor",IF((Y31&lt;61%),"Moderado",IF((Y31&lt;81%),"Mayor",IF((Y31&lt;101%),"Catastrófico","0")))))</f>
        <v>Moderado</v>
      </c>
      <c r="AA31" s="115" t="str">
        <f>IF((X31="Muy alta")*(Z31="Catastrófico"),"Extremo",IF((X31="Muy alta")*(Z31="Mayor"),"Alto",IF((X31="Muy alta")*(Z31="Moderado"),"Alto",IF((X31="Muy alta")*(Z31="Menor"),"Alto",IF((X31="Muy alta")*(Z31="Leve"),"Alto",IF((X31="Alta")*(Z31="Catastrófico"),"Extremo",IF((X31="Alta")*(Z31="Mayor"),"Alto",IF((X31="Alta")*(Z31="Moderado"),"Alto",IF((X31="Alta")*(Z31="Menor"),"Moderado",IF((X31="Alta")*(Z31="Leve"),"Moderado",IF((X31="Media")*(Z31="Catastrófico"),"Extremo",IF((X31="Media")*(Z31="Mayor"),"Alto",IF((X31="Media")*(Z31="Moderado"),"Moderado",IF((X31="Media")*(Z31="Menor"),"Moderado",IF((X31="Media")*(Z31="Leve"),"Moderado",IF((X31="Baja")*(Z31="Catastrófico"),"Extremo",IF((X31="Baja")*(Z31="Mayor"),"Alto",IF((X31="Baja")*(Z31="Moderado"),"Moderado",IF((X31="Baja")*(Z31="Menor"),"Moderado",IF((X31="Baja")*(Z31="Leve"),"Bajo",IF((X31="Muy bajo")*(Z31="Catastrófico"),"Extremo",IF((X31="Muy bajo")*(Z31="Mayor"),"Alto",IF((X31="Muy bajo")*(Z31="Moderado"),"Moderado",IF((X31="Muy bajo")*(Z31="Menor"),"Bajo",IF((X31="Muy bajo")*(Z31="Leve"),"Bajo","0")))))))))))))))))))))))))</f>
        <v>Moderado</v>
      </c>
      <c r="AB31" s="113" t="s">
        <v>82</v>
      </c>
      <c r="AC31" s="117" t="s">
        <v>632</v>
      </c>
      <c r="AD31" s="119" t="s">
        <v>169</v>
      </c>
      <c r="AE31" s="121">
        <v>44956</v>
      </c>
      <c r="AF31" s="121">
        <v>44956</v>
      </c>
      <c r="AG31" s="37" t="s">
        <v>183</v>
      </c>
      <c r="AH31" s="42"/>
      <c r="AI31" s="113"/>
      <c r="AJ31" s="119"/>
      <c r="AK31" s="113" t="s">
        <v>134</v>
      </c>
    </row>
    <row r="32" spans="1:37" s="23" customFormat="1" ht="174" customHeight="1" x14ac:dyDescent="0.2">
      <c r="A32" s="120"/>
      <c r="B32" s="120"/>
      <c r="C32" s="182"/>
      <c r="D32" s="182"/>
      <c r="E32" s="127"/>
      <c r="F32" s="114"/>
      <c r="G32" s="120"/>
      <c r="H32" s="114"/>
      <c r="I32" s="114"/>
      <c r="J32" s="114"/>
      <c r="K32" s="114"/>
      <c r="L32" s="114"/>
      <c r="M32" s="116"/>
      <c r="N32" s="37" t="s">
        <v>184</v>
      </c>
      <c r="O32" s="38" t="s">
        <v>65</v>
      </c>
      <c r="P32" s="38" t="s">
        <v>67</v>
      </c>
      <c r="Q32" s="38" t="s">
        <v>71</v>
      </c>
      <c r="R32" s="39">
        <f t="shared" si="44"/>
        <v>0.4</v>
      </c>
      <c r="S32" s="38" t="s">
        <v>74</v>
      </c>
      <c r="T32" s="38" t="s">
        <v>76</v>
      </c>
      <c r="U32" s="38" t="s">
        <v>78</v>
      </c>
      <c r="V32" s="39">
        <f>V31-(V31*R32)</f>
        <v>2.7993599999999997E-2</v>
      </c>
      <c r="W32" s="116"/>
      <c r="X32" s="114"/>
      <c r="Y32" s="116"/>
      <c r="Z32" s="114"/>
      <c r="AA32" s="116"/>
      <c r="AB32" s="114"/>
      <c r="AC32" s="118"/>
      <c r="AD32" s="120"/>
      <c r="AE32" s="114"/>
      <c r="AF32" s="114"/>
      <c r="AG32" s="37" t="s">
        <v>172</v>
      </c>
      <c r="AH32" s="43"/>
      <c r="AI32" s="114"/>
      <c r="AJ32" s="120"/>
      <c r="AK32" s="114"/>
    </row>
    <row r="33" spans="1:37" s="23" customFormat="1" ht="96" customHeight="1" x14ac:dyDescent="0.2">
      <c r="A33" s="119" t="s">
        <v>24</v>
      </c>
      <c r="B33" s="119" t="s">
        <v>92</v>
      </c>
      <c r="C33" s="175" t="s">
        <v>185</v>
      </c>
      <c r="D33" s="117" t="s">
        <v>186</v>
      </c>
      <c r="E33" s="126" t="str">
        <f>CONCATENATE(B33," ",C33," ",D33)</f>
        <v>Afectación reputacional por gestionar inadecuadamente la propiedad intelectual entendida como la divulgación y protección de las creaciones (patentes, diseños industriales y derechos de autor), debido a las malas prácticas de referenciación, piratería y, la utilización no autorizada de creaciones intelectuales.</v>
      </c>
      <c r="F33" s="113" t="s">
        <v>41</v>
      </c>
      <c r="G33" s="119" t="s">
        <v>32</v>
      </c>
      <c r="H33" s="113">
        <v>65</v>
      </c>
      <c r="I33" s="113" t="s">
        <v>47</v>
      </c>
      <c r="J33" s="113" t="str">
        <f>IF((I33="Muy Bajo"),"20%",IF(I33="Baja","40%",IF(I33="Media","60%",IF(I33="Alta","80%",IF(I33="Muy Alta","100%","0")))))</f>
        <v>60%</v>
      </c>
      <c r="K33" s="113" t="s">
        <v>56</v>
      </c>
      <c r="L33" s="113" t="str">
        <f>IF((K33="Leve"),"20%",IF(K33="Menor","40%",IF(K33="Moderado","60%",IF(K33="Mayor","80%",IF(K33="Catastrófico","100%","0")))))</f>
        <v>60%</v>
      </c>
      <c r="M33" s="115" t="str">
        <f>IF((J33="100%")*(L33="100%"),"Extremo",IF((J33="100%")*(L33="80%"),"Alto",IF((J33="100%")*(L33="60%"),"Alto",IF((J33="100%")*(L33="40%"),"Alto",IF((J33="100%")*(L33="20%"),"Alto",IF((J33="80%")*(L33="100%"),"Extremo",IF((J33="80%")*(L33="80%"),"Alto",IF((J33="80%")*(L33="60%"),"Alto",IF((J33="80%")*(L33="40%"),"Moderado",IF((J33="80%")*(L33="20%"),"Moderado",IF((J33="60%")*(L33="100%"),"Extremo",IF((J33="60%")*(L33="80%"),"Alto",IF((J33="60%")*(L33="60%"),"Moderado",IF((J33="60%")*(L33="40%"),"Moderado",IF((J33="60%")*(L33="20%"),"Moderado",IF((J33="40%")*(L33="100%"),"Extremo",IF((J33="40%")*(L33="80%"),"Alto",IF((J33="40%")*(L33="60%"),"Moderado",IF((J33="40%")*(L33="40%"),"Moderado",IF((J33="40%")*(L33="20%"),"Bajo",IF((J33="20%")*(L33="100%"),"Extremo",IF((J33="20%")*(L33="80%"),"Alto",IF((J33="20%")*(L33="60%"),"Moderado",IF((J33="20%")*(L33="40%"),"Bajo",IF((J33="20%")*(L33="20%"),"Bajo","0")))))))))))))))))))))))))</f>
        <v>Moderado</v>
      </c>
      <c r="N33" s="37" t="s">
        <v>187</v>
      </c>
      <c r="O33" s="38" t="s">
        <v>65</v>
      </c>
      <c r="P33" s="38" t="s">
        <v>67</v>
      </c>
      <c r="Q33" s="38" t="s">
        <v>71</v>
      </c>
      <c r="R33" s="39">
        <f t="shared" si="44"/>
        <v>0.4</v>
      </c>
      <c r="S33" s="38" t="s">
        <v>74</v>
      </c>
      <c r="T33" s="38" t="s">
        <v>76</v>
      </c>
      <c r="U33" s="38" t="s">
        <v>78</v>
      </c>
      <c r="V33" s="39">
        <f t="shared" ref="V33:V38" si="49">V32-(V32*R33)</f>
        <v>1.6796159999999997E-2</v>
      </c>
      <c r="W33" s="115">
        <f>V34</f>
        <v>1.0077695999999997E-2</v>
      </c>
      <c r="X33" s="113" t="str">
        <f>IF((W33&lt;21%),"Muy Bajo",IF((W33&lt;41%),"Baja",IF((W33&lt;61%),"Media",IF((W33&lt;81%),"Alta",IF((W33&lt;101%),"Muy alta","0")))))</f>
        <v>Muy Bajo</v>
      </c>
      <c r="Y33" s="115">
        <f>IF(O33="Impacto",L33-(L33*R33),IF(O33="Probabilidad",L33-0,"0"))</f>
        <v>0.6</v>
      </c>
      <c r="Z33" s="113" t="str">
        <f>IF((Y33&lt;21%),"Leve",IF((Y33&lt;41%),"Menor",IF((Y33&lt;61%),"Moderado",IF((Y33&lt;81%),"Mayor",IF((Y33&lt;101%),"Catastrófico","0")))))</f>
        <v>Moderado</v>
      </c>
      <c r="AA33" s="115" t="str">
        <f>IF((X33="Muy alta")*(Z33="Catastrófico"),"Extremo",IF((X33="Muy alta")*(Z33="Mayor"),"Alto",IF((X33="Muy alta")*(Z33="Moderado"),"Alto",IF((X33="Muy alta")*(Z33="Menor"),"Alto",IF((X33="Muy alta")*(Z33="Leve"),"Alto",IF((X33="Alta")*(Z33="Catastrófico"),"Extremo",IF((X33="Alta")*(Z33="Mayor"),"Alto",IF((X33="Alta")*(Z33="Moderado"),"Alto",IF((X33="Alta")*(Z33="Menor"),"Moderado",IF((X33="Alta")*(Z33="Leve"),"Moderado",IF((X33="Media")*(Z33="Catastrófico"),"Extremo",IF((X33="Media")*(Z33="Mayor"),"Alto",IF((X33="Media")*(Z33="Moderado"),"Moderado",IF((X33="Media")*(Z33="Menor"),"Moderado",IF((X33="Media")*(Z33="Leve"),"Moderado",IF((X33="Baja")*(Z33="Catastrófico"),"Extremo",IF((X33="Baja")*(Z33="Mayor"),"Alto",IF((X33="Baja")*(Z33="Moderado"),"Moderado",IF((X33="Baja")*(Z33="Menor"),"Moderado",IF((X33="Baja")*(Z33="Leve"),"Bajo",IF((X33="Muy bajo")*(Z33="Catastrófico"),"Extremo",IF((X33="Muy bajo")*(Z33="Mayor"),"Alto",IF((X33="Muy bajo")*(Z33="Moderado"),"Moderado",IF((X33="Muy bajo")*(Z33="Menor"),"Bajo",IF((X33="Muy bajo")*(Z33="Leve"),"Bajo","0")))))))))))))))))))))))))</f>
        <v>Moderado</v>
      </c>
      <c r="AB33" s="113" t="s">
        <v>82</v>
      </c>
      <c r="AC33" s="117" t="s">
        <v>633</v>
      </c>
      <c r="AD33" s="119" t="s">
        <v>169</v>
      </c>
      <c r="AE33" s="121">
        <v>44956</v>
      </c>
      <c r="AF33" s="121">
        <v>44956</v>
      </c>
      <c r="AG33" s="37" t="s">
        <v>188</v>
      </c>
      <c r="AH33" s="122" t="s">
        <v>147</v>
      </c>
      <c r="AI33" s="122" t="s">
        <v>148</v>
      </c>
      <c r="AJ33" s="122" t="s">
        <v>149</v>
      </c>
      <c r="AK33" s="113" t="s">
        <v>134</v>
      </c>
    </row>
    <row r="34" spans="1:37" s="23" customFormat="1" ht="147.94999999999999" customHeight="1" x14ac:dyDescent="0.2">
      <c r="A34" s="120"/>
      <c r="B34" s="120"/>
      <c r="C34" s="176"/>
      <c r="D34" s="152"/>
      <c r="E34" s="127"/>
      <c r="F34" s="114"/>
      <c r="G34" s="120"/>
      <c r="H34" s="114"/>
      <c r="I34" s="114"/>
      <c r="J34" s="114"/>
      <c r="K34" s="114"/>
      <c r="L34" s="114"/>
      <c r="M34" s="116"/>
      <c r="N34" s="37" t="s">
        <v>189</v>
      </c>
      <c r="O34" s="38" t="s">
        <v>65</v>
      </c>
      <c r="P34" s="38" t="s">
        <v>67</v>
      </c>
      <c r="Q34" s="38" t="s">
        <v>71</v>
      </c>
      <c r="R34" s="39">
        <f t="shared" si="44"/>
        <v>0.4</v>
      </c>
      <c r="S34" s="38" t="s">
        <v>74</v>
      </c>
      <c r="T34" s="38" t="s">
        <v>76</v>
      </c>
      <c r="U34" s="38" t="s">
        <v>78</v>
      </c>
      <c r="V34" s="39">
        <f t="shared" si="49"/>
        <v>1.0077695999999997E-2</v>
      </c>
      <c r="W34" s="116"/>
      <c r="X34" s="114"/>
      <c r="Y34" s="116"/>
      <c r="Z34" s="114"/>
      <c r="AA34" s="116"/>
      <c r="AB34" s="114"/>
      <c r="AC34" s="118"/>
      <c r="AD34" s="120"/>
      <c r="AE34" s="114"/>
      <c r="AF34" s="114"/>
      <c r="AG34" s="37" t="s">
        <v>634</v>
      </c>
      <c r="AH34" s="123"/>
      <c r="AI34" s="123"/>
      <c r="AJ34" s="123"/>
      <c r="AK34" s="114"/>
    </row>
    <row r="35" spans="1:37" s="23" customFormat="1" ht="113.25" customHeight="1" x14ac:dyDescent="0.2">
      <c r="A35" s="119" t="s">
        <v>24</v>
      </c>
      <c r="B35" s="119" t="s">
        <v>109</v>
      </c>
      <c r="C35" s="175" t="s">
        <v>190</v>
      </c>
      <c r="D35" s="179" t="s">
        <v>191</v>
      </c>
      <c r="E35" s="126" t="str">
        <f>CONCATENATE(B35," ",C35," ",D35)</f>
        <v xml:space="preserve">Afectación económica y reputacional por la posible disminución del número de grupos de investigación categorizados por MinCiencias,  debido al desconocimiento del sistema de medición y la no implementación de estrategias de fortalecimiento para los Grupos de Investigación. </v>
      </c>
      <c r="F35" s="113" t="s">
        <v>41</v>
      </c>
      <c r="G35" s="119" t="s">
        <v>32</v>
      </c>
      <c r="H35" s="113">
        <v>74</v>
      </c>
      <c r="I35" s="113" t="s">
        <v>47</v>
      </c>
      <c r="J35" s="113" t="str">
        <f>IF((I35="Muy Bajo"),"20%",IF(I35="Baja","40%",IF(I35="Media","60%",IF(I35="Alta","80%",IF(I35="Muy Alta","100%","0")))))</f>
        <v>60%</v>
      </c>
      <c r="K35" s="113" t="s">
        <v>54</v>
      </c>
      <c r="L35" s="113" t="str">
        <f>IF((K35="Leve"),"20%",IF(K35="Menor","40%",IF(K35="Moderado","60%",IF(K35="Mayor","80%",IF(K35="Catastrófico","100%","0")))))</f>
        <v>20%</v>
      </c>
      <c r="M35" s="115" t="str">
        <f>IF((J35="100%")*(L35="100%"),"Extremo",IF((J35="100%")*(L35="80%"),"Alto",IF((J35="100%")*(L35="60%"),"Alto",IF((J35="100%")*(L35="40%"),"Alto",IF((J35="100%")*(L35="20%"),"Alto",IF((J35="80%")*(L35="100%"),"Extremo",IF((J35="80%")*(L35="80%"),"Alto",IF((J35="80%")*(L35="60%"),"Alto",IF((J35="80%")*(L35="40%"),"Moderado",IF((J35="80%")*(L35="20%"),"Moderado",IF((J35="60%")*(L35="100%"),"Extremo",IF((J35="60%")*(L35="80%"),"Alto",IF((J35="60%")*(L35="60%"),"Moderado",IF((J35="60%")*(L35="40%"),"Moderado",IF((J35="60%")*(L35="20%"),"Moderado",IF((J35="40%")*(L35="100%"),"Extremo",IF((J35="40%")*(L35="80%"),"Alto",IF((J35="40%")*(L35="60%"),"Moderado",IF((J35="40%")*(L35="40%"),"Moderado",IF((J35="40%")*(L35="20%"),"Bajo",IF((J35="20%")*(L35="100%"),"Extremo",IF((J35="20%")*(L35="80%"),"Alto",IF((J35="20%")*(L35="60%"),"Moderado",IF((J35="20%")*(L35="40%"),"Bajo",IF((J35="20%")*(L35="20%"),"Bajo","0")))))))))))))))))))))))))</f>
        <v>Moderado</v>
      </c>
      <c r="N35" s="37" t="s">
        <v>192</v>
      </c>
      <c r="O35" s="38" t="s">
        <v>65</v>
      </c>
      <c r="P35" s="38" t="s">
        <v>67</v>
      </c>
      <c r="Q35" s="38" t="s">
        <v>71</v>
      </c>
      <c r="R35" s="39">
        <f t="shared" si="44"/>
        <v>0.4</v>
      </c>
      <c r="S35" s="38" t="s">
        <v>74</v>
      </c>
      <c r="T35" s="38" t="s">
        <v>76</v>
      </c>
      <c r="U35" s="38" t="s">
        <v>78</v>
      </c>
      <c r="V35" s="39">
        <f>V34-(V34*R35)</f>
        <v>6.0466175999999983E-3</v>
      </c>
      <c r="W35" s="115">
        <f>V36</f>
        <v>3.627970559999999E-3</v>
      </c>
      <c r="X35" s="113" t="str">
        <f>IF((W35&lt;21%),"Muy Bajo",IF((W35&lt;41%),"Baja",IF((W35&lt;61%),"Media",IF((W35&lt;81%),"Alta",IF((W35&lt;101%),"Muy alta","0")))))</f>
        <v>Muy Bajo</v>
      </c>
      <c r="Y35" s="115">
        <f>IF(O35="Impacto",L35-(L35*R35),IF(O35="Probabilidad",L35-0,"0"))</f>
        <v>0.2</v>
      </c>
      <c r="Z35" s="113" t="str">
        <f>IF((Y35&lt;21%),"Leve",IF((Y35&lt;41%),"Menor",IF((Y35&lt;61%),"Moderado",IF((Y35&lt;81%),"Mayor",IF((Y35&lt;101%),"Catastrófico","0")))))</f>
        <v>Leve</v>
      </c>
      <c r="AA35" s="115" t="str">
        <f>IF((X35="Muy alta")*(Z35="Catastrófico"),"Extremo",IF((X35="Muy alta")*(Z35="Mayor"),"Alto",IF((X35="Muy alta")*(Z35="Moderado"),"Alto",IF((X35="Muy alta")*(Z35="Menor"),"Alto",IF((X35="Muy alta")*(Z35="Leve"),"Alto",IF((X35="Alta")*(Z35="Catastrófico"),"Extremo",IF((X35="Alta")*(Z35="Mayor"),"Alto",IF((X35="Alta")*(Z35="Moderado"),"Alto",IF((X35="Alta")*(Z35="Menor"),"Moderado",IF((X35="Alta")*(Z35="Leve"),"Moderado",IF((X35="Media")*(Z35="Catastrófico"),"Extremo",IF((X35="Media")*(Z35="Mayor"),"Alto",IF((X35="Media")*(Z35="Moderado"),"Moderado",IF((X35="Media")*(Z35="Menor"),"Moderado",IF((X35="Media")*(Z35="Leve"),"Moderado",IF((X35="Baja")*(Z35="Catastrófico"),"Extremo",IF((X35="Baja")*(Z35="Mayor"),"Alto",IF((X35="Baja")*(Z35="Moderado"),"Moderado",IF((X35="Baja")*(Z35="Menor"),"Moderado",IF((X35="Baja")*(Z35="Leve"),"Bajo",IF((X35="Muy bajo")*(Z35="Catastrófico"),"Extremo",IF((X35="Muy bajo")*(Z35="Mayor"),"Alto",IF((X35="Muy bajo")*(Z35="Moderado"),"Moderado",IF((X35="Muy bajo")*(Z35="Menor"),"Bajo",IF((X35="Muy bajo")*(Z35="Leve"),"Bajo","0")))))))))))))))))))))))))</f>
        <v>Bajo</v>
      </c>
      <c r="AB35" s="113" t="s">
        <v>82</v>
      </c>
      <c r="AC35" s="117" t="s">
        <v>635</v>
      </c>
      <c r="AD35" s="119" t="s">
        <v>169</v>
      </c>
      <c r="AE35" s="121">
        <v>44956</v>
      </c>
      <c r="AF35" s="121">
        <v>44956</v>
      </c>
      <c r="AG35" s="44" t="s">
        <v>193</v>
      </c>
      <c r="AH35" s="122" t="s">
        <v>147</v>
      </c>
      <c r="AI35" s="122" t="s">
        <v>148</v>
      </c>
      <c r="AJ35" s="122" t="s">
        <v>149</v>
      </c>
      <c r="AK35" s="113" t="s">
        <v>134</v>
      </c>
    </row>
    <row r="36" spans="1:37" s="23" customFormat="1" ht="107.25" customHeight="1" x14ac:dyDescent="0.2">
      <c r="A36" s="120"/>
      <c r="B36" s="120"/>
      <c r="C36" s="176"/>
      <c r="D36" s="180"/>
      <c r="E36" s="127"/>
      <c r="F36" s="114"/>
      <c r="G36" s="120"/>
      <c r="H36" s="114"/>
      <c r="I36" s="114"/>
      <c r="J36" s="114"/>
      <c r="K36" s="114"/>
      <c r="L36" s="114"/>
      <c r="M36" s="116"/>
      <c r="N36" s="37" t="s">
        <v>194</v>
      </c>
      <c r="O36" s="38" t="s">
        <v>65</v>
      </c>
      <c r="P36" s="38" t="s">
        <v>67</v>
      </c>
      <c r="Q36" s="38" t="s">
        <v>71</v>
      </c>
      <c r="R36" s="39">
        <f t="shared" si="44"/>
        <v>0.4</v>
      </c>
      <c r="S36" s="38" t="s">
        <v>74</v>
      </c>
      <c r="T36" s="38" t="s">
        <v>76</v>
      </c>
      <c r="U36" s="38" t="s">
        <v>78</v>
      </c>
      <c r="V36" s="39">
        <f t="shared" si="49"/>
        <v>3.627970559999999E-3</v>
      </c>
      <c r="W36" s="116"/>
      <c r="X36" s="114"/>
      <c r="Y36" s="116"/>
      <c r="Z36" s="114"/>
      <c r="AA36" s="116"/>
      <c r="AB36" s="114"/>
      <c r="AC36" s="118"/>
      <c r="AD36" s="120"/>
      <c r="AE36" s="114"/>
      <c r="AF36" s="114"/>
      <c r="AG36" s="45" t="s">
        <v>195</v>
      </c>
      <c r="AH36" s="123"/>
      <c r="AI36" s="123"/>
      <c r="AJ36" s="123"/>
      <c r="AK36" s="114"/>
    </row>
    <row r="37" spans="1:37" s="23" customFormat="1" ht="105" customHeight="1" x14ac:dyDescent="0.2">
      <c r="A37" s="119" t="s">
        <v>24</v>
      </c>
      <c r="B37" s="119" t="s">
        <v>109</v>
      </c>
      <c r="C37" s="175" t="s">
        <v>196</v>
      </c>
      <c r="D37" s="177" t="s">
        <v>197</v>
      </c>
      <c r="E37" s="164" t="str">
        <f>CONCATENATE(B37," ",C37," ",D37)</f>
        <v>Afectación económica y reputacional por quejas, reclamos e inconformidad de los estudiantes y profesores, así como la afectación de los resultados de estudios e investigaciones,  debido a la ocurrencia de eventos adversos durante la ejecución de los proyectos de investigación, tales como: accidentes (riesgos técnicos), manejo experimental inadecuado  e incumplimiento de protocolos (riesgos ético y biológico).</v>
      </c>
      <c r="F37" s="113" t="s">
        <v>41</v>
      </c>
      <c r="G37" s="119" t="s">
        <v>32</v>
      </c>
      <c r="H37" s="113">
        <v>74</v>
      </c>
      <c r="I37" s="113" t="s">
        <v>47</v>
      </c>
      <c r="J37" s="113" t="str">
        <f>IF((I37="Muy Bajo"),"20%",IF(I37="Baja","40%",IF(I37="Media","60%",IF(I37="Alta","80%",IF(I37="Muy Alta","100%","0")))))</f>
        <v>60%</v>
      </c>
      <c r="K37" s="113" t="s">
        <v>54</v>
      </c>
      <c r="L37" s="113" t="str">
        <f>IF((K37="Leve"),"20%",IF(K37="Menor","40%",IF(K37="Moderado","60%",IF(K37="Mayor","80%",IF(K37="Catastrófico","100%","0")))))</f>
        <v>20%</v>
      </c>
      <c r="M37" s="115" t="str">
        <f>IF((J37="100%")*(L37="100%"),"Extremo",IF((J37="100%")*(L37="80%"),"Alto",IF((J37="100%")*(L37="60%"),"Alto",IF((J37="100%")*(L37="40%"),"Alto",IF((J37="100%")*(L37="20%"),"Alto",IF((J37="80%")*(L37="100%"),"Extremo",IF((J37="80%")*(L37="80%"),"Alto",IF((J37="80%")*(L37="60%"),"Alto",IF((J37="80%")*(L37="40%"),"Moderado",IF((J37="80%")*(L37="20%"),"Moderado",IF((J37="60%")*(L37="100%"),"Extremo",IF((J37="60%")*(L37="80%"),"Alto",IF((J37="60%")*(L37="60%"),"Moderado",IF((J37="60%")*(L37="40%"),"Moderado",IF((J37="60%")*(L37="20%"),"Moderado",IF((J37="40%")*(L37="100%"),"Extremo",IF((J37="40%")*(L37="80%"),"Alto",IF((J37="40%")*(L37="60%"),"Moderado",IF((J37="40%")*(L37="40%"),"Moderado",IF((J37="40%")*(L37="20%"),"Bajo",IF((J37="20%")*(L37="100%"),"Extremo",IF((J37="20%")*(L37="80%"),"Alto",IF((J37="20%")*(L37="60%"),"Moderado",IF((J37="20%")*(L37="40%"),"Bajo",IF((J37="20%")*(L37="20%"),"Bajo","0")))))))))))))))))))))))))</f>
        <v>Moderado</v>
      </c>
      <c r="N37" s="37" t="s">
        <v>198</v>
      </c>
      <c r="O37" s="38" t="s">
        <v>65</v>
      </c>
      <c r="P37" s="38" t="s">
        <v>67</v>
      </c>
      <c r="Q37" s="38" t="s">
        <v>71</v>
      </c>
      <c r="R37" s="39">
        <f t="shared" si="44"/>
        <v>0.4</v>
      </c>
      <c r="S37" s="38" t="s">
        <v>74</v>
      </c>
      <c r="T37" s="38" t="s">
        <v>76</v>
      </c>
      <c r="U37" s="38" t="s">
        <v>78</v>
      </c>
      <c r="V37" s="39">
        <f>V36-(V36*R37)</f>
        <v>2.176782335999999E-3</v>
      </c>
      <c r="W37" s="115">
        <f>V38</f>
        <v>1.3060694015999993E-3</v>
      </c>
      <c r="X37" s="113" t="str">
        <f>IF((W37&lt;21%),"Muy Bajo",IF((W37&lt;41%),"Baja",IF((W37&lt;61%),"Media",IF((W37&lt;81%),"Alta",IF((W37&lt;101%),"Muy alta","0")))))</f>
        <v>Muy Bajo</v>
      </c>
      <c r="Y37" s="115">
        <f>IF(O37="Impacto",L37-(L37*R37),IF(O37="Probabilidad",L37-0,"0"))</f>
        <v>0.2</v>
      </c>
      <c r="Z37" s="113" t="str">
        <f>IF((Y37&lt;21%),"Leve",IF((Y37&lt;41%),"Menor",IF((Y37&lt;61%),"Moderado",IF((Y37&lt;81%),"Mayor",IF((Y37&lt;101%),"Catastrófico","0")))))</f>
        <v>Leve</v>
      </c>
      <c r="AA37" s="115" t="str">
        <f>IF((X37="Muy alta")*(Z37="Catastrófico"),"Extremo",IF((X37="Muy alta")*(Z37="Mayor"),"Alto",IF((X37="Muy alta")*(Z37="Moderado"),"Alto",IF((X37="Muy alta")*(Z37="Menor"),"Alto",IF((X37="Muy alta")*(Z37="Leve"),"Alto",IF((X37="Alta")*(Z37="Catastrófico"),"Extremo",IF((X37="Alta")*(Z37="Mayor"),"Alto",IF((X37="Alta")*(Z37="Moderado"),"Alto",IF((X37="Alta")*(Z37="Menor"),"Moderado",IF((X37="Alta")*(Z37="Leve"),"Moderado",IF((X37="Media")*(Z37="Catastrófico"),"Extremo",IF((X37="Media")*(Z37="Mayor"),"Alto",IF((X37="Media")*(Z37="Moderado"),"Moderado",IF((X37="Media")*(Z37="Menor"),"Moderado",IF((X37="Media")*(Z37="Leve"),"Moderado",IF((X37="Baja")*(Z37="Catastrófico"),"Extremo",IF((X37="Baja")*(Z37="Mayor"),"Alto",IF((X37="Baja")*(Z37="Moderado"),"Moderado",IF((X37="Baja")*(Z37="Menor"),"Moderado",IF((X37="Baja")*(Z37="Leve"),"Bajo",IF((X37="Muy bajo")*(Z37="Catastrófico"),"Extremo",IF((X37="Muy bajo")*(Z37="Mayor"),"Alto",IF((X37="Muy bajo")*(Z37="Moderado"),"Moderado",IF((X37="Muy bajo")*(Z37="Menor"),"Bajo",IF((X37="Muy bajo")*(Z37="Leve"),"Bajo","0")))))))))))))))))))))))))</f>
        <v>Bajo</v>
      </c>
      <c r="AB37" s="113" t="s">
        <v>82</v>
      </c>
      <c r="AC37" s="117" t="s">
        <v>636</v>
      </c>
      <c r="AD37" s="119" t="s">
        <v>169</v>
      </c>
      <c r="AE37" s="121">
        <v>44956</v>
      </c>
      <c r="AF37" s="121">
        <v>44956</v>
      </c>
      <c r="AG37" s="122" t="s">
        <v>146</v>
      </c>
      <c r="AH37" s="122" t="s">
        <v>147</v>
      </c>
      <c r="AI37" s="122" t="s">
        <v>148</v>
      </c>
      <c r="AJ37" s="122" t="s">
        <v>149</v>
      </c>
      <c r="AK37" s="113" t="s">
        <v>134</v>
      </c>
    </row>
    <row r="38" spans="1:37" s="23" customFormat="1" ht="105" customHeight="1" x14ac:dyDescent="0.2">
      <c r="A38" s="120"/>
      <c r="B38" s="120"/>
      <c r="C38" s="176"/>
      <c r="D38" s="178"/>
      <c r="E38" s="165"/>
      <c r="F38" s="114"/>
      <c r="G38" s="120"/>
      <c r="H38" s="114"/>
      <c r="I38" s="114"/>
      <c r="J38" s="114"/>
      <c r="K38" s="114"/>
      <c r="L38" s="114"/>
      <c r="M38" s="116"/>
      <c r="N38" s="37" t="s">
        <v>199</v>
      </c>
      <c r="O38" s="38" t="s">
        <v>65</v>
      </c>
      <c r="P38" s="38" t="s">
        <v>67</v>
      </c>
      <c r="Q38" s="38" t="s">
        <v>71</v>
      </c>
      <c r="R38" s="39">
        <f t="shared" si="44"/>
        <v>0.4</v>
      </c>
      <c r="S38" s="38" t="s">
        <v>74</v>
      </c>
      <c r="T38" s="38" t="s">
        <v>76</v>
      </c>
      <c r="U38" s="38" t="s">
        <v>78</v>
      </c>
      <c r="V38" s="39">
        <f t="shared" si="49"/>
        <v>1.3060694015999993E-3</v>
      </c>
      <c r="W38" s="116"/>
      <c r="X38" s="114"/>
      <c r="Y38" s="116"/>
      <c r="Z38" s="114"/>
      <c r="AA38" s="116"/>
      <c r="AB38" s="114"/>
      <c r="AC38" s="118"/>
      <c r="AD38" s="120"/>
      <c r="AE38" s="114"/>
      <c r="AF38" s="114"/>
      <c r="AG38" s="123"/>
      <c r="AH38" s="123"/>
      <c r="AI38" s="123"/>
      <c r="AJ38" s="123"/>
      <c r="AK38" s="114"/>
    </row>
    <row r="39" spans="1:37" s="23" customFormat="1" ht="158.25" customHeight="1" x14ac:dyDescent="0.2">
      <c r="A39" s="170" t="s">
        <v>118</v>
      </c>
      <c r="B39" s="162" t="s">
        <v>92</v>
      </c>
      <c r="C39" s="162" t="s">
        <v>200</v>
      </c>
      <c r="D39" s="162" t="s">
        <v>201</v>
      </c>
      <c r="E39" s="173" t="str">
        <f>CONCATENATE(B39," ",C39," ",D39)</f>
        <v>Afectación reputacional por el deficiente seguimiento a la implementación de las politicas conectadas al eje misional de Extensión y Proyeccion Social en las regiones,   debido a que no existe una adecuada  sinergia institucional ocasionada por debilidades en la comunicación y gestión del conocimiento entre las dependencias e instituciones</v>
      </c>
      <c r="F39" s="158" t="s">
        <v>41</v>
      </c>
      <c r="G39" s="162" t="s">
        <v>32</v>
      </c>
      <c r="H39" s="174" t="s">
        <v>202</v>
      </c>
      <c r="I39" s="158" t="s">
        <v>48</v>
      </c>
      <c r="J39" s="158" t="str">
        <f>IF((I39="Muy Bajo"),"20%",IF(I39="Baja","40%",IF(I39="Media","60%",IF(I39="Alta","80%",IF(I39="Muy Alta","100%","0")))))</f>
        <v>80%</v>
      </c>
      <c r="K39" s="158" t="s">
        <v>56</v>
      </c>
      <c r="L39" s="158" t="str">
        <f>IF((K39="Leve"),"20%",IF(K39="Menor","40%",IF(K39="Moderado","60%",IF(K39="Mayor","80%",IF(K39="Catastrófico","100%","0")))))</f>
        <v>60%</v>
      </c>
      <c r="M39" s="156" t="str">
        <f>IF((J39="100%")*(L39="100%"),"Extremo",IF((J39="100%")*(L39="80%"),"Alto",IF((J39="100%")*(L39="60%"),"Alto",IF((J39="100%")*(L39="40%"),"Alto",IF((J39="100%")*(L39="20%"),"Alto",IF((J39="80%")*(L39="100%"),"Extremo",IF((J39="80%")*(L39="80%"),"Alto",IF((J39="80%")*(L39="60%"),"Alto",IF((J39="80%")*(L39="40%"),"Moderado",IF((J39="80%")*(L39="20%"),"Moderado",IF((J39="60%")*(L39="100%"),"Extremo",IF((J39="60%")*(L39="80%"),"Alto",IF((J39="60%")*(L39="60%"),"Moderado",IF((J39="60%")*(L39="40%"),"Moderado",IF((J39="60%")*(L39="20%"),"Moderado",IF((J39="40%")*(L39="100%"),"Extremo",IF((J39="40%")*(L39="80%"),"Alto",IF((J39="40%")*(L39="60%"),"Moderado",IF((J39="40%")*(L39="40%"),"Moderado",IF((J39="40%")*(L39="20%"),"Bajo",IF((J39="20%")*(L39="100%"),"Extremo",IF((J39="20%")*(L39="80%"),"Alto",IF((J39="20%")*(L39="60%"),"Moderado",IF((J39="20%")*(L39="40%"),"Bajo",IF((J39="20%")*(L39="20%"),"Bajo","0")))))))))))))))))))))))))</f>
        <v>Alto</v>
      </c>
      <c r="N39" s="159" t="s">
        <v>203</v>
      </c>
      <c r="O39" s="46" t="s">
        <v>65</v>
      </c>
      <c r="P39" s="46" t="s">
        <v>69</v>
      </c>
      <c r="Q39" s="158" t="s">
        <v>71</v>
      </c>
      <c r="R39" s="156">
        <v>0.4</v>
      </c>
      <c r="S39" s="158" t="s">
        <v>75</v>
      </c>
      <c r="T39" s="158" t="s">
        <v>76</v>
      </c>
      <c r="U39" s="158" t="s">
        <v>78</v>
      </c>
      <c r="V39" s="156">
        <f>IF(O39="probabilidad",J39-(J39*R39),IF(O39="Impacto",(J39-0),"0"))</f>
        <v>0.48</v>
      </c>
      <c r="W39" s="156">
        <v>0.6</v>
      </c>
      <c r="X39" s="158" t="str">
        <f>IF((W39&lt;21%),"Muy Bajo",IF((W39&lt;41%),"Baja",IF((W39&lt;61%),"Media",IF((W39&lt;81%),"Alta",IF((W39&lt;101%),"Muy alta","0")))))</f>
        <v>Media</v>
      </c>
      <c r="Y39" s="156">
        <f>IF(O39="Impacto",L39-(L39*R39),IF(O39="Probabilidad",L39-0,"0"))</f>
        <v>0.6</v>
      </c>
      <c r="Z39" s="158" t="str">
        <f>IF((Y39&lt;21%),"Leve",IF((Y39&lt;41%),"Menor",IF((Y39&lt;61%),"Moderado",IF((Y39&lt;81%),"Mayor",IF((Y39&lt;101%),"Catastrófico","0")))))</f>
        <v>Moderado</v>
      </c>
      <c r="AA39" s="156" t="str">
        <f>IF((X39="Muy alta")*(Z39="Catastrófico"),"Extremo",IF((X39="Muy alta")*(Z39="Mayor"),"Alto",IF((X39="Muy alta")*(Z39="Moderado"),"Alto",IF((X39="Muy alta")*(Z39="Menor"),"Alto",IF((X39="Muy alta")*(Z39="Leve"),"Alto",IF((X39="Alta")*(Z39="Catastrófico"),"Extremo",IF((X39="Alta")*(Z39="Mayor"),"Alto",IF((X39="Alta")*(Z39="Moderado"),"Alto",IF((X39="Alta")*(Z39="Menor"),"Moderado",IF((X39="Alta")*(Z39="Leve"),"Moderado",IF((X39="Media")*(Z39="Catastrófico"),"Extremo",IF((X39="Media")*(Z39="Mayor"),"Alto",IF((X39="Media")*(Z39="Moderado"),"Moderado",IF((X39="Media")*(Z39="Menor"),"Moderado",IF((X39="Media")*(Z39="Leve"),"Moderado",IF((X39="Baja")*(Z39="Catastrófico"),"Extremo",IF((X39="Baja")*(Z39="Mayor"),"Alto",IF((X39="Baja")*(Z39="Moderado"),"Moderado",IF((X39="Baja")*(Z39="Menor"),"Moderado",IF((X39="Baja")*(Z39="Leve"),"Bajo",IF((X39="Muy bajo")*(Z39="Catastrófico"),"Extremo",IF((X39="Muy bajo")*(Z39="Mayor"),"Alto",IF((X39="Muy bajo")*(Z39="Moderado"),"Moderado",IF((X39="Muy bajo")*(Z39="Menor"),"Bajo",IF((X39="Muy bajo")*(Z39="Leve"),"Bajo","0")))))))))))))))))))))))))</f>
        <v>Moderado</v>
      </c>
      <c r="AB39" s="158" t="s">
        <v>82</v>
      </c>
      <c r="AC39" s="159" t="s">
        <v>637</v>
      </c>
      <c r="AD39" s="160" t="s">
        <v>204</v>
      </c>
      <c r="AE39" s="162" t="s">
        <v>205</v>
      </c>
      <c r="AF39" s="162" t="s">
        <v>206</v>
      </c>
      <c r="AG39" s="163" t="s">
        <v>207</v>
      </c>
      <c r="AH39" s="122" t="s">
        <v>147</v>
      </c>
      <c r="AI39" s="122" t="s">
        <v>148</v>
      </c>
      <c r="AJ39" s="122" t="s">
        <v>149</v>
      </c>
      <c r="AK39" s="113" t="s">
        <v>134</v>
      </c>
    </row>
    <row r="40" spans="1:37" s="23" customFormat="1" ht="126" customHeight="1" x14ac:dyDescent="0.2">
      <c r="A40" s="157"/>
      <c r="B40" s="157"/>
      <c r="C40" s="157"/>
      <c r="D40" s="157"/>
      <c r="E40" s="172"/>
      <c r="F40" s="157"/>
      <c r="G40" s="157"/>
      <c r="H40" s="157"/>
      <c r="I40" s="157"/>
      <c r="J40" s="157"/>
      <c r="K40" s="157"/>
      <c r="L40" s="157"/>
      <c r="M40" s="157"/>
      <c r="N40" s="157"/>
      <c r="O40" s="46" t="s">
        <v>1</v>
      </c>
      <c r="P40" s="47" t="s">
        <v>68</v>
      </c>
      <c r="Q40" s="157"/>
      <c r="R40" s="157"/>
      <c r="S40" s="157"/>
      <c r="T40" s="157"/>
      <c r="U40" s="157"/>
      <c r="V40" s="157"/>
      <c r="W40" s="157"/>
      <c r="X40" s="157"/>
      <c r="Y40" s="157"/>
      <c r="Z40" s="157"/>
      <c r="AA40" s="157"/>
      <c r="AB40" s="157"/>
      <c r="AC40" s="157"/>
      <c r="AD40" s="161"/>
      <c r="AE40" s="157"/>
      <c r="AF40" s="157"/>
      <c r="AG40" s="157"/>
      <c r="AH40" s="123"/>
      <c r="AI40" s="123"/>
      <c r="AJ40" s="123"/>
      <c r="AK40" s="114"/>
    </row>
    <row r="41" spans="1:37" s="23" customFormat="1" ht="90.75" customHeight="1" x14ac:dyDescent="0.2">
      <c r="A41" s="170" t="s">
        <v>118</v>
      </c>
      <c r="B41" s="162" t="s">
        <v>109</v>
      </c>
      <c r="C41" s="162" t="s">
        <v>208</v>
      </c>
      <c r="D41" s="159" t="s">
        <v>209</v>
      </c>
      <c r="E41" s="171" t="str">
        <f>CONCATENATE(B41," ",C41," ",D41)</f>
        <v>Afectación económica y reputacional  por  pérdida de la documentación , invalidez de la documentacion, desgaste operativo y perdida financiera. Debido a que la UT no cuenta con un sistema de información que permita la recolección de los datos de manera eficiente y eficaz que tribute a los diferentes procesos de calidad de la universidad.</v>
      </c>
      <c r="F41" s="158" t="s">
        <v>43</v>
      </c>
      <c r="G41" s="162" t="s">
        <v>37</v>
      </c>
      <c r="H41" s="162" t="s">
        <v>210</v>
      </c>
      <c r="I41" s="158" t="s">
        <v>48</v>
      </c>
      <c r="J41" s="158" t="str">
        <f>IF((I41="Muy Bajo"),"20%",IF(I41="Baja","40%",IF(I41="Media","60%",IF(I41="Alta","80%",IF(I41="Muy Alta","100%","0")))))</f>
        <v>80%</v>
      </c>
      <c r="K41" s="158" t="s">
        <v>57</v>
      </c>
      <c r="L41" s="158" t="str">
        <f>IF((K41="Leve"),"20%",IF(K41="Menor","40%",IF(K41="Moderado","60%",IF(K41="Mayor","80%",IF(K41="Catastrófico","100%","0")))))</f>
        <v>80%</v>
      </c>
      <c r="M41" s="156" t="str">
        <f>IF((J41="100%")*(L41="100%"),"Extremo",IF((J41="100%")*(L41="80%"),"Alto",IF((J41="100%")*(L41="60%"),"Alto",IF((J41="100%")*(L41="40%"),"Alto",IF((J41="100%")*(L41="20%"),"Alto",IF((J41="80%")*(L41="100%"),"Extremo",IF((J41="80%")*(L41="80%"),"Alto",IF((J41="80%")*(L41="60%"),"Alto",IF((J41="80%")*(L41="40%"),"Moderado",IF((J41="80%")*(L41="20%"),"Moderado",IF((J41="60%")*(L41="100%"),"Extremo",IF((J41="60%")*(L41="80%"),"Alto",IF((J41="60%")*(L41="60%"),"Moderado",IF((J41="60%")*(L41="40%"),"Moderado",IF((J41="60%")*(L41="20%"),"Moderado",IF((J41="40%")*(L41="100%"),"Extremo",IF((J41="40%")*(L41="80%"),"Alto",IF((J41="40%")*(L41="60%"),"Moderado",IF((J41="40%")*(L41="40%"),"Moderado",IF((J41="40%")*(L41="20%"),"Bajo",IF((J41="20%")*(L41="100%"),"Extremo",IF((J41="20%")*(L41="80%"),"Alto",IF((J41="20%")*(L41="60%"),"Moderado",IF((J41="20%")*(L41="40%"),"Bajo",IF((J41="20%")*(L41="20%"),"Bajo","0")))))))))))))))))))))))))</f>
        <v>Alto</v>
      </c>
      <c r="N41" s="26" t="s">
        <v>211</v>
      </c>
      <c r="O41" s="46" t="s">
        <v>65</v>
      </c>
      <c r="P41" s="46" t="s">
        <v>68</v>
      </c>
      <c r="Q41" s="46" t="s">
        <v>71</v>
      </c>
      <c r="R41" s="48">
        <f t="shared" ref="R41:R42" si="50">IF((P41="Preventivo"),"25%",IF(P41="Detectivo","15%",IF(P41="Correctivo","10%","0")))+IF((Q41="Automático"),"25%",IF(Q41="Manual","15%","0"))</f>
        <v>0.3</v>
      </c>
      <c r="S41" s="46" t="s">
        <v>212</v>
      </c>
      <c r="T41" s="46" t="s">
        <v>77</v>
      </c>
      <c r="U41" s="46" t="s">
        <v>78</v>
      </c>
      <c r="V41" s="48">
        <f>IF(O41="probabilidad",J41-(J41*R41),IF(O41="Impacto",(J41-0),"0"))</f>
        <v>0.56000000000000005</v>
      </c>
      <c r="W41" s="156">
        <v>0.7</v>
      </c>
      <c r="X41" s="158" t="str">
        <f>IF((W41&lt;21%),"Muy Bajo",IF((W41&lt;41%),"Baja",IF((W41&lt;61%),"Media",IF((W41&lt;81%),"Alta",IF((W41&lt;101%),"Muy alta","0")))))</f>
        <v>Alta</v>
      </c>
      <c r="Y41" s="156">
        <f>IF(O41="Impacto",L41-(L41*R41),IF(O41="Probabilidad",L41-0,"0"))</f>
        <v>0.8</v>
      </c>
      <c r="Z41" s="158" t="str">
        <f>IF((Y41&lt;21%),"Leve",IF((Y41&lt;41%),"Menor",IF((Y41&lt;61%),"Moderado",IF((Y41&lt;81%),"Mayor",IF((Y41&lt;101%),"Catastrófico","0")))))</f>
        <v>Mayor</v>
      </c>
      <c r="AA41" s="156" t="str">
        <f>IF((X41="Muy alta")*(Z41="Catastrófico"),"Extremo",IF((X41="Muy alta")*(Z41="Mayor"),"Alto",IF((X41="Muy alta")*(Z41="Moderado"),"Alto",IF((X41="Muy alta")*(Z41="Menor"),"Alto",IF((X41="Muy alta")*(Z41="Leve"),"Alto",IF((X41="Alta")*(Z41="Catastrófico"),"Extremo",IF((X41="Alta")*(Z41="Mayor"),"Alto",IF((X41="Alta")*(Z41="Moderado"),"Alto",IF((X41="Alta")*(Z41="Menor"),"Moderado",IF((X41="Alta")*(Z41="Leve"),"Moderado",IF((X41="Media")*(Z41="Catastrófico"),"Extremo",IF((X41="Media")*(Z41="Mayor"),"Alto",IF((X41="Media")*(Z41="Moderado"),"Moderado",IF((X41="Media")*(Z41="Menor"),"Moderado",IF((X41="Media")*(Z41="Leve"),"Moderado",IF((X41="Baja")*(Z41="Catastrófico"),"Extremo",IF((X41="Baja")*(Z41="Mayor"),"Alto",IF((X41="Baja")*(Z41="Moderado"),"Moderado",IF((X41="Baja")*(Z41="Menor"),"Moderado",IF((X41="Baja")*(Z41="Leve"),"Bajo",IF((X41="Muy bajo")*(Z41="Catastrófico"),"Extremo",IF((X41="Muy bajo")*(Z41="Mayor"),"Alto",IF((X41="Muy bajo")*(Z41="Moderado"),"Moderado",IF((X41="Muy bajo")*(Z41="Menor"),"Bajo",IF((X41="Muy bajo")*(Z41="Leve"),"Bajo","0")))))))))))))))))))))))))</f>
        <v>Alto</v>
      </c>
      <c r="AB41" s="158" t="s">
        <v>83</v>
      </c>
      <c r="AC41" s="159" t="s">
        <v>638</v>
      </c>
      <c r="AD41" s="160" t="s">
        <v>213</v>
      </c>
      <c r="AE41" s="162" t="s">
        <v>205</v>
      </c>
      <c r="AF41" s="162" t="s">
        <v>206</v>
      </c>
      <c r="AG41" s="163" t="s">
        <v>214</v>
      </c>
      <c r="AH41" s="122" t="s">
        <v>147</v>
      </c>
      <c r="AI41" s="122" t="s">
        <v>148</v>
      </c>
      <c r="AJ41" s="122" t="s">
        <v>149</v>
      </c>
      <c r="AK41" s="113" t="s">
        <v>134</v>
      </c>
    </row>
    <row r="42" spans="1:37" s="23" customFormat="1" ht="120" customHeight="1" x14ac:dyDescent="0.2">
      <c r="A42" s="157"/>
      <c r="B42" s="157"/>
      <c r="C42" s="157"/>
      <c r="D42" s="157"/>
      <c r="E42" s="172"/>
      <c r="F42" s="157"/>
      <c r="G42" s="157"/>
      <c r="H42" s="157"/>
      <c r="I42" s="157"/>
      <c r="J42" s="157"/>
      <c r="K42" s="157"/>
      <c r="L42" s="157"/>
      <c r="M42" s="157"/>
      <c r="N42" s="26" t="s">
        <v>215</v>
      </c>
      <c r="O42" s="46" t="s">
        <v>1</v>
      </c>
      <c r="P42" s="46" t="s">
        <v>68</v>
      </c>
      <c r="Q42" s="46" t="s">
        <v>71</v>
      </c>
      <c r="R42" s="48">
        <f t="shared" si="50"/>
        <v>0.3</v>
      </c>
      <c r="S42" s="46" t="s">
        <v>212</v>
      </c>
      <c r="T42" s="46" t="s">
        <v>76</v>
      </c>
      <c r="U42" s="46" t="s">
        <v>78</v>
      </c>
      <c r="V42" s="48">
        <f>V41-(V41*R42)</f>
        <v>0.39200000000000002</v>
      </c>
      <c r="W42" s="157"/>
      <c r="X42" s="157"/>
      <c r="Y42" s="157"/>
      <c r="Z42" s="157"/>
      <c r="AA42" s="157"/>
      <c r="AB42" s="157"/>
      <c r="AC42" s="157"/>
      <c r="AD42" s="161"/>
      <c r="AE42" s="157"/>
      <c r="AF42" s="157"/>
      <c r="AG42" s="157"/>
      <c r="AH42" s="123"/>
      <c r="AI42" s="123"/>
      <c r="AJ42" s="123"/>
      <c r="AK42" s="114"/>
    </row>
    <row r="43" spans="1:37" s="21" customFormat="1" ht="273.75" customHeight="1" x14ac:dyDescent="0.25">
      <c r="A43" s="164" t="s">
        <v>22</v>
      </c>
      <c r="B43" s="166" t="s">
        <v>109</v>
      </c>
      <c r="C43" s="166" t="s">
        <v>216</v>
      </c>
      <c r="D43" s="166" t="s">
        <v>217</v>
      </c>
      <c r="E43" s="126" t="str">
        <f>CONCATENATE(B43," ",C43," ",D43)</f>
        <v>Afectación económica y reputacional por incumplimiento de los Programas, y Objetivos establecidos en el Plan Estratégico de Desarrollo debido a que no se cuenta con los recursos para la ejecución de planes, programas y proyectos institucionales.</v>
      </c>
      <c r="F43" s="113" t="s">
        <v>41</v>
      </c>
      <c r="G43" s="119" t="s">
        <v>32</v>
      </c>
      <c r="H43" s="153" t="s">
        <v>218</v>
      </c>
      <c r="I43" s="113" t="s">
        <v>46</v>
      </c>
      <c r="J43" s="113" t="str">
        <f>IF((I43="Muy Bajo"),"20%",IF(I43="Baja","40%",IF(I43="Media","60%",IF(I43="Alta","80%",IF(I43="Muy Alta","100%","0")))))</f>
        <v>40%</v>
      </c>
      <c r="K43" s="113" t="s">
        <v>56</v>
      </c>
      <c r="L43" s="113" t="str">
        <f>IF((K43="Leve"),"20%",IF(K43="Menor","40%",IF(K43="Moderado","60%",IF(K43="Mayor","80%",IF(K43="Catastrófico","100%","0")))))</f>
        <v>60%</v>
      </c>
      <c r="M43" s="115" t="str">
        <f>IF((J43="100%")*(L43="100%"),"Extremo",IF((J43="100%")*(L43="80%"),"Alto",IF((J43="100%")*(L43="60%"),"Alto",IF((J43="100%")*(L43="40%"),"Alto",IF((J43="100%")*(L43="20%"),"Alto",IF((J43="80%")*(L43="100%"),"Extremo",IF((J43="80%")*(L43="80%"),"Alto",IF((J43="80%")*(L43="60%"),"Alto",IF((J43="80%")*(L43="40%"),"Moderado",IF((J43="80%")*(L43="20%"),"Moderado",IF((J43="60%")*(L43="100%"),"Extremo",IF((J43="60%")*(L43="80%"),"Alto",IF((J43="60%")*(L43="60%"),"Moderado",IF((J43="60%")*(L43="40%"),"Moderado",IF((J43="60%")*(L43="20%"),"Moderado",IF((J43="40%")*(L43="100%"),"Extremo",IF((J43="40%")*(L43="80%"),"Alto",IF((J43="40%")*(L43="60%"),"Moderado",IF((J43="40%")*(L43="40%"),"Moderado",IF((J43="40%")*(L43="20%"),"Bajo",IF((J43="20%")*(L43="100%"),"Extremo",IF((J43="20%")*(L43="80%"),"Alto",IF((J43="20%")*(L43="60%"),"Moderado",IF((J43="20%")*(L43="40%"),"Bajo",IF((J43="20%")*(L43="20%"),"Bajo","0")))))))))))))))))))))))))</f>
        <v>Moderado</v>
      </c>
      <c r="N43" s="168" t="s">
        <v>219</v>
      </c>
      <c r="O43" s="113" t="s">
        <v>65</v>
      </c>
      <c r="P43" s="113" t="s">
        <v>67</v>
      </c>
      <c r="Q43" s="132" t="s">
        <v>71</v>
      </c>
      <c r="R43" s="115">
        <f>IF((P43="Preventivo"),"25%",IF(P43="Detectivo","15%",IF(P43="Correctivo","10%","0")))+IF((Q43="Automático"),"25%",IF(Q43="Manual","15%","0"))</f>
        <v>0.4</v>
      </c>
      <c r="S43" s="113" t="s">
        <v>74</v>
      </c>
      <c r="T43" s="113" t="s">
        <v>76</v>
      </c>
      <c r="U43" s="113" t="s">
        <v>78</v>
      </c>
      <c r="V43" s="115">
        <f>IF(O43="probabilidad",J43-(J43*R43),IF(O43="Impacto",(J43-0),"0"))</f>
        <v>0.24</v>
      </c>
      <c r="W43" s="115">
        <f>V44</f>
        <v>0</v>
      </c>
      <c r="X43" s="113" t="str">
        <f>IF((W43&lt;21%),"Muy Bajo",IF((W43&lt;41%),"Baja",IF((W43&lt;61%),"Media",IF((W43&lt;81%),"Alta",IF((W43&lt;101%),"Muy alta","0")))))</f>
        <v>Muy Bajo</v>
      </c>
      <c r="Y43" s="115">
        <f t="shared" ref="Y43:Y48" si="51">IF(O43="Impacto",L43-(L43*R43),IF(O43="Probabilidad",L43-0,"0"))</f>
        <v>0.6</v>
      </c>
      <c r="Z43" s="113" t="str">
        <f>IF((Y43&lt;21%),"Leve",IF((Y43&lt;41%),"Menor",IF((Y43&lt;61%),"Moderado",IF((Y43&lt;81%),"Mayor",IF((Y43&lt;101%),"Catastrófico","0")))))</f>
        <v>Moderado</v>
      </c>
      <c r="AA43" s="115" t="str">
        <f>IF((X43="Muy alta")*(Z43="Catastrófico"),"Extremo",IF((X43="Muy alta")*(Z43="Mayor"),"Alto",IF((X43="Muy alta")*(Z43="Moderado"),"Alto",IF((X43="Muy alta")*(Z43="Menor"),"Alto",IF((X43="Muy alta")*(Z43="Leve"),"Alto",IF((X43="Alta")*(Z43="Catastrófico"),"Extremo",IF((X43="Alta")*(Z43="Mayor"),"Alto",IF((X43="Alta")*(Z43="Moderado"),"Alto",IF((X43="Alta")*(Z43="Menor"),"Moderado",IF((X43="Alta")*(Z43="Leve"),"Moderado",IF((X43="Media")*(Z43="Catastrófico"),"Extremo",IF((X43="Media")*(Z43="Mayor"),"Alto",IF((X43="Media")*(Z43="Moderado"),"Moderado",IF((X43="Media")*(Z43="Menor"),"Moderado",IF((X43="Media")*(Z43="Leve"),"Moderado",IF((X43="Baja")*(Z43="Catastrófico"),"Extremo",IF((X43="Baja")*(Z43="Mayor"),"Alto",IF((X43="Baja")*(Z43="Moderado"),"Moderado",IF((X43="Baja")*(Z43="Menor"),"Moderado",IF((X43="Baja")*(Z43="Leve"),"Bajo",IF((X43="Muy bajo")*(Z43="Catastrófico"),"Extremo",IF((X43="Muy bajo")*(Z43="Mayor"),"Alto",IF((X43="Muy bajo")*(Z43="Moderado"),"Moderado",IF((X43="Muy bajo")*(Z43="Menor"),"Bajo",IF((X43="Muy bajo")*(Z43="Leve"),"Bajo","0")))))))))))))))))))))))))</f>
        <v>Moderado</v>
      </c>
      <c r="AB43" s="113" t="s">
        <v>85</v>
      </c>
      <c r="AC43" s="150" t="s">
        <v>639</v>
      </c>
      <c r="AD43" s="119" t="s">
        <v>220</v>
      </c>
      <c r="AE43" s="119" t="s">
        <v>205</v>
      </c>
      <c r="AF43" s="119" t="s">
        <v>206</v>
      </c>
      <c r="AG43" s="117" t="s">
        <v>146</v>
      </c>
      <c r="AH43" s="117" t="s">
        <v>147</v>
      </c>
      <c r="AI43" s="117" t="s">
        <v>148</v>
      </c>
      <c r="AJ43" s="117" t="s">
        <v>149</v>
      </c>
      <c r="AK43" s="113" t="s">
        <v>150</v>
      </c>
    </row>
    <row r="44" spans="1:37" s="23" customFormat="1" ht="130.5" customHeight="1" x14ac:dyDescent="0.2">
      <c r="A44" s="165"/>
      <c r="B44" s="167"/>
      <c r="C44" s="167"/>
      <c r="D44" s="167"/>
      <c r="E44" s="127"/>
      <c r="F44" s="114"/>
      <c r="G44" s="120"/>
      <c r="H44" s="154"/>
      <c r="I44" s="114"/>
      <c r="J44" s="114"/>
      <c r="K44" s="114"/>
      <c r="L44" s="114"/>
      <c r="M44" s="116"/>
      <c r="N44" s="169"/>
      <c r="O44" s="129"/>
      <c r="P44" s="129"/>
      <c r="Q44" s="133"/>
      <c r="R44" s="116"/>
      <c r="S44" s="129"/>
      <c r="T44" s="129"/>
      <c r="U44" s="114"/>
      <c r="V44" s="116"/>
      <c r="W44" s="116"/>
      <c r="X44" s="114"/>
      <c r="Y44" s="116"/>
      <c r="Z44" s="114"/>
      <c r="AA44" s="116"/>
      <c r="AB44" s="114"/>
      <c r="AC44" s="151"/>
      <c r="AD44" s="120"/>
      <c r="AE44" s="120"/>
      <c r="AF44" s="120"/>
      <c r="AG44" s="152"/>
      <c r="AH44" s="152"/>
      <c r="AI44" s="152"/>
      <c r="AJ44" s="152"/>
      <c r="AK44" s="114"/>
    </row>
    <row r="45" spans="1:37" s="23" customFormat="1" ht="216" customHeight="1" x14ac:dyDescent="0.2">
      <c r="A45" s="49" t="s">
        <v>22</v>
      </c>
      <c r="B45" s="50" t="s">
        <v>109</v>
      </c>
      <c r="C45" s="50" t="s">
        <v>221</v>
      </c>
      <c r="D45" s="50" t="s">
        <v>217</v>
      </c>
      <c r="E45" s="111" t="str">
        <f>CONCATENATE(B45," ",C45," ",D45)</f>
        <v>Afectación económica y reputacional por incumplir los Programas, Proyectos, Objetivos y  las metas del Plan de Acción Institucional y los planes asociados debido a que no se cuenta con los recursos para la ejecución de planes, programas y proyectos institucionales.</v>
      </c>
      <c r="F45" s="51" t="s">
        <v>41</v>
      </c>
      <c r="G45" s="52" t="s">
        <v>32</v>
      </c>
      <c r="H45" s="153" t="s">
        <v>218</v>
      </c>
      <c r="I45" s="51" t="s">
        <v>48</v>
      </c>
      <c r="J45" s="51" t="str">
        <f t="shared" ref="J45:J48" si="52">IF((I45="Muy Bajo"),"20%",IF(I45="Baja","40%",IF(I45="Media","60%",IF(I45="Alta","80%",IF(I45="Muy Alta","100%","0")))))</f>
        <v>80%</v>
      </c>
      <c r="K45" s="51" t="s">
        <v>57</v>
      </c>
      <c r="L45" s="51" t="str">
        <f t="shared" ref="L45:L48" si="53">IF((K45="Leve"),"20%",IF(K45="Menor","40%",IF(K45="Moderado","60%",IF(K45="Mayor","80%",IF(K45="Catastrófico","100%","0")))))</f>
        <v>80%</v>
      </c>
      <c r="M45" s="53" t="str">
        <f t="shared" ref="M45:M48" si="54">IF((J45="100%")*(L45="100%"),"Extremo",IF((J45="100%")*(L45="80%"),"Alto",IF((J45="100%")*(L45="60%"),"Alto",IF((J45="100%")*(L45="40%"),"Alto",IF((J45="100%")*(L45="20%"),"Alto",IF((J45="80%")*(L45="100%"),"Extremo",IF((J45="80%")*(L45="80%"),"Alto",IF((J45="80%")*(L45="60%"),"Alto",IF((J45="80%")*(L45="40%"),"Moderado",IF((J45="80%")*(L45="20%"),"Moderado",IF((J45="60%")*(L45="100%"),"Extremo",IF((J45="60%")*(L45="80%"),"Alto",IF((J45="60%")*(L45="60%"),"Moderado",IF((J45="60%")*(L45="40%"),"Moderado",IF((J45="60%")*(L45="20%"),"Moderado",IF((J45="40%")*(L45="100%"),"Extremo",IF((J45="40%")*(L45="80%"),"Alto",IF((J45="40%")*(L45="60%"),"Moderado",IF((J45="40%")*(L45="40%"),"Moderado",IF((J45="40%")*(L45="20%"),"Bajo",IF((J45="20%")*(L45="100%"),"Extremo",IF((J45="20%")*(L45="80%"),"Alto",IF((J45="20%")*(L45="60%"),"Moderado",IF((J45="20%")*(L45="40%"),"Bajo",IF((J45="20%")*(L45="20%"),"Bajo","0")))))))))))))))))))))))))</f>
        <v>Alto</v>
      </c>
      <c r="N45" s="54" t="s">
        <v>222</v>
      </c>
      <c r="O45" s="55" t="s">
        <v>65</v>
      </c>
      <c r="P45" s="55" t="s">
        <v>67</v>
      </c>
      <c r="Q45" s="55" t="s">
        <v>71</v>
      </c>
      <c r="R45" s="53">
        <f t="shared" ref="R45:R48" si="55">IF((P45="Preventivo"),"25%",IF(P45="Detectivo","15%",IF(P45="Correctivo","10%","0")))+IF((Q45="Automático"),"25%",IF(Q45="Manual","15%","0"))</f>
        <v>0.4</v>
      </c>
      <c r="S45" s="55" t="s">
        <v>75</v>
      </c>
      <c r="T45" s="55" t="s">
        <v>77</v>
      </c>
      <c r="U45" s="51" t="s">
        <v>78</v>
      </c>
      <c r="V45" s="53">
        <f t="shared" ref="V45:V48" si="56">IF(O45="probabilidad",J45-(J45*R45),IF(O45="Impacto",(J45-0),"0"))</f>
        <v>0.48</v>
      </c>
      <c r="W45" s="53">
        <f>V45</f>
        <v>0.48</v>
      </c>
      <c r="X45" s="51" t="str">
        <f t="shared" ref="X45:X48" si="57">IF((W45&lt;21%),"Muy Bajo",IF((W45&lt;41%),"Baja",IF((W45&lt;61%),"Media",IF((W45&lt;81%),"Alta",IF((W45&lt;101%),"Muy alta","0")))))</f>
        <v>Media</v>
      </c>
      <c r="Y45" s="53">
        <f t="shared" si="51"/>
        <v>0.8</v>
      </c>
      <c r="Z45" s="51" t="str">
        <f t="shared" ref="Z45:Z48" si="58">IF((Y45&lt;21%),"Leve",IF((Y45&lt;41%),"Menor",IF((Y45&lt;61%),"Moderado",IF((Y45&lt;81%),"Mayor",IF((Y45&lt;101%),"Catastrófico","0")))))</f>
        <v>Mayor</v>
      </c>
      <c r="AA45" s="53" t="str">
        <f t="shared" ref="AA45:AA48" si="59">IF((X45="Muy alta")*(Z45="Catastrófico"),"Extremo",IF((X45="Muy alta")*(Z45="Mayor"),"Alto",IF((X45="Muy alta")*(Z45="Moderado"),"Alto",IF((X45="Muy alta")*(Z45="Menor"),"Alto",IF((X45="Muy alta")*(Z45="Leve"),"Alto",IF((X45="Alta")*(Z45="Catastrófico"),"Extremo",IF((X45="Alta")*(Z45="Mayor"),"Alto",IF((X45="Alta")*(Z45="Moderado"),"Alto",IF((X45="Alta")*(Z45="Menor"),"Moderado",IF((X45="Alta")*(Z45="Leve"),"Moderado",IF((X45="Media")*(Z45="Catastrófico"),"Extremo",IF((X45="Media")*(Z45="Mayor"),"Alto",IF((X45="Media")*(Z45="Moderado"),"Moderado",IF((X45="Media")*(Z45="Menor"),"Moderado",IF((X45="Media")*(Z45="Leve"),"Moderado",IF((X45="Baja")*(Z45="Catastrófico"),"Extremo",IF((X45="Baja")*(Z45="Mayor"),"Alto",IF((X45="Baja")*(Z45="Moderado"),"Moderado",IF((X45="Baja")*(Z45="Menor"),"Moderado",IF((X45="Baja")*(Z45="Leve"),"Bajo",IF((X45="Muy bajo")*(Z45="Catastrófico"),"Extremo",IF((X45="Muy bajo")*(Z45="Mayor"),"Alto",IF((X45="Muy bajo")*(Z45="Moderado"),"Moderado",IF((X45="Muy bajo")*(Z45="Menor"),"Bajo",IF((X45="Muy bajo")*(Z45="Leve"),"Bajo","0")))))))))))))))))))))))))</f>
        <v>Alto</v>
      </c>
      <c r="AB45" s="51" t="s">
        <v>83</v>
      </c>
      <c r="AC45" s="155" t="s">
        <v>640</v>
      </c>
      <c r="AD45" s="119" t="s">
        <v>220</v>
      </c>
      <c r="AE45" s="119" t="s">
        <v>205</v>
      </c>
      <c r="AF45" s="119" t="s">
        <v>206</v>
      </c>
      <c r="AG45" s="119" t="s">
        <v>223</v>
      </c>
      <c r="AH45" s="119" t="s">
        <v>147</v>
      </c>
      <c r="AI45" s="119" t="s">
        <v>148</v>
      </c>
      <c r="AJ45" s="119" t="s">
        <v>224</v>
      </c>
      <c r="AK45" s="113" t="s">
        <v>150</v>
      </c>
    </row>
    <row r="46" spans="1:37" s="23" customFormat="1" ht="102.75" customHeight="1" x14ac:dyDescent="0.2">
      <c r="A46" s="56" t="s">
        <v>22</v>
      </c>
      <c r="B46" s="50" t="s">
        <v>109</v>
      </c>
      <c r="C46" s="50" t="s">
        <v>225</v>
      </c>
      <c r="D46" s="50" t="s">
        <v>226</v>
      </c>
      <c r="E46" s="111" t="str">
        <f>CONCATENATE(B46," ",C46," ",D46)</f>
        <v xml:space="preserve">Afectación económica y reputacional por incumplimiento en las obras de infraestructura debido a factores externos (climaticos, cierre de las instalaciones de la Universidad) que generan retrasos en el proceso de contratación e impiden la ejecución de los contratos en los tiempos establecidos </v>
      </c>
      <c r="F46" s="51" t="s">
        <v>44</v>
      </c>
      <c r="G46" s="52" t="s">
        <v>32</v>
      </c>
      <c r="H46" s="154"/>
      <c r="I46" s="51" t="s">
        <v>48</v>
      </c>
      <c r="J46" s="51" t="str">
        <f t="shared" si="52"/>
        <v>80%</v>
      </c>
      <c r="K46" s="51" t="s">
        <v>57</v>
      </c>
      <c r="L46" s="51" t="str">
        <f t="shared" si="53"/>
        <v>80%</v>
      </c>
      <c r="M46" s="53" t="str">
        <f t="shared" si="54"/>
        <v>Alto</v>
      </c>
      <c r="N46" s="54" t="s">
        <v>227</v>
      </c>
      <c r="O46" s="55" t="s">
        <v>65</v>
      </c>
      <c r="P46" s="55" t="s">
        <v>67</v>
      </c>
      <c r="Q46" s="55" t="s">
        <v>71</v>
      </c>
      <c r="R46" s="53">
        <f t="shared" si="55"/>
        <v>0.4</v>
      </c>
      <c r="S46" s="55" t="s">
        <v>75</v>
      </c>
      <c r="T46" s="55" t="s">
        <v>77</v>
      </c>
      <c r="U46" s="51" t="s">
        <v>78</v>
      </c>
      <c r="V46" s="53">
        <f t="shared" si="56"/>
        <v>0.48</v>
      </c>
      <c r="W46" s="53">
        <f>V46</f>
        <v>0.48</v>
      </c>
      <c r="X46" s="51" t="str">
        <f t="shared" si="57"/>
        <v>Media</v>
      </c>
      <c r="Y46" s="53">
        <f t="shared" si="51"/>
        <v>0.8</v>
      </c>
      <c r="Z46" s="51" t="str">
        <f t="shared" si="58"/>
        <v>Mayor</v>
      </c>
      <c r="AA46" s="53" t="str">
        <f t="shared" si="59"/>
        <v>Alto</v>
      </c>
      <c r="AB46" s="51" t="s">
        <v>83</v>
      </c>
      <c r="AC46" s="151"/>
      <c r="AD46" s="120"/>
      <c r="AE46" s="120"/>
      <c r="AF46" s="120"/>
      <c r="AG46" s="120"/>
      <c r="AH46" s="120"/>
      <c r="AI46" s="120"/>
      <c r="AJ46" s="120"/>
      <c r="AK46" s="114"/>
    </row>
    <row r="47" spans="1:37" s="23" customFormat="1" ht="183" customHeight="1" x14ac:dyDescent="0.2">
      <c r="A47" s="56" t="s">
        <v>22</v>
      </c>
      <c r="B47" s="50" t="s">
        <v>109</v>
      </c>
      <c r="C47" s="50" t="s">
        <v>225</v>
      </c>
      <c r="D47" s="50" t="s">
        <v>228</v>
      </c>
      <c r="E47" s="111" t="str">
        <f>CONCATENATE(B47," ",C47," ",D47)</f>
        <v>Afectación económica y reputacional por incumplimiento en las obras de infraestructura debido a evento externos  que modifique las condiciones del mercado, como el aumento o disminución en el valor de los bienes a adquiriridos</v>
      </c>
      <c r="F47" s="51" t="s">
        <v>44</v>
      </c>
      <c r="G47" s="52" t="s">
        <v>38</v>
      </c>
      <c r="H47" s="57">
        <v>12</v>
      </c>
      <c r="I47" s="51" t="s">
        <v>48</v>
      </c>
      <c r="J47" s="51" t="str">
        <f t="shared" si="52"/>
        <v>80%</v>
      </c>
      <c r="K47" s="51" t="s">
        <v>57</v>
      </c>
      <c r="L47" s="51" t="str">
        <f t="shared" si="53"/>
        <v>80%</v>
      </c>
      <c r="M47" s="53" t="str">
        <f t="shared" si="54"/>
        <v>Alto</v>
      </c>
      <c r="N47" s="54" t="s">
        <v>229</v>
      </c>
      <c r="O47" s="55" t="s">
        <v>65</v>
      </c>
      <c r="P47" s="55" t="s">
        <v>67</v>
      </c>
      <c r="Q47" s="55" t="s">
        <v>71</v>
      </c>
      <c r="R47" s="53">
        <f t="shared" si="55"/>
        <v>0.4</v>
      </c>
      <c r="S47" s="55" t="s">
        <v>75</v>
      </c>
      <c r="T47" s="55" t="s">
        <v>77</v>
      </c>
      <c r="U47" s="51" t="s">
        <v>78</v>
      </c>
      <c r="V47" s="53">
        <f t="shared" si="56"/>
        <v>0.48</v>
      </c>
      <c r="W47" s="53">
        <f>V47</f>
        <v>0.48</v>
      </c>
      <c r="X47" s="51" t="str">
        <f t="shared" si="57"/>
        <v>Media</v>
      </c>
      <c r="Y47" s="53">
        <f t="shared" si="51"/>
        <v>0.8</v>
      </c>
      <c r="Z47" s="51" t="str">
        <f t="shared" si="58"/>
        <v>Mayor</v>
      </c>
      <c r="AA47" s="53" t="str">
        <f t="shared" si="59"/>
        <v>Alto</v>
      </c>
      <c r="AB47" s="51" t="s">
        <v>83</v>
      </c>
      <c r="AC47" s="58" t="s">
        <v>641</v>
      </c>
      <c r="AD47" s="59" t="s">
        <v>220</v>
      </c>
      <c r="AE47" s="52" t="s">
        <v>230</v>
      </c>
      <c r="AF47" s="52" t="s">
        <v>231</v>
      </c>
      <c r="AG47" s="119" t="s">
        <v>232</v>
      </c>
      <c r="AH47" s="119" t="s">
        <v>233</v>
      </c>
      <c r="AI47" s="119" t="s">
        <v>234</v>
      </c>
      <c r="AJ47" s="119" t="s">
        <v>235</v>
      </c>
      <c r="AK47" s="51" t="s">
        <v>150</v>
      </c>
    </row>
    <row r="48" spans="1:37" s="23" customFormat="1" ht="134.25" customHeight="1" x14ac:dyDescent="0.2">
      <c r="A48" s="56" t="s">
        <v>22</v>
      </c>
      <c r="B48" s="50" t="s">
        <v>109</v>
      </c>
      <c r="C48" s="50" t="s">
        <v>236</v>
      </c>
      <c r="D48" s="50" t="s">
        <v>237</v>
      </c>
      <c r="E48" s="111" t="str">
        <f>CONCATENATE(B48," ",C48," ",D48)</f>
        <v>Afectación económica y reputacional por incumplimiento en las obras de infraestructura,  y que no se pueden habilitar las instalaciones para la prestación del servicio académico - administrativo debido a que el contratista no ejecute la obra de infraestructura</v>
      </c>
      <c r="F48" s="51" t="s">
        <v>44</v>
      </c>
      <c r="G48" s="52" t="s">
        <v>38</v>
      </c>
      <c r="H48" s="57">
        <v>12</v>
      </c>
      <c r="I48" s="51" t="s">
        <v>48</v>
      </c>
      <c r="J48" s="51" t="str">
        <f t="shared" si="52"/>
        <v>80%</v>
      </c>
      <c r="K48" s="51" t="s">
        <v>57</v>
      </c>
      <c r="L48" s="51" t="str">
        <f t="shared" si="53"/>
        <v>80%</v>
      </c>
      <c r="M48" s="53" t="str">
        <f t="shared" si="54"/>
        <v>Alto</v>
      </c>
      <c r="N48" s="54" t="s">
        <v>227</v>
      </c>
      <c r="O48" s="55" t="s">
        <v>65</v>
      </c>
      <c r="P48" s="55" t="s">
        <v>67</v>
      </c>
      <c r="Q48" s="55" t="s">
        <v>71</v>
      </c>
      <c r="R48" s="53">
        <f t="shared" si="55"/>
        <v>0.4</v>
      </c>
      <c r="S48" s="55" t="s">
        <v>75</v>
      </c>
      <c r="T48" s="55" t="s">
        <v>77</v>
      </c>
      <c r="U48" s="51" t="s">
        <v>78</v>
      </c>
      <c r="V48" s="53">
        <f t="shared" si="56"/>
        <v>0.48</v>
      </c>
      <c r="W48" s="53">
        <f>V48</f>
        <v>0.48</v>
      </c>
      <c r="X48" s="51" t="str">
        <f t="shared" si="57"/>
        <v>Media</v>
      </c>
      <c r="Y48" s="53">
        <f t="shared" si="51"/>
        <v>0.8</v>
      </c>
      <c r="Z48" s="51" t="str">
        <f t="shared" si="58"/>
        <v>Mayor</v>
      </c>
      <c r="AA48" s="53" t="str">
        <f t="shared" si="59"/>
        <v>Alto</v>
      </c>
      <c r="AB48" s="51" t="s">
        <v>83</v>
      </c>
      <c r="AC48" s="58" t="s">
        <v>642</v>
      </c>
      <c r="AD48" s="52" t="s">
        <v>220</v>
      </c>
      <c r="AE48" s="52" t="s">
        <v>205</v>
      </c>
      <c r="AF48" s="52" t="s">
        <v>206</v>
      </c>
      <c r="AG48" s="138" t="s">
        <v>238</v>
      </c>
      <c r="AH48" s="120"/>
      <c r="AI48" s="120"/>
      <c r="AJ48" s="120"/>
      <c r="AK48" s="51" t="s">
        <v>150</v>
      </c>
    </row>
    <row r="49" spans="1:37" s="21" customFormat="1" ht="158.25" customHeight="1" x14ac:dyDescent="0.25">
      <c r="A49" s="124" t="s">
        <v>239</v>
      </c>
      <c r="B49" s="148" t="s">
        <v>91</v>
      </c>
      <c r="C49" s="148" t="s">
        <v>240</v>
      </c>
      <c r="D49" s="148" t="s">
        <v>241</v>
      </c>
      <c r="E49" s="126" t="s">
        <v>242</v>
      </c>
      <c r="F49" s="113" t="s">
        <v>41</v>
      </c>
      <c r="G49" s="119" t="s">
        <v>32</v>
      </c>
      <c r="H49" s="124" t="s">
        <v>243</v>
      </c>
      <c r="I49" s="113" t="s">
        <v>49</v>
      </c>
      <c r="J49" s="113" t="s">
        <v>244</v>
      </c>
      <c r="K49" s="113" t="s">
        <v>58</v>
      </c>
      <c r="L49" s="113" t="s">
        <v>244</v>
      </c>
      <c r="M49" s="115" t="s">
        <v>245</v>
      </c>
      <c r="N49" s="130" t="s">
        <v>246</v>
      </c>
      <c r="O49" s="113" t="s">
        <v>65</v>
      </c>
      <c r="P49" s="113" t="s">
        <v>67</v>
      </c>
      <c r="Q49" s="132" t="s">
        <v>71</v>
      </c>
      <c r="R49" s="115">
        <v>0.4</v>
      </c>
      <c r="S49" s="113" t="s">
        <v>74</v>
      </c>
      <c r="T49" s="113" t="s">
        <v>76</v>
      </c>
      <c r="U49" s="113" t="s">
        <v>78</v>
      </c>
      <c r="V49" s="115">
        <v>0.6</v>
      </c>
      <c r="W49" s="115">
        <v>0.42</v>
      </c>
      <c r="X49" s="113" t="s">
        <v>47</v>
      </c>
      <c r="Y49" s="115">
        <v>1</v>
      </c>
      <c r="Z49" s="113" t="s">
        <v>58</v>
      </c>
      <c r="AA49" s="115" t="s">
        <v>245</v>
      </c>
      <c r="AB49" s="113" t="s">
        <v>82</v>
      </c>
      <c r="AC49" s="144" t="s">
        <v>247</v>
      </c>
      <c r="AD49" s="146" t="s">
        <v>248</v>
      </c>
      <c r="AE49" s="119" t="s">
        <v>249</v>
      </c>
      <c r="AF49" s="119" t="s">
        <v>250</v>
      </c>
      <c r="AG49" s="122" t="s">
        <v>146</v>
      </c>
      <c r="AH49" s="122" t="s">
        <v>147</v>
      </c>
      <c r="AI49" s="122" t="s">
        <v>148</v>
      </c>
      <c r="AJ49" s="122" t="s">
        <v>149</v>
      </c>
      <c r="AK49" s="113" t="s">
        <v>134</v>
      </c>
    </row>
    <row r="50" spans="1:37" s="23" customFormat="1" ht="126" customHeight="1" x14ac:dyDescent="0.2">
      <c r="A50" s="125"/>
      <c r="B50" s="149"/>
      <c r="C50" s="149"/>
      <c r="D50" s="149"/>
      <c r="E50" s="127"/>
      <c r="F50" s="114"/>
      <c r="G50" s="120"/>
      <c r="H50" s="125"/>
      <c r="I50" s="114"/>
      <c r="J50" s="114"/>
      <c r="K50" s="114"/>
      <c r="L50" s="114"/>
      <c r="M50" s="116"/>
      <c r="N50" s="131" t="s">
        <v>253</v>
      </c>
      <c r="O50" s="129" t="s">
        <v>65</v>
      </c>
      <c r="P50" s="129" t="s">
        <v>68</v>
      </c>
      <c r="Q50" s="133" t="s">
        <v>71</v>
      </c>
      <c r="R50" s="116">
        <v>0.3</v>
      </c>
      <c r="S50" s="129" t="s">
        <v>74</v>
      </c>
      <c r="T50" s="129" t="s">
        <v>76</v>
      </c>
      <c r="U50" s="114" t="s">
        <v>78</v>
      </c>
      <c r="V50" s="116">
        <v>0.42</v>
      </c>
      <c r="W50" s="116"/>
      <c r="X50" s="114"/>
      <c r="Y50" s="116"/>
      <c r="Z50" s="114"/>
      <c r="AA50" s="116"/>
      <c r="AB50" s="114"/>
      <c r="AC50" s="145"/>
      <c r="AD50" s="147"/>
      <c r="AE50" s="120"/>
      <c r="AF50" s="120"/>
      <c r="AG50" s="123"/>
      <c r="AH50" s="123"/>
      <c r="AI50" s="123"/>
      <c r="AJ50" s="123"/>
      <c r="AK50" s="114"/>
    </row>
    <row r="51" spans="1:37" s="23" customFormat="1" ht="109.5" customHeight="1" x14ac:dyDescent="0.2">
      <c r="A51" s="124" t="s">
        <v>239</v>
      </c>
      <c r="B51" s="119" t="s">
        <v>92</v>
      </c>
      <c r="C51" s="119" t="s">
        <v>254</v>
      </c>
      <c r="D51" s="119" t="s">
        <v>255</v>
      </c>
      <c r="E51" s="126" t="s">
        <v>256</v>
      </c>
      <c r="F51" s="113" t="s">
        <v>41</v>
      </c>
      <c r="G51" s="119" t="s">
        <v>32</v>
      </c>
      <c r="H51" s="119" t="s">
        <v>257</v>
      </c>
      <c r="I51" s="113" t="s">
        <v>47</v>
      </c>
      <c r="J51" s="113" t="s">
        <v>258</v>
      </c>
      <c r="K51" s="113" t="s">
        <v>56</v>
      </c>
      <c r="L51" s="113" t="s">
        <v>258</v>
      </c>
      <c r="M51" s="115" t="s">
        <v>56</v>
      </c>
      <c r="N51" s="26" t="s">
        <v>259</v>
      </c>
      <c r="O51" s="46" t="s">
        <v>65</v>
      </c>
      <c r="P51" s="46" t="s">
        <v>67</v>
      </c>
      <c r="Q51" s="46" t="s">
        <v>71</v>
      </c>
      <c r="R51" s="39">
        <v>0.4</v>
      </c>
      <c r="S51" s="46" t="s">
        <v>74</v>
      </c>
      <c r="T51" s="46" t="s">
        <v>76</v>
      </c>
      <c r="U51" s="38" t="s">
        <v>78</v>
      </c>
      <c r="V51" s="39">
        <v>0.36</v>
      </c>
      <c r="W51" s="115">
        <v>0.27</v>
      </c>
      <c r="X51" s="113" t="s">
        <v>46</v>
      </c>
      <c r="Y51" s="115">
        <v>0.6</v>
      </c>
      <c r="Z51" s="113" t="s">
        <v>57</v>
      </c>
      <c r="AA51" s="115" t="s">
        <v>260</v>
      </c>
      <c r="AB51" s="113" t="s">
        <v>81</v>
      </c>
      <c r="AC51" s="134" t="s">
        <v>261</v>
      </c>
      <c r="AD51" s="136" t="s">
        <v>262</v>
      </c>
      <c r="AE51" s="119" t="s">
        <v>263</v>
      </c>
      <c r="AF51" s="119" t="s">
        <v>264</v>
      </c>
      <c r="AG51" s="122" t="s">
        <v>146</v>
      </c>
      <c r="AH51" s="122" t="s">
        <v>147</v>
      </c>
      <c r="AI51" s="122" t="s">
        <v>148</v>
      </c>
      <c r="AJ51" s="122" t="s">
        <v>149</v>
      </c>
      <c r="AK51" s="113" t="s">
        <v>134</v>
      </c>
    </row>
    <row r="52" spans="1:37" s="23" customFormat="1" ht="165" customHeight="1" x14ac:dyDescent="0.2">
      <c r="A52" s="125"/>
      <c r="B52" s="120"/>
      <c r="C52" s="120"/>
      <c r="D52" s="114"/>
      <c r="E52" s="127"/>
      <c r="F52" s="114"/>
      <c r="G52" s="120"/>
      <c r="H52" s="120"/>
      <c r="I52" s="114"/>
      <c r="J52" s="114"/>
      <c r="K52" s="114"/>
      <c r="L52" s="114"/>
      <c r="M52" s="116"/>
      <c r="N52" s="37" t="s">
        <v>267</v>
      </c>
      <c r="O52" s="38" t="s">
        <v>1</v>
      </c>
      <c r="P52" s="38" t="s">
        <v>69</v>
      </c>
      <c r="Q52" s="62" t="s">
        <v>71</v>
      </c>
      <c r="R52" s="39">
        <v>0.25</v>
      </c>
      <c r="S52" s="38" t="s">
        <v>74</v>
      </c>
      <c r="T52" s="38" t="s">
        <v>77</v>
      </c>
      <c r="U52" s="38" t="s">
        <v>78</v>
      </c>
      <c r="V52" s="39">
        <v>0.27</v>
      </c>
      <c r="W52" s="116"/>
      <c r="X52" s="114"/>
      <c r="Y52" s="116"/>
      <c r="Z52" s="114"/>
      <c r="AA52" s="116"/>
      <c r="AB52" s="114"/>
      <c r="AC52" s="135"/>
      <c r="AD52" s="137"/>
      <c r="AE52" s="120"/>
      <c r="AF52" s="120"/>
      <c r="AG52" s="123"/>
      <c r="AH52" s="123"/>
      <c r="AI52" s="123"/>
      <c r="AJ52" s="123"/>
      <c r="AK52" s="114"/>
    </row>
    <row r="53" spans="1:37" s="23" customFormat="1" ht="120.75" customHeight="1" x14ac:dyDescent="0.2">
      <c r="A53" s="119" t="s">
        <v>239</v>
      </c>
      <c r="B53" s="119" t="s">
        <v>92</v>
      </c>
      <c r="C53" s="119" t="s">
        <v>268</v>
      </c>
      <c r="D53" s="119" t="s">
        <v>269</v>
      </c>
      <c r="E53" s="124" t="str">
        <f>CONCATENATE(B53," ",C53," ",D53)</f>
        <v xml:space="preserve">Afectación reputacional por falta de entrega de información a los grupos de valor y de interés  Debido al incumplimiento de las transferencias documentales de las unidades académico adminsitrativas al Archivo General. </v>
      </c>
      <c r="F53" s="113" t="s">
        <v>41</v>
      </c>
      <c r="G53" s="119" t="s">
        <v>32</v>
      </c>
      <c r="H53" s="141" t="s">
        <v>270</v>
      </c>
      <c r="I53" s="113" t="s">
        <v>48</v>
      </c>
      <c r="J53" s="113" t="str">
        <f t="shared" ref="J53" si="60">IF((I53="Muy Bajo"),"20%",IF(I53="Baja","40%",IF(I53="Media","60%",IF(I53="Alta","80%",IF(I53="Muy Alta","100%","0")))))</f>
        <v>80%</v>
      </c>
      <c r="K53" s="113" t="s">
        <v>57</v>
      </c>
      <c r="L53" s="113" t="str">
        <f t="shared" ref="L53" si="61">IF((K53="Leve"),"20%",IF(K53="Menor","40%",IF(K53="Moderado","60%",IF(K53="Mayor","80%",IF(K53="Catastrófico","100%","0")))))</f>
        <v>80%</v>
      </c>
      <c r="M53" s="115" t="str">
        <f t="shared" ref="M53" si="62">IF((J53="100%")*(L53="100%"),"Extremo",IF((J53="100%")*(L53="80%"),"Alto",IF((J53="100%")*(L53="60%"),"Alto",IF((J53="100%")*(L53="40%"),"Alto",IF((J53="100%")*(L53="20%"),"Alto",IF((J53="80%")*(L53="100%"),"Extremo",IF((J53="80%")*(L53="80%"),"Alto",IF((J53="80%")*(L53="60%"),"Alto",IF((J53="80%")*(L53="40%"),"Moderado",IF((J53="80%")*(L53="20%"),"Moderado",IF((J53="60%")*(L53="100%"),"Extremo",IF((J53="60%")*(L53="80%"),"Alto",IF((J53="60%")*(L53="60%"),"Moderado",IF((J53="60%")*(L53="40%"),"Moderado",IF((J53="60%")*(L53="20%"),"Moderado",IF((J53="40%")*(L53="100%"),"Extremo",IF((J53="40%")*(L53="80%"),"Alto",IF((J53="40%")*(L53="60%"),"Moderado",IF((J53="40%")*(L53="40%"),"Moderado",IF((J53="40%")*(L53="20%"),"Bajo",IF((J53="20%")*(L53="100%"),"Extremo",IF((J53="20%")*(L53="80%"),"Alto",IF((J53="20%")*(L53="60%"),"Moderado",IF((J53="20%")*(L53="40%"),"Bajo",IF((J53="20%")*(L53="20%"),"Bajo","0")))))))))))))))))))))))))</f>
        <v>Alto</v>
      </c>
      <c r="N53" s="37" t="s">
        <v>271</v>
      </c>
      <c r="O53" s="38" t="s">
        <v>65</v>
      </c>
      <c r="P53" s="38" t="s">
        <v>67</v>
      </c>
      <c r="Q53" s="38" t="s">
        <v>71</v>
      </c>
      <c r="R53" s="39">
        <f t="shared" ref="R53:R62" si="63">IF((P53="Preventivo"),"25%",IF(P53="Detectivo","15%",IF(P53="Correctivo","10%","0")))+IF((Q53="Automático"),"25%",IF(Q53="Manual","15%","0"))</f>
        <v>0.4</v>
      </c>
      <c r="S53" s="38" t="s">
        <v>74</v>
      </c>
      <c r="T53" s="38" t="s">
        <v>76</v>
      </c>
      <c r="U53" s="38" t="s">
        <v>78</v>
      </c>
      <c r="V53" s="39">
        <f t="shared" ref="V53" si="64">IF(O53="probabilidad",J53-(J53*R53),IF(O53="Impacto",(J53-0),"0"))</f>
        <v>0.48</v>
      </c>
      <c r="W53" s="115">
        <f t="shared" ref="W53" si="65">V55</f>
        <v>0.33599999999999997</v>
      </c>
      <c r="X53" s="113" t="str">
        <f t="shared" ref="X53" si="66">IF((W53&lt;20%),"Muy Bajo",IF((W53&lt;40%),"Baja",IF((W53&lt;60%),"Media",IF((W53&lt;80%),"Alta",IF((W53&lt;101%),"Muy alta","0")))))</f>
        <v>Baja</v>
      </c>
      <c r="Y53" s="115">
        <f t="shared" ref="Y53" si="67">IF(O53="Impacto",L53-(L53*R53),IF(O53="Probabilidad",L53-0,"0"))</f>
        <v>0.8</v>
      </c>
      <c r="Z53" s="113" t="str">
        <f t="shared" ref="Z53" si="68">IF((Y53&lt;20%),"Leve",IF((Y53&lt;40%),"Menor",IF((Y53&lt;60%),"Moderado",IF((Y53&lt;80%),"Mayor",IF((Y53&lt;101%),"Catastrófico","0")))))</f>
        <v>Catastrófico</v>
      </c>
      <c r="AA53" s="115" t="str">
        <f t="shared" ref="AA53" si="69">IF((X53="Muy alta")*(Z53="Catastrófico"),"Extremo",IF((X53="Muy alta")*(Z53="Mayor"),"Alto",IF((X53="Muy alta")*(Z53="Moderado"),"Alto",IF((X53="Muy alta")*(Z53="Menor"),"Alto",IF((X53="Muy alta")*(Z53="Leve"),"Alto",IF((X53="Alta")*(Z53="Catastrófico"),"Extremo",IF((X53="Alta")*(Z53="Mayor"),"Alto",IF((X53="Alta")*(Z53="Moderado"),"Alto",IF((X53="Alta")*(Z53="Menor"),"Moderado",IF((X53="Alta")*(Z53="Leve"),"Moderado",IF((X53="Media")*(Z53="Catastrófico"),"Extremo",IF((X53="Media")*(Z53="Mayor"),"Alto",IF((X53="Media")*(Z53="Moderado"),"Moderado",IF((X53="Media")*(Z53="Menor"),"Moderado",IF((X53="Media")*(Z53="Leve"),"Moderado",IF((X53="Baja")*(Z53="Catastrófico"),"Extremo",IF((X53="Baja")*(Z53="Mayor"),"Alto",IF((X53="Baja")*(Z53="Moderado"),"Moderado",IF((X53="Baja")*(Z53="Menor"),"Moderado",IF((X53="Baja")*(Z53="Leve"),"Bajo",IF((X53="Muy bajo")*(Z53="Catastrófico"),"Extremo",IF((X53="Muy bajo")*(Z53="Mayor"),"Alto",IF((X53="Muy bajo")*(Z53="Moderado"),"Moderado",IF((X53="Muy bajo")*(Z53="Menor"),"Bajo",IF((X53="Muy bajo")*(Z53="Leve"),"Bajo","0")))))))))))))))))))))))))</f>
        <v>Extremo</v>
      </c>
      <c r="AB53" s="113" t="s">
        <v>85</v>
      </c>
      <c r="AC53" s="119" t="s">
        <v>272</v>
      </c>
      <c r="AD53" s="119" t="s">
        <v>273</v>
      </c>
      <c r="AE53" s="119" t="s">
        <v>274</v>
      </c>
      <c r="AF53" s="119" t="s">
        <v>275</v>
      </c>
      <c r="AG53" s="119" t="s">
        <v>265</v>
      </c>
      <c r="AH53" s="119" t="s">
        <v>266</v>
      </c>
      <c r="AI53" s="113" t="s">
        <v>252</v>
      </c>
      <c r="AJ53" s="61"/>
      <c r="AK53" s="61"/>
    </row>
    <row r="54" spans="1:37" s="23" customFormat="1" ht="90.75" customHeight="1" x14ac:dyDescent="0.2">
      <c r="A54" s="138"/>
      <c r="B54" s="138"/>
      <c r="C54" s="138"/>
      <c r="D54" s="138"/>
      <c r="E54" s="139"/>
      <c r="F54" s="140"/>
      <c r="G54" s="138"/>
      <c r="H54" s="142"/>
      <c r="I54" s="140"/>
      <c r="J54" s="140"/>
      <c r="K54" s="140"/>
      <c r="L54" s="140"/>
      <c r="M54" s="143"/>
      <c r="N54" s="63" t="s">
        <v>276</v>
      </c>
      <c r="O54" s="38"/>
      <c r="P54" s="38"/>
      <c r="Q54" s="38"/>
      <c r="R54" s="39"/>
      <c r="S54" s="38"/>
      <c r="T54" s="38"/>
      <c r="U54" s="38"/>
      <c r="V54" s="39"/>
      <c r="W54" s="143"/>
      <c r="X54" s="140"/>
      <c r="Y54" s="143"/>
      <c r="Z54" s="140"/>
      <c r="AA54" s="143"/>
      <c r="AB54" s="140"/>
      <c r="AC54" s="138"/>
      <c r="AD54" s="138"/>
      <c r="AE54" s="138"/>
      <c r="AF54" s="138"/>
      <c r="AG54" s="138"/>
      <c r="AH54" s="138"/>
      <c r="AI54" s="140"/>
      <c r="AJ54" s="61"/>
      <c r="AK54" s="61"/>
    </row>
    <row r="55" spans="1:37" s="23" customFormat="1" ht="216.75" customHeight="1" x14ac:dyDescent="0.2">
      <c r="A55" s="120"/>
      <c r="B55" s="120"/>
      <c r="C55" s="120"/>
      <c r="D55" s="120"/>
      <c r="E55" s="125"/>
      <c r="F55" s="114"/>
      <c r="G55" s="120"/>
      <c r="H55" s="120"/>
      <c r="I55" s="114"/>
      <c r="J55" s="114"/>
      <c r="K55" s="114"/>
      <c r="L55" s="114"/>
      <c r="M55" s="116"/>
      <c r="N55" s="64" t="s">
        <v>277</v>
      </c>
      <c r="O55" s="38" t="s">
        <v>65</v>
      </c>
      <c r="P55" s="38" t="s">
        <v>68</v>
      </c>
      <c r="Q55" s="38" t="s">
        <v>71</v>
      </c>
      <c r="R55" s="39">
        <f t="shared" si="63"/>
        <v>0.3</v>
      </c>
      <c r="S55" s="38" t="s">
        <v>74</v>
      </c>
      <c r="T55" s="38" t="s">
        <v>76</v>
      </c>
      <c r="U55" s="38" t="s">
        <v>78</v>
      </c>
      <c r="V55" s="39">
        <f>V53-(V53*R55)</f>
        <v>0.33599999999999997</v>
      </c>
      <c r="W55" s="116"/>
      <c r="X55" s="114"/>
      <c r="Y55" s="116"/>
      <c r="Z55" s="114"/>
      <c r="AA55" s="116"/>
      <c r="AB55" s="114"/>
      <c r="AC55" s="120"/>
      <c r="AD55" s="120"/>
      <c r="AE55" s="120"/>
      <c r="AF55" s="120"/>
      <c r="AG55" s="120"/>
      <c r="AH55" s="120"/>
      <c r="AI55" s="114"/>
      <c r="AJ55" s="61"/>
      <c r="AK55" s="61"/>
    </row>
    <row r="56" spans="1:37" s="23" customFormat="1" ht="132.75" customHeight="1" x14ac:dyDescent="0.2">
      <c r="A56" s="119" t="s">
        <v>239</v>
      </c>
      <c r="B56" s="119" t="s">
        <v>91</v>
      </c>
      <c r="C56" s="119" t="s">
        <v>278</v>
      </c>
      <c r="D56" s="119" t="s">
        <v>279</v>
      </c>
      <c r="E56" s="124" t="str">
        <f>CONCATENATE(B56," ",C56," ",D56)</f>
        <v>Afectación económica por daños en la infraestructura de los depósitos de los archivos, daño en los estantes y deterioro o pérdida total de los documentos debido a caida de árboles o ramas</v>
      </c>
      <c r="F56" s="113" t="s">
        <v>44</v>
      </c>
      <c r="G56" s="119" t="s">
        <v>38</v>
      </c>
      <c r="H56" s="119" t="s">
        <v>280</v>
      </c>
      <c r="I56" s="113" t="s">
        <v>47</v>
      </c>
      <c r="J56" s="113" t="str">
        <f t="shared" ref="J56" si="70">IF((I56="Muy Bajo"),"20%",IF(I56="Baja","40%",IF(I56="Media","60%",IF(I56="Alta","80%",IF(I56="Muy Alta","100%","0")))))</f>
        <v>60%</v>
      </c>
      <c r="K56" s="113" t="s">
        <v>57</v>
      </c>
      <c r="L56" s="113" t="str">
        <f>J56</f>
        <v>60%</v>
      </c>
      <c r="M56" s="115" t="str">
        <f t="shared" ref="M56" si="71">IF((J56="100%")*(L56="100%"),"Extremo",IF((J56="100%")*(L56="80%"),"Alto",IF((J56="100%")*(L56="60%"),"Alto",IF((J56="100%")*(L56="40%"),"Alto",IF((J56="100%")*(L56="20%"),"Alto",IF((J56="80%")*(L56="100%"),"Extremo",IF((J56="80%")*(L56="80%"),"Alto",IF((J56="80%")*(L56="60%"),"Alto",IF((J56="80%")*(L56="40%"),"Moderado",IF((J56="80%")*(L56="20%"),"Moderado",IF((J56="60%")*(L56="100%"),"Extremo",IF((J56="60%")*(L56="80%"),"Alto",IF((J56="60%")*(L56="60%"),"Moderado",IF((J56="60%")*(L56="40%"),"Moderado",IF((J56="60%")*(L56="20%"),"Moderado",IF((J56="40%")*(L56="100%"),"Extremo",IF((J56="40%")*(L56="80%"),"Alto",IF((J56="40%")*(L56="60%"),"Moderado",IF((J56="40%")*(L56="40%"),"Moderado",IF((J56="40%")*(L56="20%"),"Bajo",IF((J56="20%")*(L56="100%"),"Extremo",IF((J56="20%")*(L56="80%"),"Alto",IF((J56="20%")*(L56="60%"),"Moderado",IF((J56="20%")*(L56="40%"),"Bajo",IF((J56="20%")*(L56="20%"),"Bajo","0")))))))))))))))))))))))))</f>
        <v>Moderado</v>
      </c>
      <c r="N56" s="37" t="s">
        <v>281</v>
      </c>
      <c r="O56" s="38" t="s">
        <v>65</v>
      </c>
      <c r="P56" s="38" t="s">
        <v>67</v>
      </c>
      <c r="Q56" s="38" t="s">
        <v>71</v>
      </c>
      <c r="R56" s="39">
        <f t="shared" si="63"/>
        <v>0.4</v>
      </c>
      <c r="S56" s="38" t="s">
        <v>74</v>
      </c>
      <c r="T56" s="38" t="s">
        <v>76</v>
      </c>
      <c r="U56" s="38" t="s">
        <v>78</v>
      </c>
      <c r="V56" s="39">
        <f t="shared" ref="V56" si="72">IF(O56="probabilidad",J56-(J56*R56),IF(O56="Impacto",(J56-0),"0"))</f>
        <v>0.36</v>
      </c>
      <c r="W56" s="115">
        <f t="shared" ref="W56" si="73">V57</f>
        <v>0.216</v>
      </c>
      <c r="X56" s="113" t="str">
        <f t="shared" ref="X56" si="74">IF((W56&lt;21%),"Muy Bajo",IF((W56&lt;41%),"Baja",IF((W56&lt;61%),"Media",IF((W56&lt;81%),"Alta",IF((W56&lt;101%),"Muy alta","0")))))</f>
        <v>Baja</v>
      </c>
      <c r="Y56" s="115">
        <f t="shared" ref="Y56" si="75">IF(O56="Impacto",L56-(L56*R56),IF(O56="Probabilidad",L56-0,"0"))</f>
        <v>0.6</v>
      </c>
      <c r="Z56" s="113" t="str">
        <f t="shared" ref="Z56" si="76">IF((Y56&lt;21%),"Leve",IF((Y56&lt;41%),"Menor",IF((Y56&lt;61%),"Moderado",IF((Y56&lt;81%),"Mayor",IF((Y56&lt;101%),"Catastrófico","0")))))</f>
        <v>Moderado</v>
      </c>
      <c r="AA56" s="115" t="str">
        <f t="shared" ref="AA56" si="77">IF((X56="Muy alta")*(Z56="Catastrófico"),"Extremo",IF((X56="Muy alta")*(Z56="Mayor"),"Alto",IF((X56="Muy alta")*(Z56="Moderado"),"Alto",IF((X56="Muy alta")*(Z56="Menor"),"Alto",IF((X56="Muy alta")*(Z56="Leve"),"Alto",IF((X56="Alta")*(Z56="Catastrófico"),"Extremo",IF((X56="Alta")*(Z56="Mayor"),"Alto",IF((X56="Alta")*(Z56="Moderado"),"Alto",IF((X56="Alta")*(Z56="Menor"),"Moderado",IF((X56="Alta")*(Z56="Leve"),"Moderado",IF((X56="Media")*(Z56="Catastrófico"),"Extremo",IF((X56="Media")*(Z56="Mayor"),"Alto",IF((X56="Media")*(Z56="Moderado"),"Moderado",IF((X56="Media")*(Z56="Menor"),"Moderado",IF((X56="Media")*(Z56="Leve"),"Moderado",IF((X56="Baja")*(Z56="Catastrófico"),"Extremo",IF((X56="Baja")*(Z56="Mayor"),"Alto",IF((X56="Baja")*(Z56="Moderado"),"Moderado",IF((X56="Baja")*(Z56="Menor"),"Moderado",IF((X56="Baja")*(Z56="Leve"),"Bajo",IF((X56="Muy bajo")*(Z56="Catastrófico"),"Extremo",IF((X56="Muy bajo")*(Z56="Mayor"),"Alto",IF((X56="Muy bajo")*(Z56="Moderado"),"Moderado",IF((X56="Muy bajo")*(Z56="Menor"),"Bajo",IF((X56="Muy bajo")*(Z56="Leve"),"Bajo","0")))))))))))))))))))))))))</f>
        <v>Moderado</v>
      </c>
      <c r="AB56" s="113" t="s">
        <v>85</v>
      </c>
      <c r="AC56" s="119" t="s">
        <v>282</v>
      </c>
      <c r="AD56" s="119" t="s">
        <v>283</v>
      </c>
      <c r="AE56" s="119" t="s">
        <v>274</v>
      </c>
      <c r="AF56" s="119" t="s">
        <v>275</v>
      </c>
      <c r="AG56" s="119" t="s">
        <v>265</v>
      </c>
      <c r="AH56" s="119" t="s">
        <v>266</v>
      </c>
      <c r="AI56" s="119" t="s">
        <v>252</v>
      </c>
      <c r="AJ56" s="61"/>
      <c r="AK56" s="61"/>
    </row>
    <row r="57" spans="1:37" s="23" customFormat="1" ht="114" customHeight="1" x14ac:dyDescent="0.2">
      <c r="A57" s="120"/>
      <c r="B57" s="120"/>
      <c r="C57" s="120"/>
      <c r="D57" s="120"/>
      <c r="E57" s="125"/>
      <c r="F57" s="114"/>
      <c r="G57" s="120"/>
      <c r="H57" s="120"/>
      <c r="I57" s="114"/>
      <c r="J57" s="114"/>
      <c r="K57" s="114"/>
      <c r="L57" s="114"/>
      <c r="M57" s="116"/>
      <c r="N57" s="65" t="s">
        <v>284</v>
      </c>
      <c r="O57" s="38" t="s">
        <v>65</v>
      </c>
      <c r="P57" s="38" t="s">
        <v>67</v>
      </c>
      <c r="Q57" s="38" t="s">
        <v>71</v>
      </c>
      <c r="R57" s="39">
        <f t="shared" si="63"/>
        <v>0.4</v>
      </c>
      <c r="S57" s="38" t="s">
        <v>74</v>
      </c>
      <c r="T57" s="38" t="s">
        <v>76</v>
      </c>
      <c r="U57" s="38" t="s">
        <v>78</v>
      </c>
      <c r="V57" s="40">
        <f t="shared" ref="V57" si="78">V56-(V56*R57)</f>
        <v>0.216</v>
      </c>
      <c r="W57" s="116"/>
      <c r="X57" s="114"/>
      <c r="Y57" s="116"/>
      <c r="Z57" s="114"/>
      <c r="AA57" s="116"/>
      <c r="AB57" s="114"/>
      <c r="AC57" s="120"/>
      <c r="AD57" s="120"/>
      <c r="AE57" s="120"/>
      <c r="AF57" s="120"/>
      <c r="AG57" s="120"/>
      <c r="AH57" s="120"/>
      <c r="AI57" s="120"/>
      <c r="AJ57" s="61"/>
      <c r="AK57" s="61"/>
    </row>
    <row r="58" spans="1:37" s="23" customFormat="1" ht="92.25" customHeight="1" x14ac:dyDescent="0.2">
      <c r="A58" s="119" t="s">
        <v>239</v>
      </c>
      <c r="B58" s="119" t="s">
        <v>91</v>
      </c>
      <c r="C58" s="119" t="s">
        <v>285</v>
      </c>
      <c r="D58" s="119" t="s">
        <v>286</v>
      </c>
      <c r="E58" s="124" t="str">
        <f>CONCATENATE(B58," ",C58," ",D58)</f>
        <v>Afectación económica Por daños físicos en la estructura de los documentos, roturas, rasgaduras, perdida de soporte y legibilidad de la tinta por la solubilización debido a inundaciones producidas por dasagues obstaculizados, tubos rotos, desniveles e irregularidades de los pisos, filtraciones de agua desde los tejados por daño de los mismos.</v>
      </c>
      <c r="F58" s="113" t="s">
        <v>44</v>
      </c>
      <c r="G58" s="119" t="s">
        <v>38</v>
      </c>
      <c r="H58" s="119" t="s">
        <v>280</v>
      </c>
      <c r="I58" s="113" t="s">
        <v>47</v>
      </c>
      <c r="J58" s="113" t="str">
        <f t="shared" ref="J58" si="79">IF((I58="Muy Bajo"),"20%",IF(I58="Baja","40%",IF(I58="Media","60%",IF(I58="Alta","80%",IF(I58="Muy Alta","100%","0")))))</f>
        <v>60%</v>
      </c>
      <c r="K58" s="113" t="s">
        <v>57</v>
      </c>
      <c r="L58" s="113" t="str">
        <f t="shared" ref="L58" si="80">IF((K58="Leve"),"20%",IF(K58="Menor","40%",IF(K58="Moderado","60%",IF(K58="Mayor","80%",IF(K58="Catastrófico","100%","0")))))</f>
        <v>80%</v>
      </c>
      <c r="M58" s="115" t="str">
        <f t="shared" ref="M58" si="81">IF((J58="100%")*(L58="100%"),"Extremo",IF((J58="100%")*(L58="80%"),"Alto",IF((J58="100%")*(L58="60%"),"Alto",IF((J58="100%")*(L58="40%"),"Alto",IF((J58="100%")*(L58="20%"),"Alto",IF((J58="80%")*(L58="100%"),"Extremo",IF((J58="80%")*(L58="80%"),"Alto",IF((J58="80%")*(L58="60%"),"Alto",IF((J58="80%")*(L58="40%"),"Moderado",IF((J58="80%")*(L58="20%"),"Moderado",IF((J58="60%")*(L58="100%"),"Extremo",IF((J58="60%")*(L58="80%"),"Alto",IF((J58="60%")*(L58="60%"),"Moderado",IF((J58="60%")*(L58="40%"),"Moderado",IF((J58="60%")*(L58="20%"),"Moderado",IF((J58="40%")*(L58="100%"),"Extremo",IF((J58="40%")*(L58="80%"),"Alto",IF((J58="40%")*(L58="60%"),"Moderado",IF((J58="40%")*(L58="40%"),"Moderado",IF((J58="40%")*(L58="20%"),"Bajo",IF((J58="20%")*(L58="100%"),"Extremo",IF((J58="20%")*(L58="80%"),"Alto",IF((J58="20%")*(L58="60%"),"Moderado",IF((J58="20%")*(L58="40%"),"Bajo",IF((J58="20%")*(L58="20%"),"Bajo","0")))))))))))))))))))))))))</f>
        <v>Alto</v>
      </c>
      <c r="N58" s="37" t="s">
        <v>287</v>
      </c>
      <c r="O58" s="38" t="s">
        <v>65</v>
      </c>
      <c r="P58" s="38" t="s">
        <v>67</v>
      </c>
      <c r="Q58" s="38" t="s">
        <v>71</v>
      </c>
      <c r="R58" s="39">
        <f t="shared" si="63"/>
        <v>0.4</v>
      </c>
      <c r="S58" s="38" t="s">
        <v>74</v>
      </c>
      <c r="T58" s="38" t="s">
        <v>76</v>
      </c>
      <c r="U58" s="38" t="s">
        <v>78</v>
      </c>
      <c r="V58" s="39">
        <f t="shared" ref="V58" si="82">IF(O58="probabilidad",J58-(J58*R58),IF(O58="Impacto",(J58-0),"0"))</f>
        <v>0.36</v>
      </c>
      <c r="W58" s="115">
        <f t="shared" ref="W58" si="83">V59</f>
        <v>0.216</v>
      </c>
      <c r="X58" s="113" t="str">
        <f t="shared" ref="X58" si="84">IF((W58&lt;21%),"Muy Bajo",IF((W58&lt;41%),"Baja",IF((W58&lt;61%),"Media",IF((W58&lt;81%),"Alta",IF((W58&lt;101%),"Muy alta","0")))))</f>
        <v>Baja</v>
      </c>
      <c r="Y58" s="115">
        <f t="shared" ref="Y58" si="85">IF(O58="Impacto",L58-(L58*R58),IF(O58="Probabilidad",L58-0,"0"))</f>
        <v>0.8</v>
      </c>
      <c r="Z58" s="113" t="str">
        <f t="shared" ref="Z58" si="86">IF((Y58&lt;21%),"Leve",IF((Y58&lt;41%),"Menor",IF((Y58&lt;61%),"Moderado",IF((Y58&lt;81%),"Mayor",IF((Y58&lt;101%),"Catastrófico","0")))))</f>
        <v>Mayor</v>
      </c>
      <c r="AA58" s="115" t="str">
        <f t="shared" ref="AA58" si="87">IF((X58="Muy alta")*(Z58="Catastrófico"),"Extremo",IF((X58="Muy alta")*(Z58="Mayor"),"Alto",IF((X58="Muy alta")*(Z58="Moderado"),"Alto",IF((X58="Muy alta")*(Z58="Menor"),"Alto",IF((X58="Muy alta")*(Z58="Leve"),"Alto",IF((X58="Alta")*(Z58="Catastrófico"),"Extremo",IF((X58="Alta")*(Z58="Mayor"),"Alto",IF((X58="Alta")*(Z58="Moderado"),"Alto",IF((X58="Alta")*(Z58="Menor"),"Moderado",IF((X58="Alta")*(Z58="Leve"),"Moderado",IF((X58="Media")*(Z58="Catastrófico"),"Extremo",IF((X58="Media")*(Z58="Mayor"),"Alto",IF((X58="Media")*(Z58="Moderado"),"Moderado",IF((X58="Media")*(Z58="Menor"),"Moderado",IF((X58="Media")*(Z58="Leve"),"Moderado",IF((X58="Baja")*(Z58="Catastrófico"),"Extremo",IF((X58="Baja")*(Z58="Mayor"),"Alto",IF((X58="Baja")*(Z58="Moderado"),"Moderado",IF((X58="Baja")*(Z58="Menor"),"Moderado",IF((X58="Baja")*(Z58="Leve"),"Bajo",IF((X58="Muy bajo")*(Z58="Catastrófico"),"Extremo",IF((X58="Muy bajo")*(Z58="Mayor"),"Alto",IF((X58="Muy bajo")*(Z58="Moderado"),"Moderado",IF((X58="Muy bajo")*(Z58="Menor"),"Bajo",IF((X58="Muy bajo")*(Z58="Leve"),"Bajo","0")))))))))))))))))))))))))</f>
        <v>Alto</v>
      </c>
      <c r="AB58" s="113" t="s">
        <v>85</v>
      </c>
      <c r="AC58" s="119" t="s">
        <v>282</v>
      </c>
      <c r="AD58" s="119" t="s">
        <v>283</v>
      </c>
      <c r="AE58" s="119" t="s">
        <v>274</v>
      </c>
      <c r="AF58" s="119" t="s">
        <v>275</v>
      </c>
      <c r="AG58" s="113" t="s">
        <v>265</v>
      </c>
      <c r="AH58" s="119" t="s">
        <v>266</v>
      </c>
      <c r="AI58" s="113" t="s">
        <v>252</v>
      </c>
      <c r="AJ58" s="61"/>
      <c r="AK58" s="61"/>
    </row>
    <row r="59" spans="1:37" s="23" customFormat="1" ht="93" customHeight="1" x14ac:dyDescent="0.2">
      <c r="A59" s="120"/>
      <c r="B59" s="120"/>
      <c r="C59" s="120"/>
      <c r="D59" s="120"/>
      <c r="E59" s="125"/>
      <c r="F59" s="114"/>
      <c r="G59" s="120"/>
      <c r="H59" s="120"/>
      <c r="I59" s="114"/>
      <c r="J59" s="114"/>
      <c r="K59" s="114"/>
      <c r="L59" s="114"/>
      <c r="M59" s="116"/>
      <c r="N59" s="65" t="s">
        <v>288</v>
      </c>
      <c r="O59" s="38" t="s">
        <v>65</v>
      </c>
      <c r="P59" s="38" t="s">
        <v>67</v>
      </c>
      <c r="Q59" s="38" t="s">
        <v>71</v>
      </c>
      <c r="R59" s="39">
        <f t="shared" si="63"/>
        <v>0.4</v>
      </c>
      <c r="S59" s="38" t="s">
        <v>74</v>
      </c>
      <c r="T59" s="38" t="s">
        <v>76</v>
      </c>
      <c r="U59" s="38" t="s">
        <v>78</v>
      </c>
      <c r="V59" s="40">
        <f t="shared" ref="V59" si="88">V58-(V58*R59)</f>
        <v>0.216</v>
      </c>
      <c r="W59" s="116"/>
      <c r="X59" s="114"/>
      <c r="Y59" s="116"/>
      <c r="Z59" s="114"/>
      <c r="AA59" s="116"/>
      <c r="AB59" s="114"/>
      <c r="AC59" s="120"/>
      <c r="AD59" s="120"/>
      <c r="AE59" s="120"/>
      <c r="AF59" s="120"/>
      <c r="AG59" s="114"/>
      <c r="AH59" s="120"/>
      <c r="AI59" s="114"/>
      <c r="AJ59" s="61"/>
      <c r="AK59" s="61"/>
    </row>
    <row r="60" spans="1:37" s="23" customFormat="1" ht="108" customHeight="1" x14ac:dyDescent="0.2">
      <c r="A60" s="119" t="s">
        <v>239</v>
      </c>
      <c r="B60" s="119" t="s">
        <v>91</v>
      </c>
      <c r="C60" s="119" t="s">
        <v>289</v>
      </c>
      <c r="D60" s="119" t="s">
        <v>290</v>
      </c>
      <c r="E60" s="124" t="str">
        <f>CONCATENATE(B60," ",C60," ",D60)</f>
        <v>Afectación económica por daño parcial o total de la documentación debido a factores externos que afectaría la mayor parte de las áreas de la Universidad.</v>
      </c>
      <c r="F60" s="113" t="s">
        <v>44</v>
      </c>
      <c r="G60" s="119" t="s">
        <v>38</v>
      </c>
      <c r="H60" s="119" t="s">
        <v>280</v>
      </c>
      <c r="I60" s="113" t="s">
        <v>47</v>
      </c>
      <c r="J60" s="113" t="str">
        <f t="shared" ref="J60" si="89">IF((I60="Muy Bajo"),"20%",IF(I60="Baja","40%",IF(I60="Media","60%",IF(I60="Alta","80%",IF(I60="Muy Alta","100%","0")))))</f>
        <v>60%</v>
      </c>
      <c r="K60" s="113" t="s">
        <v>57</v>
      </c>
      <c r="L60" s="113" t="str">
        <f t="shared" ref="L60" si="90">IF((K60="Leve"),"20%",IF(K60="Menor","40%",IF(K60="Moderado","60%",IF(K60="Mayor","80%",IF(K60="Catastrófico","100%","0")))))</f>
        <v>80%</v>
      </c>
      <c r="M60" s="115" t="str">
        <f t="shared" ref="M60" si="91">IF((J60="100%")*(L60="100%"),"Extremo",IF((J60="100%")*(L60="80%"),"Alto",IF((J60="100%")*(L60="60%"),"Alto",IF((J60="100%")*(L60="40%"),"Alto",IF((J60="100%")*(L60="20%"),"Alto",IF((J60="80%")*(L60="100%"),"Extremo",IF((J60="80%")*(L60="80%"),"Alto",IF((J60="80%")*(L60="60%"),"Alto",IF((J60="80%")*(L60="40%"),"Moderado",IF((J60="80%")*(L60="20%"),"Moderado",IF((J60="60%")*(L60="100%"),"Extremo",IF((J60="60%")*(L60="80%"),"Alto",IF((J60="60%")*(L60="60%"),"Moderado",IF((J60="60%")*(L60="40%"),"Moderado",IF((J60="60%")*(L60="20%"),"Moderado",IF((J60="40%")*(L60="100%"),"Extremo",IF((J60="40%")*(L60="80%"),"Alto",IF((J60="40%")*(L60="60%"),"Moderado",IF((J60="40%")*(L60="40%"),"Moderado",IF((J60="40%")*(L60="20%"),"Bajo",IF((J60="20%")*(L60="100%"),"Extremo",IF((J60="20%")*(L60="80%"),"Alto",IF((J60="20%")*(L60="60%"),"Moderado",IF((J60="20%")*(L60="40%"),"Bajo",IF((J60="20%")*(L60="20%"),"Bajo","0")))))))))))))))))))))))))</f>
        <v>Alto</v>
      </c>
      <c r="N60" s="37" t="s">
        <v>291</v>
      </c>
      <c r="O60" s="38" t="s">
        <v>65</v>
      </c>
      <c r="P60" s="38" t="s">
        <v>67</v>
      </c>
      <c r="Q60" s="38" t="s">
        <v>71</v>
      </c>
      <c r="R60" s="39">
        <f t="shared" si="63"/>
        <v>0.4</v>
      </c>
      <c r="S60" s="38" t="s">
        <v>74</v>
      </c>
      <c r="T60" s="38" t="s">
        <v>76</v>
      </c>
      <c r="U60" s="38" t="s">
        <v>78</v>
      </c>
      <c r="V60" s="39">
        <f t="shared" ref="V60" si="92">IF(O60="probabilidad",J60-(J60*R60),IF(O60="Impacto",(J60-0),"0"))</f>
        <v>0.36</v>
      </c>
      <c r="W60" s="66">
        <f t="shared" ref="W60:W62" si="93">V61</f>
        <v>0.216</v>
      </c>
      <c r="X60" s="113" t="str">
        <f t="shared" ref="X60" si="94">IF((W60&lt;21%),"Muy Bajo",IF((W60&lt;41%),"Baja",IF((W60&lt;61%),"Media",IF((W60&lt;81%),"Alta",IF((W60&lt;101%),"Muy alta","0")))))</f>
        <v>Baja</v>
      </c>
      <c r="Y60" s="115">
        <f t="shared" ref="Y60" si="95">IF(O60="Impacto",L60-(L60*R60),IF(O60="Probabilidad",L60-0,"0"))</f>
        <v>0.8</v>
      </c>
      <c r="Z60" s="113" t="str">
        <f t="shared" ref="Z60" si="96">IF((Y60&lt;21%),"Leve",IF((Y60&lt;41%),"Menor",IF((Y60&lt;61%),"Moderado",IF((Y60&lt;81%),"Mayor",IF((Y60&lt;101%),"Catastrófico","0")))))</f>
        <v>Mayor</v>
      </c>
      <c r="AA60" s="115" t="str">
        <f t="shared" ref="AA60" si="97">IF((X60="Muy alta")*(Z60="Catastrófico"),"Extremo",IF((X60="Muy alta")*(Z60="Mayor"),"Alto",IF((X60="Muy alta")*(Z60="Moderado"),"Alto",IF((X60="Muy alta")*(Z60="Menor"),"Alto",IF((X60="Muy alta")*(Z60="Leve"),"Alto",IF((X60="Alta")*(Z60="Catastrófico"),"Extremo",IF((X60="Alta")*(Z60="Mayor"),"Alto",IF((X60="Alta")*(Z60="Moderado"),"Alto",IF((X60="Alta")*(Z60="Menor"),"Moderado",IF((X60="Alta")*(Z60="Leve"),"Moderado",IF((X60="Media")*(Z60="Catastrófico"),"Extremo",IF((X60="Media")*(Z60="Mayor"),"Alto",IF((X60="Media")*(Z60="Moderado"),"Moderado",IF((X60="Media")*(Z60="Menor"),"Moderado",IF((X60="Media")*(Z60="Leve"),"Moderado",IF((X60="Baja")*(Z60="Catastrófico"),"Extremo",IF((X60="Baja")*(Z60="Mayor"),"Alto",IF((X60="Baja")*(Z60="Moderado"),"Moderado",IF((X60="Baja")*(Z60="Menor"),"Moderado",IF((X60="Baja")*(Z60="Leve"),"Bajo",IF((X60="Muy bajo")*(Z60="Catastrófico"),"Extremo",IF((X60="Muy bajo")*(Z60="Mayor"),"Alto",IF((X60="Muy bajo")*(Z60="Moderado"),"Moderado",IF((X60="Muy bajo")*(Z60="Menor"),"Bajo",IF((X60="Muy bajo")*(Z60="Leve"),"Bajo","0")))))))))))))))))))))))))</f>
        <v>Alto</v>
      </c>
      <c r="AB60" s="113" t="s">
        <v>85</v>
      </c>
      <c r="AC60" s="119" t="s">
        <v>282</v>
      </c>
      <c r="AD60" s="119" t="s">
        <v>283</v>
      </c>
      <c r="AE60" s="119" t="s">
        <v>274</v>
      </c>
      <c r="AF60" s="119" t="s">
        <v>275</v>
      </c>
      <c r="AG60" s="122" t="s">
        <v>146</v>
      </c>
      <c r="AH60" s="122" t="s">
        <v>147</v>
      </c>
      <c r="AI60" s="122" t="s">
        <v>148</v>
      </c>
      <c r="AJ60" s="122" t="s">
        <v>149</v>
      </c>
      <c r="AK60" s="113" t="s">
        <v>134</v>
      </c>
    </row>
    <row r="61" spans="1:37" s="23" customFormat="1" ht="132.75" customHeight="1" x14ac:dyDescent="0.2">
      <c r="A61" s="120"/>
      <c r="B61" s="120"/>
      <c r="C61" s="120"/>
      <c r="D61" s="120"/>
      <c r="E61" s="125"/>
      <c r="F61" s="114"/>
      <c r="G61" s="120"/>
      <c r="H61" s="120"/>
      <c r="I61" s="114"/>
      <c r="J61" s="114"/>
      <c r="K61" s="114"/>
      <c r="L61" s="114"/>
      <c r="M61" s="116"/>
      <c r="N61" s="65" t="s">
        <v>292</v>
      </c>
      <c r="O61" s="38" t="s">
        <v>65</v>
      </c>
      <c r="P61" s="38" t="s">
        <v>67</v>
      </c>
      <c r="Q61" s="38" t="s">
        <v>71</v>
      </c>
      <c r="R61" s="39">
        <f t="shared" si="63"/>
        <v>0.4</v>
      </c>
      <c r="S61" s="38" t="s">
        <v>74</v>
      </c>
      <c r="T61" s="38" t="s">
        <v>76</v>
      </c>
      <c r="U61" s="38" t="s">
        <v>78</v>
      </c>
      <c r="V61" s="40">
        <f t="shared" ref="V61:V62" si="98">V60-(V60*R61)</f>
        <v>0.216</v>
      </c>
      <c r="W61" s="66">
        <f t="shared" si="93"/>
        <v>0.12959999999999999</v>
      </c>
      <c r="X61" s="114"/>
      <c r="Y61" s="116"/>
      <c r="Z61" s="114"/>
      <c r="AA61" s="116"/>
      <c r="AB61" s="114"/>
      <c r="AC61" s="120"/>
      <c r="AD61" s="120"/>
      <c r="AE61" s="120"/>
      <c r="AF61" s="120"/>
      <c r="AG61" s="123"/>
      <c r="AH61" s="123"/>
      <c r="AI61" s="123"/>
      <c r="AJ61" s="123"/>
      <c r="AK61" s="114"/>
    </row>
    <row r="62" spans="1:37" s="23" customFormat="1" ht="204.75" customHeight="1" x14ac:dyDescent="0.2">
      <c r="A62" s="59" t="s">
        <v>239</v>
      </c>
      <c r="B62" s="59" t="s">
        <v>92</v>
      </c>
      <c r="C62" s="59" t="s">
        <v>293</v>
      </c>
      <c r="D62" s="59" t="s">
        <v>294</v>
      </c>
      <c r="E62" s="96" t="str">
        <f>CONCATENATE(B62," ",C62," ",D62)</f>
        <v xml:space="preserve">Afectación reputacional por interrupción en la prestación del
servicio por razones técnicas fallas en el sistema o en la plataforma de internet, en la conectividad e interrupción del fluído eléctrico. </v>
      </c>
      <c r="F62" s="38" t="s">
        <v>44</v>
      </c>
      <c r="G62" s="59" t="s">
        <v>35</v>
      </c>
      <c r="H62" s="67"/>
      <c r="I62" s="51" t="s">
        <v>47</v>
      </c>
      <c r="J62" s="68">
        <v>0.6</v>
      </c>
      <c r="K62" s="51" t="s">
        <v>57</v>
      </c>
      <c r="L62" s="51" t="str">
        <f t="shared" ref="L62" si="99">IF((K62="Leve"),"20%",IF(K62="Menor","40%",IF(K62="Moderado","60%",IF(K62="Mayor","80%",IF(K62="Catastrófico","100%","0")))))</f>
        <v>80%</v>
      </c>
      <c r="M62" s="66" t="str">
        <f>M60</f>
        <v>Alto</v>
      </c>
      <c r="N62" s="69" t="s">
        <v>295</v>
      </c>
      <c r="O62" s="38" t="s">
        <v>65</v>
      </c>
      <c r="P62" s="38" t="s">
        <v>67</v>
      </c>
      <c r="Q62" s="38" t="s">
        <v>71</v>
      </c>
      <c r="R62" s="39">
        <f t="shared" si="63"/>
        <v>0.4</v>
      </c>
      <c r="S62" s="38" t="s">
        <v>74</v>
      </c>
      <c r="T62" s="38" t="s">
        <v>76</v>
      </c>
      <c r="U62" s="38" t="s">
        <v>78</v>
      </c>
      <c r="V62" s="40">
        <f t="shared" si="98"/>
        <v>0.12959999999999999</v>
      </c>
      <c r="W62" s="66">
        <f t="shared" si="93"/>
        <v>0.6</v>
      </c>
      <c r="X62" s="70" t="str">
        <f t="shared" ref="X62" si="100">IF((W62&lt;21%),"Muy Bajo",IF((W62&lt;41%),"Baja",IF((W62&lt;61%),"Media",IF((W62&lt;81%),"Alta",IF((W62&lt;101%),"Muy alta","0")))))</f>
        <v>Media</v>
      </c>
      <c r="Y62" s="53">
        <f t="shared" ref="Y62" si="101">IF(O62="Impacto",L62-(L62*R62),IF(O62="Probabilidad",L62-0,"0"))</f>
        <v>0.8</v>
      </c>
      <c r="Z62" s="51" t="str">
        <f t="shared" ref="Z62" si="102">IF((Y62&lt;21%),"Leve",IF((Y62&lt;41%),"Menor",IF((Y62&lt;61%),"Moderado",IF((Y62&lt;81%),"Mayor",IF((Y62&lt;101%),"Catastrófico","0")))))</f>
        <v>Mayor</v>
      </c>
      <c r="AA62" s="53" t="str">
        <f t="shared" ref="AA62" si="103">IF((X62="Muy alta")*(Z62="Catastrófico"),"Extremo",IF((X62="Muy alta")*(Z62="Mayor"),"Alto",IF((X62="Muy alta")*(Z62="Moderado"),"Alto",IF((X62="Muy alta")*(Z62="Menor"),"Alto",IF((X62="Muy alta")*(Z62="Leve"),"Alto",IF((X62="Alta")*(Z62="Catastrófico"),"Extremo",IF((X62="Alta")*(Z62="Mayor"),"Alto",IF((X62="Alta")*(Z62="Moderado"),"Alto",IF((X62="Alta")*(Z62="Menor"),"Moderado",IF((X62="Alta")*(Z62="Leve"),"Moderado",IF((X62="Media")*(Z62="Catastrófico"),"Extremo",IF((X62="Media")*(Z62="Mayor"),"Alto",IF((X62="Media")*(Z62="Moderado"),"Moderado",IF((X62="Media")*(Z62="Menor"),"Moderado",IF((X62="Media")*(Z62="Leve"),"Moderado",IF((X62="Baja")*(Z62="Catastrófico"),"Extremo",IF((X62="Baja")*(Z62="Mayor"),"Alto",IF((X62="Baja")*(Z62="Moderado"),"Moderado",IF((X62="Baja")*(Z62="Menor"),"Moderado",IF((X62="Baja")*(Z62="Leve"),"Bajo",IF((X62="Muy bajo")*(Z62="Catastrófico"),"Extremo",IF((X62="Muy bajo")*(Z62="Mayor"),"Alto",IF((X62="Muy bajo")*(Z62="Moderado"),"Moderado",IF((X62="Muy bajo")*(Z62="Menor"),"Bajo",IF((X62="Muy bajo")*(Z62="Leve"),"Bajo","0")))))))))))))))))))))))))</f>
        <v>Alto</v>
      </c>
      <c r="AB62" s="51" t="s">
        <v>85</v>
      </c>
      <c r="AC62" s="52" t="s">
        <v>282</v>
      </c>
      <c r="AD62" s="52" t="s">
        <v>296</v>
      </c>
      <c r="AE62" s="52" t="s">
        <v>274</v>
      </c>
      <c r="AF62" s="52" t="s">
        <v>275</v>
      </c>
      <c r="AG62" s="51" t="s">
        <v>265</v>
      </c>
      <c r="AH62" s="52" t="s">
        <v>266</v>
      </c>
      <c r="AI62" s="51" t="s">
        <v>252</v>
      </c>
      <c r="AJ62" s="61"/>
      <c r="AK62" s="61"/>
    </row>
    <row r="63" spans="1:37" s="21" customFormat="1" ht="98.25" customHeight="1" x14ac:dyDescent="0.25">
      <c r="A63" s="124" t="s">
        <v>239</v>
      </c>
      <c r="B63" s="119" t="s">
        <v>91</v>
      </c>
      <c r="C63" s="119" t="s">
        <v>297</v>
      </c>
      <c r="D63" s="119" t="s">
        <v>298</v>
      </c>
      <c r="E63" s="126" t="s">
        <v>299</v>
      </c>
      <c r="F63" s="113" t="s">
        <v>41</v>
      </c>
      <c r="G63" s="119" t="s">
        <v>38</v>
      </c>
      <c r="H63" s="124" t="s">
        <v>300</v>
      </c>
      <c r="I63" s="113" t="s">
        <v>49</v>
      </c>
      <c r="J63" s="113" t="s">
        <v>244</v>
      </c>
      <c r="K63" s="113" t="s">
        <v>58</v>
      </c>
      <c r="L63" s="113" t="s">
        <v>244</v>
      </c>
      <c r="M63" s="115" t="s">
        <v>245</v>
      </c>
      <c r="N63" s="130" t="s">
        <v>301</v>
      </c>
      <c r="O63" s="113" t="s">
        <v>65</v>
      </c>
      <c r="P63" s="113" t="s">
        <v>67</v>
      </c>
      <c r="Q63" s="132" t="s">
        <v>71</v>
      </c>
      <c r="R63" s="115">
        <v>1</v>
      </c>
      <c r="S63" s="113" t="s">
        <v>74</v>
      </c>
      <c r="T63" s="113" t="s">
        <v>76</v>
      </c>
      <c r="U63" s="113" t="s">
        <v>78</v>
      </c>
      <c r="V63" s="115">
        <v>0.6</v>
      </c>
      <c r="W63" s="115">
        <v>0.42</v>
      </c>
      <c r="X63" s="113" t="s">
        <v>47</v>
      </c>
      <c r="Y63" s="115">
        <v>1</v>
      </c>
      <c r="Z63" s="113" t="s">
        <v>58</v>
      </c>
      <c r="AA63" s="115" t="s">
        <v>245</v>
      </c>
      <c r="AB63" s="113" t="s">
        <v>85</v>
      </c>
      <c r="AC63" s="128" t="s">
        <v>302</v>
      </c>
      <c r="AD63" s="128" t="s">
        <v>303</v>
      </c>
      <c r="AE63" s="119" t="s">
        <v>249</v>
      </c>
      <c r="AF63" s="119" t="s">
        <v>250</v>
      </c>
      <c r="AG63" s="113" t="s">
        <v>218</v>
      </c>
      <c r="AH63" s="119" t="s">
        <v>251</v>
      </c>
      <c r="AI63" s="113" t="s">
        <v>252</v>
      </c>
      <c r="AJ63" s="60"/>
      <c r="AK63" s="60"/>
    </row>
    <row r="64" spans="1:37" s="23" customFormat="1" ht="94.5" customHeight="1" x14ac:dyDescent="0.2">
      <c r="A64" s="125"/>
      <c r="B64" s="120"/>
      <c r="C64" s="120"/>
      <c r="D64" s="120"/>
      <c r="E64" s="127"/>
      <c r="F64" s="114"/>
      <c r="G64" s="120"/>
      <c r="H64" s="125"/>
      <c r="I64" s="114"/>
      <c r="J64" s="114"/>
      <c r="K64" s="114"/>
      <c r="L64" s="114"/>
      <c r="M64" s="116"/>
      <c r="N64" s="131" t="s">
        <v>253</v>
      </c>
      <c r="O64" s="129" t="s">
        <v>65</v>
      </c>
      <c r="P64" s="129" t="s">
        <v>68</v>
      </c>
      <c r="Q64" s="133" t="s">
        <v>71</v>
      </c>
      <c r="R64" s="116">
        <v>0.3</v>
      </c>
      <c r="S64" s="129" t="s">
        <v>74</v>
      </c>
      <c r="T64" s="129" t="s">
        <v>76</v>
      </c>
      <c r="U64" s="114" t="s">
        <v>78</v>
      </c>
      <c r="V64" s="116">
        <v>0.42</v>
      </c>
      <c r="W64" s="116"/>
      <c r="X64" s="114"/>
      <c r="Y64" s="116"/>
      <c r="Z64" s="114"/>
      <c r="AA64" s="116"/>
      <c r="AB64" s="114"/>
      <c r="AC64" s="128"/>
      <c r="AD64" s="128"/>
      <c r="AE64" s="120"/>
      <c r="AF64" s="120"/>
      <c r="AG64" s="114"/>
      <c r="AH64" s="120"/>
      <c r="AI64" s="114"/>
      <c r="AJ64" s="61"/>
      <c r="AK64" s="61"/>
    </row>
    <row r="65" spans="1:37" s="23" customFormat="1" ht="116.25" customHeight="1" x14ac:dyDescent="0.2">
      <c r="A65" s="124" t="s">
        <v>239</v>
      </c>
      <c r="B65" s="119" t="s">
        <v>92</v>
      </c>
      <c r="C65" s="119" t="s">
        <v>304</v>
      </c>
      <c r="D65" s="119" t="s">
        <v>305</v>
      </c>
      <c r="E65" s="126" t="s">
        <v>306</v>
      </c>
      <c r="F65" s="113" t="s">
        <v>41</v>
      </c>
      <c r="G65" s="119" t="s">
        <v>32</v>
      </c>
      <c r="H65" s="119" t="s">
        <v>307</v>
      </c>
      <c r="I65" s="113" t="s">
        <v>47</v>
      </c>
      <c r="J65" s="113" t="s">
        <v>258</v>
      </c>
      <c r="K65" s="113" t="s">
        <v>56</v>
      </c>
      <c r="L65" s="113" t="s">
        <v>258</v>
      </c>
      <c r="M65" s="115" t="s">
        <v>56</v>
      </c>
      <c r="N65" s="26" t="s">
        <v>308</v>
      </c>
      <c r="O65" s="46" t="s">
        <v>65</v>
      </c>
      <c r="P65" s="46" t="s">
        <v>67</v>
      </c>
      <c r="Q65" s="46" t="s">
        <v>71</v>
      </c>
      <c r="R65" s="39">
        <v>0.4</v>
      </c>
      <c r="S65" s="46" t="s">
        <v>74</v>
      </c>
      <c r="T65" s="46" t="s">
        <v>76</v>
      </c>
      <c r="U65" s="38" t="s">
        <v>78</v>
      </c>
      <c r="V65" s="39">
        <v>0.36</v>
      </c>
      <c r="W65" s="115">
        <v>0.27</v>
      </c>
      <c r="X65" s="113" t="s">
        <v>46</v>
      </c>
      <c r="Y65" s="115">
        <v>0.6</v>
      </c>
      <c r="Z65" s="113" t="s">
        <v>57</v>
      </c>
      <c r="AA65" s="115" t="s">
        <v>260</v>
      </c>
      <c r="AB65" s="113" t="s">
        <v>85</v>
      </c>
      <c r="AC65" s="128" t="s">
        <v>302</v>
      </c>
      <c r="AD65" s="128" t="s">
        <v>303</v>
      </c>
      <c r="AE65" s="119" t="s">
        <v>263</v>
      </c>
      <c r="AF65" s="119" t="s">
        <v>250</v>
      </c>
      <c r="AG65" s="122" t="s">
        <v>146</v>
      </c>
      <c r="AH65" s="122" t="s">
        <v>147</v>
      </c>
      <c r="AI65" s="122" t="s">
        <v>148</v>
      </c>
      <c r="AJ65" s="122" t="s">
        <v>149</v>
      </c>
      <c r="AK65" s="113" t="s">
        <v>134</v>
      </c>
    </row>
    <row r="66" spans="1:37" s="23" customFormat="1" ht="63.75" x14ac:dyDescent="0.2">
      <c r="A66" s="125"/>
      <c r="B66" s="120"/>
      <c r="C66" s="120"/>
      <c r="D66" s="114"/>
      <c r="E66" s="127"/>
      <c r="F66" s="114"/>
      <c r="G66" s="120"/>
      <c r="H66" s="120"/>
      <c r="I66" s="114"/>
      <c r="J66" s="114"/>
      <c r="K66" s="114"/>
      <c r="L66" s="114"/>
      <c r="M66" s="116"/>
      <c r="N66" s="37" t="s">
        <v>309</v>
      </c>
      <c r="O66" s="38" t="s">
        <v>1</v>
      </c>
      <c r="P66" s="38" t="s">
        <v>67</v>
      </c>
      <c r="Q66" s="62" t="s">
        <v>71</v>
      </c>
      <c r="R66" s="39">
        <v>0.25</v>
      </c>
      <c r="S66" s="38" t="s">
        <v>74</v>
      </c>
      <c r="T66" s="38" t="s">
        <v>76</v>
      </c>
      <c r="U66" s="38" t="s">
        <v>78</v>
      </c>
      <c r="V66" s="39">
        <v>0.27</v>
      </c>
      <c r="W66" s="116"/>
      <c r="X66" s="114"/>
      <c r="Y66" s="116"/>
      <c r="Z66" s="114"/>
      <c r="AA66" s="116"/>
      <c r="AB66" s="114"/>
      <c r="AC66" s="128"/>
      <c r="AD66" s="128"/>
      <c r="AE66" s="120"/>
      <c r="AF66" s="120"/>
      <c r="AG66" s="123"/>
      <c r="AH66" s="123"/>
      <c r="AI66" s="123"/>
      <c r="AJ66" s="123"/>
      <c r="AK66" s="114"/>
    </row>
    <row r="67" spans="1:37" s="23" customFormat="1" ht="90.75" customHeight="1" x14ac:dyDescent="0.2">
      <c r="A67" s="119" t="s">
        <v>239</v>
      </c>
      <c r="B67" s="119" t="s">
        <v>91</v>
      </c>
      <c r="C67" s="119" t="s">
        <v>310</v>
      </c>
      <c r="D67" s="119" t="s">
        <v>311</v>
      </c>
      <c r="E67" s="124" t="str">
        <f>CONCATENATE(B67," ",C67," ",D67)</f>
        <v>Afectación económica El daño o la pérdida de equipos técnicos para la producción de información como cámaras, micrófonos, luces, computadores, discos duros, etc.  Debido a la obsolecencia de los equipos, la inseguridad, los daños que se puedan presentar en eventos en campo.</v>
      </c>
      <c r="F67" s="113" t="s">
        <v>44</v>
      </c>
      <c r="G67" s="119" t="s">
        <v>38</v>
      </c>
      <c r="H67" s="119" t="s">
        <v>312</v>
      </c>
      <c r="I67" s="113" t="s">
        <v>47</v>
      </c>
      <c r="J67" s="113" t="str">
        <f t="shared" ref="J67" si="104">IF((I67="Muy Bajo"),"20%",IF(I67="Baja","40%",IF(I67="Media","60%",IF(I67="Alta","80%",IF(I67="Muy Alta","100%","0")))))</f>
        <v>60%</v>
      </c>
      <c r="K67" s="113" t="s">
        <v>57</v>
      </c>
      <c r="L67" s="113" t="str">
        <f t="shared" ref="L67" si="105">IF((K67="Leve"),"20%",IF(K67="Menor","40%",IF(K67="Moderado","60%",IF(K67="Mayor","80%",IF(K67="Catastrófico","100%","0")))))</f>
        <v>80%</v>
      </c>
      <c r="M67" s="115" t="str">
        <f t="shared" ref="M67" si="106">IF((J67="100%")*(L67="100%"),"Extremo",IF((J67="100%")*(L67="80%"),"Alto",IF((J67="100%")*(L67="60%"),"Alto",IF((J67="100%")*(L67="40%"),"Alto",IF((J67="100%")*(L67="20%"),"Alto",IF((J67="80%")*(L67="100%"),"Extremo",IF((J67="80%")*(L67="80%"),"Alto",IF((J67="80%")*(L67="60%"),"Alto",IF((J67="80%")*(L67="40%"),"Moderado",IF((J67="80%")*(L67="20%"),"Moderado",IF((J67="60%")*(L67="100%"),"Extremo",IF((J67="60%")*(L67="80%"),"Alto",IF((J67="60%")*(L67="60%"),"Moderado",IF((J67="60%")*(L67="40%"),"Moderado",IF((J67="60%")*(L67="20%"),"Moderado",IF((J67="40%")*(L67="100%"),"Extremo",IF((J67="40%")*(L67="80%"),"Alto",IF((J67="40%")*(L67="60%"),"Moderado",IF((J67="40%")*(L67="40%"),"Moderado",IF((J67="40%")*(L67="20%"),"Bajo",IF((J67="20%")*(L67="100%"),"Extremo",IF((J67="20%")*(L67="80%"),"Alto",IF((J67="20%")*(L67="60%"),"Moderado",IF((J67="20%")*(L67="40%"),"Bajo",IF((J67="20%")*(L67="20%"),"Bajo","0")))))))))))))))))))))))))</f>
        <v>Alto</v>
      </c>
      <c r="N67" s="37" t="s">
        <v>313</v>
      </c>
      <c r="O67" s="38" t="s">
        <v>65</v>
      </c>
      <c r="P67" s="38" t="s">
        <v>67</v>
      </c>
      <c r="Q67" s="38" t="s">
        <v>71</v>
      </c>
      <c r="R67" s="39">
        <f t="shared" ref="R67:R68" si="107">IF((P67="Preventivo"),"25%",IF(P67="Detectivo","15%",IF(P67="Correctivo","10%","0")))+IF((Q67="Automático"),"25%",IF(Q67="Manual","15%","0"))</f>
        <v>0.4</v>
      </c>
      <c r="S67" s="38" t="s">
        <v>74</v>
      </c>
      <c r="T67" s="38" t="s">
        <v>76</v>
      </c>
      <c r="U67" s="38" t="s">
        <v>78</v>
      </c>
      <c r="V67" s="39">
        <f t="shared" ref="V67" si="108">IF(O67="probabilidad",J67-(J67*R67),IF(O67="Impacto",(J67-0),"0"))</f>
        <v>0.36</v>
      </c>
      <c r="W67" s="115">
        <f t="shared" ref="W67" si="109">V68</f>
        <v>0.216</v>
      </c>
      <c r="X67" s="113" t="str">
        <f t="shared" ref="X67" si="110">IF((W67&lt;21%),"Muy Bajo",IF((W67&lt;41%),"Baja",IF((W67&lt;61%),"Media",IF((W67&lt;81%),"Alta",IF((W67&lt;101%),"Muy alta","0")))))</f>
        <v>Baja</v>
      </c>
      <c r="Y67" s="115">
        <f t="shared" ref="Y67" si="111">IF(O67="Impacto",L67-(L67*R67),IF(O67="Probabilidad",L67-0,"0"))</f>
        <v>0.8</v>
      </c>
      <c r="Z67" s="113" t="str">
        <f t="shared" ref="Z67" si="112">IF((Y67&lt;21%),"Leve",IF((Y67&lt;41%),"Menor",IF((Y67&lt;61%),"Moderado",IF((Y67&lt;81%),"Mayor",IF((Y67&lt;101%),"Catastrófico","0")))))</f>
        <v>Mayor</v>
      </c>
      <c r="AA67" s="115" t="str">
        <f t="shared" ref="AA67" si="113">IF((X67="Muy alta")*(Z67="Catastrófico"),"Extremo",IF((X67="Muy alta")*(Z67="Mayor"),"Alto",IF((X67="Muy alta")*(Z67="Moderado"),"Alto",IF((X67="Muy alta")*(Z67="Menor"),"Alto",IF((X67="Muy alta")*(Z67="Leve"),"Alto",IF((X67="Alta")*(Z67="Catastrófico"),"Extremo",IF((X67="Alta")*(Z67="Mayor"),"Alto",IF((X67="Alta")*(Z67="Moderado"),"Alto",IF((X67="Alta")*(Z67="Menor"),"Moderado",IF((X67="Alta")*(Z67="Leve"),"Moderado",IF((X67="Media")*(Z67="Catastrófico"),"Extremo",IF((X67="Media")*(Z67="Mayor"),"Alto",IF((X67="Media")*(Z67="Moderado"),"Moderado",IF((X67="Media")*(Z67="Menor"),"Moderado",IF((X67="Media")*(Z67="Leve"),"Moderado",IF((X67="Baja")*(Z67="Catastrófico"),"Extremo",IF((X67="Baja")*(Z67="Mayor"),"Alto",IF((X67="Baja")*(Z67="Moderado"),"Moderado",IF((X67="Baja")*(Z67="Menor"),"Moderado",IF((X67="Baja")*(Z67="Leve"),"Bajo",IF((X67="Muy bajo")*(Z67="Catastrófico"),"Extremo",IF((X67="Muy bajo")*(Z67="Mayor"),"Alto",IF((X67="Muy bajo")*(Z67="Moderado"),"Moderado",IF((X67="Muy bajo")*(Z67="Menor"),"Bajo",IF((X67="Muy bajo")*(Z67="Leve"),"Bajo","0")))))))))))))))))))))))))</f>
        <v>Alto</v>
      </c>
      <c r="AB67" s="113" t="s">
        <v>85</v>
      </c>
      <c r="AC67" s="128" t="s">
        <v>302</v>
      </c>
      <c r="AD67" s="128" t="s">
        <v>303</v>
      </c>
      <c r="AE67" s="119" t="s">
        <v>263</v>
      </c>
      <c r="AF67" s="119" t="s">
        <v>250</v>
      </c>
      <c r="AG67" s="122" t="s">
        <v>146</v>
      </c>
      <c r="AH67" s="122" t="s">
        <v>147</v>
      </c>
      <c r="AI67" s="122" t="s">
        <v>148</v>
      </c>
      <c r="AJ67" s="122" t="s">
        <v>149</v>
      </c>
      <c r="AK67" s="113" t="s">
        <v>134</v>
      </c>
    </row>
    <row r="68" spans="1:37" s="23" customFormat="1" ht="187.5" customHeight="1" x14ac:dyDescent="0.2">
      <c r="A68" s="120"/>
      <c r="B68" s="120"/>
      <c r="C68" s="120"/>
      <c r="D68" s="120"/>
      <c r="E68" s="125"/>
      <c r="F68" s="114"/>
      <c r="G68" s="120"/>
      <c r="H68" s="120"/>
      <c r="I68" s="114"/>
      <c r="J68" s="114"/>
      <c r="K68" s="114"/>
      <c r="L68" s="114"/>
      <c r="M68" s="116"/>
      <c r="N68" s="65" t="s">
        <v>314</v>
      </c>
      <c r="O68" s="38" t="s">
        <v>65</v>
      </c>
      <c r="P68" s="38" t="s">
        <v>67</v>
      </c>
      <c r="Q68" s="38" t="s">
        <v>71</v>
      </c>
      <c r="R68" s="39">
        <f t="shared" si="107"/>
        <v>0.4</v>
      </c>
      <c r="S68" s="38" t="s">
        <v>74</v>
      </c>
      <c r="T68" s="38" t="s">
        <v>76</v>
      </c>
      <c r="U68" s="38" t="s">
        <v>78</v>
      </c>
      <c r="V68" s="39">
        <f t="shared" ref="V68" si="114">V67-(V67*R68)</f>
        <v>0.216</v>
      </c>
      <c r="W68" s="116"/>
      <c r="X68" s="114"/>
      <c r="Y68" s="116"/>
      <c r="Z68" s="114"/>
      <c r="AA68" s="116"/>
      <c r="AB68" s="114"/>
      <c r="AC68" s="128"/>
      <c r="AD68" s="128"/>
      <c r="AE68" s="120"/>
      <c r="AF68" s="120"/>
      <c r="AG68" s="123"/>
      <c r="AH68" s="123"/>
      <c r="AI68" s="123"/>
      <c r="AJ68" s="123"/>
      <c r="AK68" s="114"/>
    </row>
    <row r="69" spans="1:37" s="4" customFormat="1" ht="169.5" customHeight="1" x14ac:dyDescent="0.25">
      <c r="A69" s="124" t="s">
        <v>129</v>
      </c>
      <c r="B69" s="124" t="s">
        <v>92</v>
      </c>
      <c r="C69" s="126" t="s">
        <v>130</v>
      </c>
      <c r="D69" s="126" t="s">
        <v>131</v>
      </c>
      <c r="E69" s="126" t="str">
        <f>CONCATENATE(B69," ",C69," ",D69)</f>
        <v>Afectación reputacional por perdida de los registros calificados de los programas de pregrado y posgrado, impidiendo su oferta a los aspirantes debido al incumplimiento de los requisitos establecidos por el Ministerio de Educación Nacional.</v>
      </c>
      <c r="F69" s="113" t="s">
        <v>41</v>
      </c>
      <c r="G69" s="119" t="s">
        <v>32</v>
      </c>
      <c r="H69" s="113">
        <v>74</v>
      </c>
      <c r="I69" s="113" t="s">
        <v>47</v>
      </c>
      <c r="J69" s="113" t="str">
        <f>IF((I69="Muy Bajo"),"20%",IF(I69="Baja","40%",IF(I69="Media","60%",IF(I69="Alta","80%",IF(I69="Muy Alta","100%","0")))))</f>
        <v>60%</v>
      </c>
      <c r="K69" s="113" t="s">
        <v>58</v>
      </c>
      <c r="L69" s="113" t="str">
        <f>IF((K69="Leve"),"20%",IF(K69="Menor","40%",IF(K69="Moderado","60%",IF(K69="Mayor","80%",IF(K69="Catastrófico","100%","0")))))</f>
        <v>100%</v>
      </c>
      <c r="M69" s="115" t="str">
        <f>IF((J69="100%")*(L69="100%"),"Extremo",IF((J69="100%")*(L69="80%"),"Alto",IF((J69="100%")*(L69="60%"),"Alto",IF((J69="100%")*(L69="40%"),"Alto",IF((J69="100%")*(L69="20%"),"Alto",IF((J69="80%")*(L69="100%"),"Extremo",IF((J69="80%")*(L69="80%"),"Alto",IF((J69="80%")*(L69="60%"),"Alto",IF((J69="80%")*(L69="40%"),"Moderado",IF((J69="80%")*(L69="20%"),"Moderado",IF((J69="60%")*(L69="100%"),"Extremo",IF((J69="60%")*(L69="80%"),"Alto",IF((J69="60%")*(L69="60%"),"Moderado",IF((J69="60%")*(L69="40%"),"Moderado",IF((J69="60%")*(L69="20%"),"Moderado",IF((J69="40%")*(L69="100%"),"Extremo",IF((J69="40%")*(L69="80%"),"Alto",IF((J69="40%")*(L69="60%"),"Moderado",IF((J69="40%")*(L69="40%"),"Moderado",IF((J69="40%")*(L69="20%"),"Bajo",IF((J69="20%")*(L69="100%"),"Extremo",IF((J69="20%")*(L69="80%"),"Alto",IF((J69="20%")*(L69="60%"),"Moderado",IF((J69="20%")*(L69="40%"),"Bajo",IF((J69="20%")*(L69="20%"),"Bajo","0")))))))))))))))))))))))))</f>
        <v>Extremo</v>
      </c>
      <c r="N69" s="37" t="s">
        <v>315</v>
      </c>
      <c r="O69" s="38" t="s">
        <v>1</v>
      </c>
      <c r="P69" s="38" t="s">
        <v>67</v>
      </c>
      <c r="Q69" s="38" t="s">
        <v>71</v>
      </c>
      <c r="R69" s="39">
        <f>IF((P69="Preventivo"),"25%",IF(P69="Detectivo","15%",IF(P69="Correctivo","10%","0")))+IF((Q69="Automático"),"25%",IF(Q69="Manual","15%","0"))</f>
        <v>0.4</v>
      </c>
      <c r="S69" s="38" t="s">
        <v>74</v>
      </c>
      <c r="T69" s="38" t="s">
        <v>76</v>
      </c>
      <c r="U69" s="38" t="s">
        <v>78</v>
      </c>
      <c r="V69" s="39">
        <f>IF(O69="probabilidad",J69-(J69*R69),IF(O69="Impacto",(J69-0),"0"))</f>
        <v>0.6</v>
      </c>
      <c r="W69" s="115">
        <f>V70</f>
        <v>0.36</v>
      </c>
      <c r="X69" s="113" t="str">
        <f>IF((W69&lt;21%),"Muy Bajo",IF((W69&lt;41%),"Baja",IF((W69&lt;61%),"Media",IF((W69&lt;81%),"Alta",IF((W69&lt;101%),"Muy alta","0")))))</f>
        <v>Baja</v>
      </c>
      <c r="Y69" s="115">
        <f t="shared" ref="Y69" si="115">IF(O69="Impacto",L69-(L69*R69),IF(O69="Probabilidad",L69-0,"0"))</f>
        <v>0.6</v>
      </c>
      <c r="Z69" s="113" t="str">
        <f>IF((Y69&lt;21%),"Leve",IF((Y69&lt;41%),"Menor",IF((Y69&lt;61%),"Moderado",IF((Y69&lt;81%),"Mayor",IF((Y69&lt;101%),"Catastrófico","0")))))</f>
        <v>Moderado</v>
      </c>
      <c r="AA69" s="115" t="str">
        <f>IF((X69="Muy alta")*(Z69="Catastrófico"),"Extremo",IF((X69="Muy alta")*(Z69="Mayor"),"Alto",IF((X69="Muy alta")*(Z69="Moderado"),"Alto",IF((X69="Muy alta")*(Z69="Menor"),"Alto",IF((X69="Muy alta")*(Z69="Leve"),"Alto",IF((X69="Alta")*(Z69="Catastrófico"),"Extremo",IF((X69="Alta")*(Z69="Mayor"),"Alto",IF((X69="Alta")*(Z69="Moderado"),"Alto",IF((X69="Alta")*(Z69="Menor"),"Moderado",IF((X69="Alta")*(Z69="Leve"),"Moderado",IF((X69="Media")*(Z69="Catastrófico"),"Extremo",IF((X69="Media")*(Z69="Mayor"),"Alto",IF((X69="Media")*(Z69="Moderado"),"Moderado",IF((X69="Media")*(Z69="Menor"),"Moderado",IF((X69="Media")*(Z69="Leve"),"Moderado",IF((X69="Baja")*(Z69="Catastrófico"),"Extremo",IF((X69="Baja")*(Z69="Mayor"),"Alto",IF((X69="Baja")*(Z69="Moderado"),"Moderado",IF((X69="Baja")*(Z69="Menor"),"Moderado",IF((X69="Baja")*(Z69="Leve"),"Bajo",IF((X69="Muy bajo")*(Z69="Catastrófico"),"Extremo",IF((X69="Muy bajo")*(Z69="Mayor"),"Alto",IF((X69="Muy bajo")*(Z69="Moderado"),"Moderado",IF((X69="Muy bajo")*(Z69="Menor"),"Bajo",IF((X69="Muy bajo")*(Z69="Leve"),"Bajo","0")))))))))))))))))))))))))</f>
        <v>Moderado</v>
      </c>
      <c r="AB69" s="113" t="s">
        <v>82</v>
      </c>
      <c r="AC69" s="117" t="s">
        <v>623</v>
      </c>
      <c r="AD69" s="119" t="s">
        <v>133</v>
      </c>
      <c r="AE69" s="121">
        <v>44956</v>
      </c>
      <c r="AF69" s="121">
        <v>44958</v>
      </c>
      <c r="AG69" s="122" t="s">
        <v>146</v>
      </c>
      <c r="AH69" s="122" t="s">
        <v>147</v>
      </c>
      <c r="AI69" s="122" t="s">
        <v>148</v>
      </c>
      <c r="AJ69" s="122" t="s">
        <v>149</v>
      </c>
      <c r="AK69" s="113" t="s">
        <v>134</v>
      </c>
    </row>
    <row r="70" spans="1:37" s="4" customFormat="1" ht="158.25" customHeight="1" x14ac:dyDescent="0.25">
      <c r="A70" s="125"/>
      <c r="B70" s="125"/>
      <c r="C70" s="127"/>
      <c r="D70" s="127"/>
      <c r="E70" s="127"/>
      <c r="F70" s="114"/>
      <c r="G70" s="120"/>
      <c r="H70" s="114"/>
      <c r="I70" s="114"/>
      <c r="J70" s="114"/>
      <c r="K70" s="114"/>
      <c r="L70" s="114"/>
      <c r="M70" s="116"/>
      <c r="N70" s="37" t="s">
        <v>316</v>
      </c>
      <c r="O70" s="38" t="s">
        <v>65</v>
      </c>
      <c r="P70" s="38" t="s">
        <v>67</v>
      </c>
      <c r="Q70" s="38" t="s">
        <v>71</v>
      </c>
      <c r="R70" s="39">
        <f>IF((P70="Preventivo"),"25%",IF(P70="Detectivo","15%",IF(P70="Correctivo","10%","0")))+IF((Q70="Automático"),"25%",IF(Q70="Manual","15%","0"))</f>
        <v>0.4</v>
      </c>
      <c r="S70" s="38" t="s">
        <v>74</v>
      </c>
      <c r="T70" s="38" t="s">
        <v>76</v>
      </c>
      <c r="U70" s="38" t="s">
        <v>78</v>
      </c>
      <c r="V70" s="40">
        <f>V69-(V69*R70)</f>
        <v>0.36</v>
      </c>
      <c r="W70" s="116"/>
      <c r="X70" s="114"/>
      <c r="Y70" s="116"/>
      <c r="Z70" s="114"/>
      <c r="AA70" s="116"/>
      <c r="AB70" s="114"/>
      <c r="AC70" s="118"/>
      <c r="AD70" s="120"/>
      <c r="AE70" s="114"/>
      <c r="AF70" s="114"/>
      <c r="AG70" s="123"/>
      <c r="AH70" s="123"/>
      <c r="AI70" s="123"/>
      <c r="AJ70" s="123"/>
      <c r="AK70" s="114"/>
    </row>
    <row r="71" spans="1:37" ht="63.75" customHeight="1" x14ac:dyDescent="0.25">
      <c r="A71" s="124" t="s">
        <v>129</v>
      </c>
      <c r="B71" s="124" t="s">
        <v>109</v>
      </c>
      <c r="C71" s="126" t="s">
        <v>140</v>
      </c>
      <c r="D71" s="126" t="s">
        <v>141</v>
      </c>
      <c r="E71" s="126" t="str">
        <f>CONCATENATE(B71," ",C71," ",D71)</f>
        <v>Afectación económica y reputacional por perdida o no acreditación de programas de pregrado y posgrados debido al incumplimiento de los factores de acreditación establecidos por Ministerio de Educación Nacional y el CNA.</v>
      </c>
      <c r="F71" s="113" t="s">
        <v>41</v>
      </c>
      <c r="G71" s="119" t="s">
        <v>32</v>
      </c>
      <c r="H71" s="113">
        <v>19</v>
      </c>
      <c r="I71" s="113" t="s">
        <v>47</v>
      </c>
      <c r="J71" s="113" t="str">
        <f t="shared" ref="J71" si="116">IF((I71="Muy Bajo"),"20%",IF(I71="Baja","40%",IF(I71="Media","60%",IF(I71="Alta","80%",IF(I71="Muy Alta","100%","0")))))</f>
        <v>60%</v>
      </c>
      <c r="K71" s="113" t="s">
        <v>56</v>
      </c>
      <c r="L71" s="113" t="str">
        <f t="shared" ref="L71" si="117">IF((K71="Leve"),"20%",IF(K71="Menor","40%",IF(K71="Moderado","60%",IF(K71="Mayor","80%",IF(K71="Catastrófico","100%","0")))))</f>
        <v>60%</v>
      </c>
      <c r="M71" s="115" t="str">
        <f t="shared" ref="M71" si="118">IF((J71="100%")*(L71="100%"),"Extremo",IF((J71="100%")*(L71="80%"),"Alto",IF((J71="100%")*(L71="60%"),"Alto",IF((J71="100%")*(L71="40%"),"Alto",IF((J71="100%")*(L71="20%"),"Alto",IF((J71="80%")*(L71="100%"),"Extremo",IF((J71="80%")*(L71="80%"),"Alto",IF((J71="80%")*(L71="60%"),"Alto",IF((J71="80%")*(L71="40%"),"Moderado",IF((J71="80%")*(L71="20%"),"Moderado",IF((J71="60%")*(L71="100%"),"Extremo",IF((J71="60%")*(L71="80%"),"Alto",IF((J71="60%")*(L71="60%"),"Moderado",IF((J71="60%")*(L71="40%"),"Moderado",IF((J71="60%")*(L71="20%"),"Moderado",IF((J71="40%")*(L71="100%"),"Extremo",IF((J71="40%")*(L71="80%"),"Alto",IF((J71="40%")*(L71="60%"),"Moderado",IF((J71="40%")*(L71="40%"),"Moderado",IF((J71="40%")*(L71="20%"),"Bajo",IF((J71="20%")*(L71="100%"),"Extremo",IF((J71="20%")*(L71="80%"),"Alto",IF((J71="20%")*(L71="60%"),"Moderado",IF((J71="20%")*(L71="40%"),"Bajo",IF((J71="20%")*(L71="20%"),"Bajo","0")))))))))))))))))))))))))</f>
        <v>Moderado</v>
      </c>
      <c r="N71" s="37" t="s">
        <v>142</v>
      </c>
      <c r="O71" s="38" t="s">
        <v>65</v>
      </c>
      <c r="P71" s="38" t="s">
        <v>67</v>
      </c>
      <c r="Q71" s="38" t="s">
        <v>71</v>
      </c>
      <c r="R71" s="39">
        <f t="shared" ref="R71:R74" si="119">IF((P71="Preventivo"),"25%",IF(P71="Detectivo","15%",IF(P71="Correctivo","10%","0")))+IF((Q71="Automático"),"25%",IF(Q71="Manual","15%","0"))</f>
        <v>0.4</v>
      </c>
      <c r="S71" s="38" t="s">
        <v>74</v>
      </c>
      <c r="T71" s="38" t="s">
        <v>76</v>
      </c>
      <c r="U71" s="38" t="s">
        <v>78</v>
      </c>
      <c r="V71" s="40" t="e">
        <f>#REF!-(#REF!*R71)</f>
        <v>#REF!</v>
      </c>
      <c r="W71" s="115">
        <v>0.3</v>
      </c>
      <c r="X71" s="113" t="str">
        <f t="shared" ref="X71" si="120">IF((W71&lt;21%),"Muy Bajo",IF((W71&lt;41%),"Baja",IF((W71&lt;61%),"Media",IF((W71&lt;81%),"Alta",IF((W71&lt;101%),"Muy alta","0")))))</f>
        <v>Baja</v>
      </c>
      <c r="Y71" s="115">
        <f t="shared" ref="Y71" si="121">IF(O71="Impacto",L71-(L71*R71),IF(O71="Probabilidad",L71-0,"0"))</f>
        <v>0.6</v>
      </c>
      <c r="Z71" s="113" t="str">
        <f t="shared" ref="Z71" si="122">IF((Y71&lt;21%),"Leve",IF((Y71&lt;41%),"Menor",IF((Y71&lt;61%),"Moderado",IF((Y71&lt;81%),"Mayor",IF((Y71&lt;101%),"Catastrófico","0")))))</f>
        <v>Moderado</v>
      </c>
      <c r="AA71" s="115" t="str">
        <f t="shared" ref="AA71" si="123">IF((X71="Muy alta")*(Z71="Catastrófico"),"Extremo",IF((X71="Muy alta")*(Z71="Mayor"),"Alto",IF((X71="Muy alta")*(Z71="Moderado"),"Alto",IF((X71="Muy alta")*(Z71="Menor"),"Alto",IF((X71="Muy alta")*(Z71="Leve"),"Alto",IF((X71="Alta")*(Z71="Catastrófico"),"Extremo",IF((X71="Alta")*(Z71="Mayor"),"Alto",IF((X71="Alta")*(Z71="Moderado"),"Alto",IF((X71="Alta")*(Z71="Menor"),"Moderado",IF((X71="Alta")*(Z71="Leve"),"Moderado",IF((X71="Media")*(Z71="Catastrófico"),"Extremo",IF((X71="Media")*(Z71="Mayor"),"Alto",IF((X71="Media")*(Z71="Moderado"),"Moderado",IF((X71="Media")*(Z71="Menor"),"Moderado",IF((X71="Media")*(Z71="Leve"),"Moderado",IF((X71="Baja")*(Z71="Catastrófico"),"Extremo",IF((X71="Baja")*(Z71="Mayor"),"Alto",IF((X71="Baja")*(Z71="Moderado"),"Moderado",IF((X71="Baja")*(Z71="Menor"),"Moderado",IF((X71="Baja")*(Z71="Leve"),"Bajo",IF((X71="Muy bajo")*(Z71="Catastrófico"),"Extremo",IF((X71="Muy bajo")*(Z71="Mayor"),"Alto",IF((X71="Muy bajo")*(Z71="Moderado"),"Moderado",IF((X71="Muy bajo")*(Z71="Menor"),"Bajo",IF((X71="Muy bajo")*(Z71="Leve"),"Bajo","0")))))))))))))))))))))))))</f>
        <v>Moderado</v>
      </c>
      <c r="AB71" s="113" t="s">
        <v>82</v>
      </c>
      <c r="AC71" s="117" t="s">
        <v>623</v>
      </c>
      <c r="AD71" s="119" t="s">
        <v>133</v>
      </c>
      <c r="AE71" s="121">
        <v>44956</v>
      </c>
      <c r="AF71" s="121">
        <v>44958</v>
      </c>
      <c r="AG71" s="122" t="s">
        <v>146</v>
      </c>
      <c r="AH71" s="122" t="s">
        <v>147</v>
      </c>
      <c r="AI71" s="122" t="s">
        <v>148</v>
      </c>
      <c r="AJ71" s="122" t="s">
        <v>149</v>
      </c>
      <c r="AK71" s="113" t="s">
        <v>134</v>
      </c>
    </row>
    <row r="72" spans="1:37" ht="51" x14ac:dyDescent="0.25">
      <c r="A72" s="125"/>
      <c r="B72" s="125"/>
      <c r="C72" s="127"/>
      <c r="D72" s="127"/>
      <c r="E72" s="127"/>
      <c r="F72" s="114"/>
      <c r="G72" s="120"/>
      <c r="H72" s="114"/>
      <c r="I72" s="114"/>
      <c r="J72" s="114"/>
      <c r="K72" s="114"/>
      <c r="L72" s="114"/>
      <c r="M72" s="116"/>
      <c r="N72" s="41" t="s">
        <v>143</v>
      </c>
      <c r="O72" s="38" t="s">
        <v>65</v>
      </c>
      <c r="P72" s="38" t="s">
        <v>67</v>
      </c>
      <c r="Q72" s="38" t="s">
        <v>71</v>
      </c>
      <c r="R72" s="39">
        <f t="shared" si="119"/>
        <v>0.4</v>
      </c>
      <c r="S72" s="38" t="s">
        <v>74</v>
      </c>
      <c r="T72" s="38" t="s">
        <v>76</v>
      </c>
      <c r="U72" s="38" t="s">
        <v>78</v>
      </c>
      <c r="V72" s="40" t="e">
        <f t="shared" ref="V72:V74" si="124">V71-(V71*R72)</f>
        <v>#REF!</v>
      </c>
      <c r="W72" s="116"/>
      <c r="X72" s="114"/>
      <c r="Y72" s="116"/>
      <c r="Z72" s="114"/>
      <c r="AA72" s="116"/>
      <c r="AB72" s="114"/>
      <c r="AC72" s="118"/>
      <c r="AD72" s="120"/>
      <c r="AE72" s="114"/>
      <c r="AF72" s="114"/>
      <c r="AG72" s="123"/>
      <c r="AH72" s="123"/>
      <c r="AI72" s="123"/>
      <c r="AJ72" s="123"/>
      <c r="AK72" s="114"/>
    </row>
    <row r="73" spans="1:37" ht="51" customHeight="1" x14ac:dyDescent="0.25">
      <c r="A73" s="124" t="s">
        <v>129</v>
      </c>
      <c r="B73" s="124" t="s">
        <v>109</v>
      </c>
      <c r="C73" s="126" t="s">
        <v>317</v>
      </c>
      <c r="D73" s="126" t="s">
        <v>141</v>
      </c>
      <c r="E73" s="126" t="str">
        <f>CONCATENATE(B73," ",C73," ",D73)</f>
        <v>Afectación económica y reputacional por perdida de la renovación de la acreditación institucional debido al incumplimiento de los factores de acreditación establecidos por Ministerio de Educación Nacional y el CNA.</v>
      </c>
      <c r="F73" s="113" t="s">
        <v>41</v>
      </c>
      <c r="G73" s="119" t="s">
        <v>32</v>
      </c>
      <c r="H73" s="113">
        <v>19</v>
      </c>
      <c r="I73" s="113" t="s">
        <v>47</v>
      </c>
      <c r="J73" s="113" t="str">
        <f t="shared" ref="J73" si="125">IF((I73="Muy Bajo"),"20%",IF(I73="Baja","40%",IF(I73="Media","60%",IF(I73="Alta","80%",IF(I73="Muy Alta","100%","0")))))</f>
        <v>60%</v>
      </c>
      <c r="K73" s="113" t="s">
        <v>56</v>
      </c>
      <c r="L73" s="113" t="str">
        <f t="shared" ref="L73" si="126">IF((K73="Leve"),"20%",IF(K73="Menor","40%",IF(K73="Moderado","60%",IF(K73="Mayor","80%",IF(K73="Catastrófico","100%","0")))))</f>
        <v>60%</v>
      </c>
      <c r="M73" s="115" t="str">
        <f t="shared" ref="M73" si="127">IF((J73="100%")*(L73="100%"),"Extremo",IF((J73="100%")*(L73="80%"),"Alto",IF((J73="100%")*(L73="60%"),"Alto",IF((J73="100%")*(L73="40%"),"Alto",IF((J73="100%")*(L73="20%"),"Alto",IF((J73="80%")*(L73="100%"),"Extremo",IF((J73="80%")*(L73="80%"),"Alto",IF((J73="80%")*(L73="60%"),"Alto",IF((J73="80%")*(L73="40%"),"Moderado",IF((J73="80%")*(L73="20%"),"Moderado",IF((J73="60%")*(L73="100%"),"Extremo",IF((J73="60%")*(L73="80%"),"Alto",IF((J73="60%")*(L73="60%"),"Moderado",IF((J73="60%")*(L73="40%"),"Moderado",IF((J73="60%")*(L73="20%"),"Moderado",IF((J73="40%")*(L73="100%"),"Extremo",IF((J73="40%")*(L73="80%"),"Alto",IF((J73="40%")*(L73="60%"),"Moderado",IF((J73="40%")*(L73="40%"),"Moderado",IF((J73="40%")*(L73="20%"),"Bajo",IF((J73="20%")*(L73="100%"),"Extremo",IF((J73="20%")*(L73="80%"),"Alto",IF((J73="20%")*(L73="60%"),"Moderado",IF((J73="20%")*(L73="40%"),"Bajo",IF((J73="20%")*(L73="20%"),"Bajo","0")))))))))))))))))))))))))</f>
        <v>Moderado</v>
      </c>
      <c r="N73" s="37" t="s">
        <v>145</v>
      </c>
      <c r="O73" s="38" t="s">
        <v>65</v>
      </c>
      <c r="P73" s="38" t="s">
        <v>67</v>
      </c>
      <c r="Q73" s="38" t="s">
        <v>71</v>
      </c>
      <c r="R73" s="39">
        <f t="shared" si="119"/>
        <v>0.4</v>
      </c>
      <c r="S73" s="38" t="s">
        <v>74</v>
      </c>
      <c r="T73" s="38" t="s">
        <v>76</v>
      </c>
      <c r="U73" s="38" t="s">
        <v>78</v>
      </c>
      <c r="V73" s="40" t="e">
        <f t="shared" si="124"/>
        <v>#REF!</v>
      </c>
      <c r="W73" s="115">
        <v>0.3</v>
      </c>
      <c r="X73" s="113" t="str">
        <f t="shared" ref="X73" si="128">IF((W73&lt;21%),"Muy Bajo",IF((W73&lt;41%),"Baja",IF((W73&lt;61%),"Media",IF((W73&lt;81%),"Alta",IF((W73&lt;101%),"Muy alta","0")))))</f>
        <v>Baja</v>
      </c>
      <c r="Y73" s="115">
        <f t="shared" ref="Y73" si="129">IF(O73="Impacto",L73-(L73*R73),IF(O73="Probabilidad",L73-0,"0"))</f>
        <v>0.6</v>
      </c>
      <c r="Z73" s="113" t="str">
        <f t="shared" ref="Z73" si="130">IF((Y73&lt;21%),"Leve",IF((Y73&lt;41%),"Menor",IF((Y73&lt;61%),"Moderado",IF((Y73&lt;81%),"Mayor",IF((Y73&lt;101%),"Catastrófico","0")))))</f>
        <v>Moderado</v>
      </c>
      <c r="AA73" s="115" t="str">
        <f t="shared" ref="AA73" si="131">IF((X73="Muy alta")*(Z73="Catastrófico"),"Extremo",IF((X73="Muy alta")*(Z73="Mayor"),"Alto",IF((X73="Muy alta")*(Z73="Moderado"),"Alto",IF((X73="Muy alta")*(Z73="Menor"),"Alto",IF((X73="Muy alta")*(Z73="Leve"),"Alto",IF((X73="Alta")*(Z73="Catastrófico"),"Extremo",IF((X73="Alta")*(Z73="Mayor"),"Alto",IF((X73="Alta")*(Z73="Moderado"),"Alto",IF((X73="Alta")*(Z73="Menor"),"Moderado",IF((X73="Alta")*(Z73="Leve"),"Moderado",IF((X73="Media")*(Z73="Catastrófico"),"Extremo",IF((X73="Media")*(Z73="Mayor"),"Alto",IF((X73="Media")*(Z73="Moderado"),"Moderado",IF((X73="Media")*(Z73="Menor"),"Moderado",IF((X73="Media")*(Z73="Leve"),"Moderado",IF((X73="Baja")*(Z73="Catastrófico"),"Extremo",IF((X73="Baja")*(Z73="Mayor"),"Alto",IF((X73="Baja")*(Z73="Moderado"),"Moderado",IF((X73="Baja")*(Z73="Menor"),"Moderado",IF((X73="Baja")*(Z73="Leve"),"Bajo",IF((X73="Muy bajo")*(Z73="Catastrófico"),"Extremo",IF((X73="Muy bajo")*(Z73="Mayor"),"Alto",IF((X73="Muy bajo")*(Z73="Moderado"),"Moderado",IF((X73="Muy bajo")*(Z73="Menor"),"Bajo",IF((X73="Muy bajo")*(Z73="Leve"),"Bajo","0")))))))))))))))))))))))))</f>
        <v>Moderado</v>
      </c>
      <c r="AB73" s="113" t="s">
        <v>82</v>
      </c>
      <c r="AC73" s="117" t="s">
        <v>623</v>
      </c>
      <c r="AD73" s="119" t="s">
        <v>133</v>
      </c>
      <c r="AE73" s="121">
        <v>44956</v>
      </c>
      <c r="AF73" s="121">
        <v>44958</v>
      </c>
      <c r="AG73" s="122" t="s">
        <v>146</v>
      </c>
      <c r="AH73" s="122" t="s">
        <v>147</v>
      </c>
      <c r="AI73" s="122" t="s">
        <v>148</v>
      </c>
      <c r="AJ73" s="122" t="s">
        <v>149</v>
      </c>
      <c r="AK73" s="113" t="s">
        <v>134</v>
      </c>
    </row>
    <row r="74" spans="1:37" ht="51" x14ac:dyDescent="0.25">
      <c r="A74" s="125"/>
      <c r="B74" s="125"/>
      <c r="C74" s="127"/>
      <c r="D74" s="127"/>
      <c r="E74" s="127"/>
      <c r="F74" s="114"/>
      <c r="G74" s="120"/>
      <c r="H74" s="114"/>
      <c r="I74" s="114"/>
      <c r="J74" s="114"/>
      <c r="K74" s="114"/>
      <c r="L74" s="114"/>
      <c r="M74" s="116"/>
      <c r="N74" s="41" t="s">
        <v>143</v>
      </c>
      <c r="O74" s="38" t="s">
        <v>65</v>
      </c>
      <c r="P74" s="38" t="s">
        <v>67</v>
      </c>
      <c r="Q74" s="38" t="s">
        <v>71</v>
      </c>
      <c r="R74" s="39">
        <f t="shared" si="119"/>
        <v>0.4</v>
      </c>
      <c r="S74" s="38" t="s">
        <v>74</v>
      </c>
      <c r="T74" s="38" t="s">
        <v>76</v>
      </c>
      <c r="U74" s="38" t="s">
        <v>78</v>
      </c>
      <c r="V74" s="40" t="e">
        <f t="shared" si="124"/>
        <v>#REF!</v>
      </c>
      <c r="W74" s="116"/>
      <c r="X74" s="114"/>
      <c r="Y74" s="116"/>
      <c r="Z74" s="114"/>
      <c r="AA74" s="116"/>
      <c r="AB74" s="114"/>
      <c r="AC74" s="118"/>
      <c r="AD74" s="120"/>
      <c r="AE74" s="114"/>
      <c r="AF74" s="114"/>
      <c r="AG74" s="123"/>
      <c r="AH74" s="123"/>
      <c r="AI74" s="123"/>
      <c r="AJ74" s="123"/>
      <c r="AK74" s="114"/>
    </row>
    <row r="75" spans="1:37" s="23" customFormat="1" ht="63.75" x14ac:dyDescent="0.2">
      <c r="A75" s="254" t="s">
        <v>26</v>
      </c>
      <c r="B75" s="254" t="s">
        <v>92</v>
      </c>
      <c r="C75" s="254" t="s">
        <v>318</v>
      </c>
      <c r="D75" s="254" t="s">
        <v>319</v>
      </c>
      <c r="E75" s="255" t="str">
        <f>CONCATENATE(B75," ",C75," ",D75)</f>
        <v>Afectación reputacional por el deficiente desempeño laboral de los empleados públicos de la Universidad debido a la falta de habilidades y/o competencias en general</v>
      </c>
      <c r="F75" s="256" t="s">
        <v>41</v>
      </c>
      <c r="G75" s="254" t="s">
        <v>32</v>
      </c>
      <c r="H75" s="186">
        <v>612</v>
      </c>
      <c r="I75" s="186" t="s">
        <v>48</v>
      </c>
      <c r="J75" s="186" t="str">
        <f>IF((I75="Muy Bajo"),"20%",IF(I75="Baja","40%",IF(I75="Media","60%",IF(I75="Alta","80%",IF(I75="Muy Alta","100%","0")))))</f>
        <v>80%</v>
      </c>
      <c r="K75" s="186" t="s">
        <v>56</v>
      </c>
      <c r="L75" s="186" t="str">
        <f>IF((K75="Leve"),"20%",IF(K75="Menor","40%",IF(K75="Moderado","60%",IF(K75="Mayor","80%",IF(K75="Catastrófico","100%","0")))))</f>
        <v>60%</v>
      </c>
      <c r="M75" s="253" t="str">
        <f>IF((J75="100%")*(L75="100%"),"Extremo",IF((J75="100%")*(L75="80%"),"Alto",IF((J75="100%")*(L75="60%"),"Alto",IF((J75="100%")*(L75="40%"),"Alto",IF((J75="100%")*(L75="20%"),"Alto",IF((J75="80%")*(L75="100%"),"Extremo",IF((J75="80%")*(L75="80%"),"Alto",IF((J75="80%")*(L75="60%"),"Alto",IF((J75="80%")*(L75="40%"),"Moderado",IF((J75="80%")*(L75="20%"),"Moderado",IF((J75="60%")*(L75="100%"),"Extremo",IF((J75="60%")*(L75="80%"),"Alto",IF((J75="60%")*(L75="60%"),"Moderado",IF((J75="60%")*(L75="40%"),"Moderado",IF((J75="60%")*(L75="20%"),"Moderado",IF((J75="40%")*(L75="100%"),"Extremo",IF((J75="40%")*(L75="80%"),"Alto",IF((J75="40%")*(L75="60%"),"Moderado",IF((J75="40%")*(L75="40%"),"Moderado",IF((J75="40%")*(L75="20%"),"Bajo",IF((J75="20%")*(L75="100%"),"Extremo",IF((J75="20%")*(L75="80%"),"Alto",IF((J75="20%")*(L75="60%"),"Moderado",IF((J75="20%")*(L75="40%"),"Bajo",IF((J75="20%")*(L75="20%"),"Bajo","0")))))))))))))))))))))))))</f>
        <v>Alto</v>
      </c>
      <c r="N75" s="71" t="s">
        <v>320</v>
      </c>
      <c r="O75" s="38" t="s">
        <v>65</v>
      </c>
      <c r="P75" s="38" t="s">
        <v>68</v>
      </c>
      <c r="Q75" s="38" t="s">
        <v>71</v>
      </c>
      <c r="R75" s="39">
        <f>IF((P75="Preventivo"),"25%",IF(P75="Detectivo","15%",IF(P75="Correctivo","10%","0")))+IF((Q75="Automático"),"25%",IF(Q75="Manual","15%","0"))</f>
        <v>0.3</v>
      </c>
      <c r="S75" s="38" t="s">
        <v>74</v>
      </c>
      <c r="T75" s="38" t="s">
        <v>76</v>
      </c>
      <c r="U75" s="38" t="s">
        <v>78</v>
      </c>
      <c r="V75" s="39">
        <f>IF(O75="probabilidad",J75-(J75*R75),IF(O75="Impacto",(J75-0),"0"))</f>
        <v>0.56000000000000005</v>
      </c>
      <c r="W75" s="253">
        <f>V76</f>
        <v>0.33600000000000002</v>
      </c>
      <c r="X75" s="186" t="str">
        <f>IF((W75&lt;21%),"Muy Bajo",IF((W75&lt;41%),"Baja",IF((W75&lt;61%),"Media",IF((W75&lt;81%),"Alta",IF((W75&lt;101%),"Muy alta","0")))))</f>
        <v>Baja</v>
      </c>
      <c r="Y75" s="253">
        <f>IF(O75="Impacto",L75-(L75*R75),IF(O75="Probabilidad",L75-0,"0"))</f>
        <v>0.6</v>
      </c>
      <c r="Z75" s="186" t="str">
        <f>IF((Y75&lt;21%),"Leve",IF((Y75&lt;41%),"Menor",IF((Y75&lt;61%),"Moderado",IF((Y75&lt;81%),"Mayor",IF((Y75&lt;101%),"Catastrófico","0")))))</f>
        <v>Moderado</v>
      </c>
      <c r="AA75" s="253" t="str">
        <f>IF((X75="Muy alta")*(Z75="Catastrófico"),"Extremo",IF((X75="Muy alta")*(Z75="Mayor"),"Alto",IF((X75="Muy alta")*(Z75="Moderado"),"Alto",IF((X75="Muy alta")*(Z75="Menor"),"Alto",IF((X75="Muy alta")*(Z75="Leve"),"Alto",IF((X75="Alta")*(Z75="Catastrófico"),"Extremo",IF((X75="Alta")*(Z75="Mayor"),"Alto",IF((X75="Alta")*(Z75="Moderado"),"Alto",IF((X75="Alta")*(Z75="Menor"),"Moderado",IF((X75="Alta")*(Z75="Leve"),"Moderado",IF((X75="Media")*(Z75="Catastrófico"),"Extremo",IF((X75="Media")*(Z75="Mayor"),"Alto",IF((X75="Media")*(Z75="Moderado"),"Moderado",IF((X75="Media")*(Z75="Menor"),"Moderado",IF((X75="Media")*(Z75="Leve"),"Moderado",IF((X75="Baja")*(Z75="Catastrófico"),"Extremo",IF((X75="Baja")*(Z75="Mayor"),"Alto",IF((X75="Baja")*(Z75="Moderado"),"Moderado",IF((X75="Baja")*(Z75="Menor"),"Moderado",IF((X75="Baja")*(Z75="Leve"),"Bajo",IF((X75="Muy bajo")*(Z75="Catastrófico"),"Extremo",IF((X75="Muy bajo")*(Z75="Mayor"),"Alto",IF((X75="Muy bajo")*(Z75="Moderado"),"Moderado",IF((X75="Muy bajo")*(Z75="Menor"),"Bajo",IF((X75="Muy bajo")*(Z75="Leve"),"Bajo","0")))))))))))))))))))))))))</f>
        <v>Moderado</v>
      </c>
      <c r="AB75" s="186" t="s">
        <v>82</v>
      </c>
      <c r="AC75" s="128" t="s">
        <v>321</v>
      </c>
      <c r="AD75" s="128" t="s">
        <v>322</v>
      </c>
      <c r="AE75" s="248">
        <v>44955</v>
      </c>
      <c r="AF75" s="248">
        <v>44958</v>
      </c>
      <c r="AG75" s="122" t="s">
        <v>146</v>
      </c>
      <c r="AH75" s="122" t="s">
        <v>147</v>
      </c>
      <c r="AI75" s="122" t="s">
        <v>148</v>
      </c>
      <c r="AJ75" s="122" t="s">
        <v>149</v>
      </c>
      <c r="AK75" s="113" t="s">
        <v>134</v>
      </c>
    </row>
    <row r="76" spans="1:37" s="23" customFormat="1" ht="113.25" customHeight="1" x14ac:dyDescent="0.2">
      <c r="A76" s="254"/>
      <c r="B76" s="254"/>
      <c r="C76" s="254"/>
      <c r="D76" s="254"/>
      <c r="E76" s="255"/>
      <c r="F76" s="256"/>
      <c r="G76" s="254"/>
      <c r="H76" s="186"/>
      <c r="I76" s="186"/>
      <c r="J76" s="186"/>
      <c r="K76" s="186"/>
      <c r="L76" s="186"/>
      <c r="M76" s="253"/>
      <c r="N76" s="71" t="s">
        <v>323</v>
      </c>
      <c r="O76" s="38" t="s">
        <v>65</v>
      </c>
      <c r="P76" s="38" t="s">
        <v>67</v>
      </c>
      <c r="Q76" s="38" t="s">
        <v>71</v>
      </c>
      <c r="R76" s="39">
        <f>IF((P76="Preventivo"),"25%",IF(P76="Detectivo","15%",IF(P76="Correctivo","10%","0")))+IF((Q76="Automático"),"25%",IF(Q76="Manual","15%","0"))</f>
        <v>0.4</v>
      </c>
      <c r="S76" s="38" t="s">
        <v>74</v>
      </c>
      <c r="T76" s="38" t="s">
        <v>76</v>
      </c>
      <c r="U76" s="38" t="s">
        <v>78</v>
      </c>
      <c r="V76" s="40">
        <f>V75-(V75*R76)</f>
        <v>0.33600000000000002</v>
      </c>
      <c r="W76" s="253"/>
      <c r="X76" s="186"/>
      <c r="Y76" s="253"/>
      <c r="Z76" s="186"/>
      <c r="AA76" s="253"/>
      <c r="AB76" s="186"/>
      <c r="AC76" s="128"/>
      <c r="AD76" s="128"/>
      <c r="AE76" s="186"/>
      <c r="AF76" s="186"/>
      <c r="AG76" s="123"/>
      <c r="AH76" s="123"/>
      <c r="AI76" s="123"/>
      <c r="AJ76" s="123"/>
      <c r="AK76" s="114"/>
    </row>
    <row r="77" spans="1:37" s="23" customFormat="1" ht="76.5" x14ac:dyDescent="0.2">
      <c r="A77" s="254" t="s">
        <v>26</v>
      </c>
      <c r="B77" s="254" t="s">
        <v>109</v>
      </c>
      <c r="C77" s="254" t="s">
        <v>324</v>
      </c>
      <c r="D77" s="254" t="s">
        <v>325</v>
      </c>
      <c r="E77" s="124" t="str">
        <f>CONCATENATE(B77," ",C77," ",D77)</f>
        <v>Afectación económica y reputacional por la pérdida o daños de una historia laboral debido a la sustracción de documentos del acervo documental, no entrega de documentos en calidad de prestamo  y pérdida de memoria documental por falta de buenas prácticas de gestión documental</v>
      </c>
      <c r="F77" s="256" t="s">
        <v>41</v>
      </c>
      <c r="G77" s="128" t="s">
        <v>32</v>
      </c>
      <c r="H77" s="186">
        <v>2500</v>
      </c>
      <c r="I77" s="186" t="s">
        <v>48</v>
      </c>
      <c r="J77" s="186" t="str">
        <f>IF((I77="Muy Bajo"),"20%",IF(I77="Baja","40%",IF(I77="Media","60%",IF(I77="Alta","80%",IF(I77="Muy Alta","100%","0")))))</f>
        <v>80%</v>
      </c>
      <c r="K77" s="186" t="s">
        <v>56</v>
      </c>
      <c r="L77" s="186" t="str">
        <f>IF((K77="Leve"),"20%",IF(K77="Menor","40%",IF(K77="Moderado","60%",IF(K77="Mayor","80%",IF(K77="Catastrófico","100%","0")))))</f>
        <v>60%</v>
      </c>
      <c r="M77" s="253" t="str">
        <f>IF((J77="100%")*(L77="100%"),"Extremo",IF((J77="100%")*(L77="80%"),"Alto",IF((J77="100%")*(L77="60%"),"Alto",IF((J77="100%")*(L77="40%"),"Alto",IF((J77="100%")*(L77="20%"),"Alto",IF((J77="80%")*(L77="100%"),"Extremo",IF((J77="80%")*(L77="80%"),"Alto",IF((J77="80%")*(L77="60%"),"Alto",IF((J77="80%")*(L77="40%"),"Moderado",IF((J77="80%")*(L77="20%"),"Moderado",IF((J77="60%")*(L77="100%"),"Extremo",IF((J77="60%")*(L77="80%"),"Alto",IF((J77="60%")*(L77="60%"),"Moderado",IF((J77="60%")*(L77="40%"),"Moderado",IF((J77="60%")*(L77="20%"),"Moderado",IF((J77="40%")*(L77="100%"),"Extremo",IF((J77="40%")*(L77="80%"),"Alto",IF((J77="40%")*(L77="60%"),"Moderado",IF((J77="40%")*(L77="40%"),"Moderado",IF((J77="40%")*(L77="20%"),"Bajo",IF((J77="20%")*(L77="100%"),"Extremo",IF((J77="20%")*(L77="80%"),"Alto",IF((J77="20%")*(L77="60%"),"Moderado",IF((J77="20%")*(L77="40%"),"Bajo",IF((J77="20%")*(L77="20%"),"Bajo","0")))))))))))))))))))))))))</f>
        <v>Alto</v>
      </c>
      <c r="N77" s="71" t="s">
        <v>326</v>
      </c>
      <c r="O77" s="38" t="s">
        <v>65</v>
      </c>
      <c r="P77" s="38" t="s">
        <v>67</v>
      </c>
      <c r="Q77" s="38" t="s">
        <v>71</v>
      </c>
      <c r="R77" s="39">
        <f>IF((P77="Preventivo"),"25%",IF(P77="Detectivo","15%",IF(P77="Correctivo","10%","0")))+IF((Q77="Automático"),"25%",IF(Q77="Manual","15%","0"))</f>
        <v>0.4</v>
      </c>
      <c r="S77" s="38" t="s">
        <v>74</v>
      </c>
      <c r="T77" s="38" t="s">
        <v>76</v>
      </c>
      <c r="U77" s="38" t="s">
        <v>79</v>
      </c>
      <c r="V77" s="40">
        <f>IF(O77="probabilidad",J77-(J77*R77),IF(O77="Impacto",(J77-0),"0"))</f>
        <v>0.48</v>
      </c>
      <c r="W77" s="253">
        <f t="shared" ref="W77" si="132">V78</f>
        <v>0.28799999999999998</v>
      </c>
      <c r="X77" s="186" t="str">
        <f t="shared" ref="X77" si="133">IF((W77&lt;21%),"Muy Bajo",IF((W77&lt;41%),"Baja",IF((W77&lt;61%),"Media",IF((W77&lt;81%),"Alta",IF((W77&lt;101%),"Muy alta","0")))))</f>
        <v>Baja</v>
      </c>
      <c r="Y77" s="253">
        <f t="shared" ref="Y77" si="134">IF(O77="Impacto",L77-(L77*R77),IF(O77="Probabilidad",L77-0,"0"))</f>
        <v>0.6</v>
      </c>
      <c r="Z77" s="186" t="str">
        <f t="shared" ref="Z77" si="135">IF((Y77&lt;21%),"Leve",IF((Y77&lt;41%),"Menor",IF((Y77&lt;61%),"Moderado",IF((Y77&lt;81%),"Mayor",IF((Y77&lt;101%),"Catastrófico","0")))))</f>
        <v>Moderado</v>
      </c>
      <c r="AA77" s="253" t="str">
        <f t="shared" ref="AA77" si="136">IF((X77="Muy alta")*(Z77="Catastrófico"),"Extremo",IF((X77="Muy alta")*(Z77="Mayor"),"Alto",IF((X77="Muy alta")*(Z77="Moderado"),"Alto",IF((X77="Muy alta")*(Z77="Menor"),"Alto",IF((X77="Muy alta")*(Z77="Leve"),"Alto",IF((X77="Alta")*(Z77="Catastrófico"),"Extremo",IF((X77="Alta")*(Z77="Mayor"),"Alto",IF((X77="Alta")*(Z77="Moderado"),"Alto",IF((X77="Alta")*(Z77="Menor"),"Moderado",IF((X77="Alta")*(Z77="Leve"),"Moderado",IF((X77="Media")*(Z77="Catastrófico"),"Extremo",IF((X77="Media")*(Z77="Mayor"),"Alto",IF((X77="Media")*(Z77="Moderado"),"Moderado",IF((X77="Media")*(Z77="Menor"),"Moderado",IF((X77="Media")*(Z77="Leve"),"Moderado",IF((X77="Baja")*(Z77="Catastrófico"),"Extremo",IF((X77="Baja")*(Z77="Mayor"),"Alto",IF((X77="Baja")*(Z77="Moderado"),"Moderado",IF((X77="Baja")*(Z77="Menor"),"Moderado",IF((X77="Baja")*(Z77="Leve"),"Bajo",IF((X77="Muy bajo")*(Z77="Catastrófico"),"Extremo",IF((X77="Muy bajo")*(Z77="Mayor"),"Alto",IF((X77="Muy bajo")*(Z77="Moderado"),"Moderado",IF((X77="Muy bajo")*(Z77="Menor"),"Bajo",IF((X77="Muy bajo")*(Z77="Leve"),"Bajo","0")))))))))))))))))))))))))</f>
        <v>Moderado</v>
      </c>
      <c r="AB77" s="186" t="s">
        <v>82</v>
      </c>
      <c r="AC77" s="69" t="s">
        <v>327</v>
      </c>
      <c r="AD77" s="128" t="s">
        <v>328</v>
      </c>
      <c r="AE77" s="248">
        <v>44955</v>
      </c>
      <c r="AF77" s="248">
        <v>44958</v>
      </c>
      <c r="AG77" s="122" t="s">
        <v>146</v>
      </c>
      <c r="AH77" s="122" t="s">
        <v>147</v>
      </c>
      <c r="AI77" s="122" t="s">
        <v>148</v>
      </c>
      <c r="AJ77" s="122" t="s">
        <v>149</v>
      </c>
      <c r="AK77" s="113" t="s">
        <v>134</v>
      </c>
    </row>
    <row r="78" spans="1:37" s="23" customFormat="1" ht="66.75" customHeight="1" x14ac:dyDescent="0.2">
      <c r="A78" s="254"/>
      <c r="B78" s="254"/>
      <c r="C78" s="254"/>
      <c r="D78" s="254"/>
      <c r="E78" s="125"/>
      <c r="F78" s="256"/>
      <c r="G78" s="128"/>
      <c r="H78" s="186"/>
      <c r="I78" s="186"/>
      <c r="J78" s="186"/>
      <c r="K78" s="186"/>
      <c r="L78" s="186"/>
      <c r="M78" s="253"/>
      <c r="N78" s="71" t="s">
        <v>329</v>
      </c>
      <c r="O78" s="38" t="s">
        <v>65</v>
      </c>
      <c r="P78" s="38" t="s">
        <v>67</v>
      </c>
      <c r="Q78" s="38" t="s">
        <v>71</v>
      </c>
      <c r="R78" s="39">
        <f>IF((P78="Preventivo"),"25%",IF(P78="Detectivo","15%",IF(P78="Correctivo","10%","0")))+IF((Q78="Automático"),"25%",IF(Q78="Manual","15%","0"))</f>
        <v>0.4</v>
      </c>
      <c r="S78" s="38" t="s">
        <v>75</v>
      </c>
      <c r="T78" s="38" t="s">
        <v>76</v>
      </c>
      <c r="U78" s="38" t="s">
        <v>78</v>
      </c>
      <c r="V78" s="40">
        <f>V77-(V77*R78)</f>
        <v>0.28799999999999998</v>
      </c>
      <c r="W78" s="253"/>
      <c r="X78" s="186"/>
      <c r="Y78" s="253"/>
      <c r="Z78" s="186"/>
      <c r="AA78" s="253"/>
      <c r="AB78" s="186"/>
      <c r="AC78" s="69" t="s">
        <v>330</v>
      </c>
      <c r="AD78" s="128"/>
      <c r="AE78" s="186"/>
      <c r="AF78" s="186"/>
      <c r="AG78" s="123"/>
      <c r="AH78" s="123"/>
      <c r="AI78" s="123"/>
      <c r="AJ78" s="123"/>
      <c r="AK78" s="114"/>
    </row>
    <row r="79" spans="1:37" s="23" customFormat="1" ht="121.5" customHeight="1" x14ac:dyDescent="0.2">
      <c r="A79" s="254" t="s">
        <v>26</v>
      </c>
      <c r="B79" s="254" t="s">
        <v>92</v>
      </c>
      <c r="C79" s="254" t="s">
        <v>331</v>
      </c>
      <c r="D79" s="254" t="s">
        <v>332</v>
      </c>
      <c r="E79" s="179" t="str">
        <f>CONCATENATE(B79," ",C79," ",D79)</f>
        <v>Afectación reputacional por queja o reclamo de un servidor de la Universidad debido a inconsistencias en la liquidación de las Cesantias por error humano,  error de liquidación de algun factor en la nomina y falta de un sistema de información integrado, teniendo en cuenta que las cesantias se liquidan de manera manual</v>
      </c>
      <c r="F79" s="256" t="s">
        <v>41</v>
      </c>
      <c r="G79" s="128" t="s">
        <v>32</v>
      </c>
      <c r="H79" s="186">
        <v>810</v>
      </c>
      <c r="I79" s="186" t="s">
        <v>48</v>
      </c>
      <c r="J79" s="186" t="str">
        <f>IF((I79="Muy Bajo"),"20%",IF(I79="Baja","40%",IF(I79="Media","60%",IF(I79="Alta","80%",IF(I79="Muy Alta","100%","0")))))</f>
        <v>80%</v>
      </c>
      <c r="K79" s="186" t="s">
        <v>55</v>
      </c>
      <c r="L79" s="186" t="str">
        <f>IF((K79="Leve"),"20%",IF(K79="Menor","40%",IF(K79="Moderado","60%",IF(K79="Mayor","80%",IF(K79="Catastrófico","100%","0")))))</f>
        <v>40%</v>
      </c>
      <c r="M79" s="261" t="str">
        <f>IF((J79="100%")*(L79="100%"),"Extremo",IF((J79="100%")*(L79="80%"),"Alto",IF((J79="100%")*(L79="60%"),"Alto",IF((J79="100%")*(L79="40%"),"Alto",IF((J79="100%")*(L79="20%"),"Alto",IF((J79="80%")*(L79="100%"),"Extremo",IF((J79="80%")*(L79="80%"),"Alto",IF((J79="80%")*(L79="60%"),"Alto",IF((J79="80%")*(L79="40%"),"Moderado",IF((J79="80%")*(L79="20%"),"Moderado",IF((J79="60%")*(L79="100%"),"Extremo",IF((J79="60%")*(L79="80%"),"Alto",IF((J79="60%")*(L79="60%"),"Moderado",IF((J79="60%")*(L79="40%"),"Moderado",IF((J79="60%")*(L79="20%"),"Moderado",IF((J79="40%")*(L79="100%"),"Extremo",IF((J79="40%")*(L79="80%"),"Alto",IF((J79="40%")*(L79="60%"),"Moderado",IF((J79="40%")*(L79="40%"),"Moderado",IF((J79="40%")*(L79="20%"),"Bajo",IF((J79="20%")*(L79="100%"),"Extremo",IF((J79="20%")*(L79="80%"),"Alto",IF((J79="20%")*(L79="60%"),"Moderado",IF((J79="20%")*(L79="40%"),"Bajo",IF((J79="20%")*(L79="20%"),"Bajo","0")))))))))))))))))))))))))</f>
        <v>Moderado</v>
      </c>
      <c r="N79" s="71" t="s">
        <v>333</v>
      </c>
      <c r="O79" s="38" t="s">
        <v>65</v>
      </c>
      <c r="P79" s="38" t="s">
        <v>67</v>
      </c>
      <c r="Q79" s="38" t="s">
        <v>71</v>
      </c>
      <c r="R79" s="72">
        <f t="shared" ref="R79:R84" si="137">IF((P79="Preventivo"),"25%",IF(P79="Detectivo","15%",IF(P79="Correctivo","10%","0")))+IF((Q79="Automático"),"25%",IF(Q79="Manual","15%","0"))</f>
        <v>0.4</v>
      </c>
      <c r="S79" s="38" t="s">
        <v>74</v>
      </c>
      <c r="T79" s="38" t="s">
        <v>76</v>
      </c>
      <c r="U79" s="38" t="s">
        <v>78</v>
      </c>
      <c r="V79" s="72">
        <f>IF(O79="probabilidad",J79-(J79*R79),IF(O79="Impacto",(J79-0),"0"))</f>
        <v>0.48</v>
      </c>
      <c r="W79" s="261">
        <f>V80</f>
        <v>0.33599999999999997</v>
      </c>
      <c r="X79" s="186" t="str">
        <f>IF((W79&lt;21%),"Muy Bajo",IF((W79&lt;41%),"Baja",IF((W79&lt;61%),"Media",IF((W79&lt;81%),"Alta",IF((W79&lt;101%),"Muy alta","0")))))</f>
        <v>Baja</v>
      </c>
      <c r="Y79" s="261">
        <f>IF(O79="Impacto",L79-(L79*R79),IF(O79="Probabilidad",L79-0,"0"))</f>
        <v>0.4</v>
      </c>
      <c r="Z79" s="186" t="str">
        <f>IF((Y79&lt;21%),"Leve",IF((Y79&lt;41%),"Menor",IF((Y79&lt;61%),"Moderado",IF((Y79&lt;81%),"Mayor",IF((Y79&lt;101%),"Catastrófico","0")))))</f>
        <v>Menor</v>
      </c>
      <c r="AA79" s="261" t="str">
        <f>IF((X79="Muy alta")*(Z79="Catastrófico"),"Extremo",IF((X79="Muy alta")*(Z79="Mayor"),"Alto",IF((X79="Muy alta")*(Z79="Moderado"),"Alto",IF((X79="Muy alta")*(Z79="Menor"),"Alto",IF((X79="Muy alta")*(Z79="Leve"),"Alto",IF((X79="Alta")*(Z79="Catastrófico"),"Extremo",IF((X79="Alta")*(Z79="Mayor"),"Alto",IF((X79="Alta")*(Z79="Moderado"),"Alto",IF((X79="Alta")*(Z79="Menor"),"Moderado",IF((X79="Alta")*(Z79="Leve"),"Moderado",IF((X79="Media")*(Z79="Catastrófico"),"Extremo",IF((X79="Media")*(Z79="Mayor"),"Alto",IF((X79="Media")*(Z79="Moderado"),"Moderado",IF((X79="Media")*(Z79="Menor"),"Moderado",IF((X79="Media")*(Z79="Leve"),"Moderado",IF((X79="Baja")*(Z79="Catastrófico"),"Extremo",IF((X79="Baja")*(Z79="Mayor"),"Alto",IF((X79="Baja")*(Z79="Moderado"),"Moderado",IF((X79="Baja")*(Z79="Menor"),"Moderado",IF((X79="Baja")*(Z79="Leve"),"Bajo",IF((X79="Muy bajo")*(Z79="Catastrófico"),"Extremo",IF((X79="Muy bajo")*(Z79="Mayor"),"Alto",IF((X79="Muy bajo")*(Z79="Moderado"),"Moderado",IF((X79="Muy bajo")*(Z79="Menor"),"Bajo",IF((X79="Muy bajo")*(Z79="Leve"),"Bajo","0")))))))))))))))))))))))))</f>
        <v>Moderado</v>
      </c>
      <c r="AB79" s="186" t="s">
        <v>82</v>
      </c>
      <c r="AC79" s="128" t="s">
        <v>334</v>
      </c>
      <c r="AD79" s="128" t="s">
        <v>335</v>
      </c>
      <c r="AE79" s="248">
        <v>44955</v>
      </c>
      <c r="AF79" s="248">
        <v>44958</v>
      </c>
      <c r="AG79" s="122" t="s">
        <v>146</v>
      </c>
      <c r="AH79" s="122" t="s">
        <v>147</v>
      </c>
      <c r="AI79" s="122" t="s">
        <v>148</v>
      </c>
      <c r="AJ79" s="122" t="s">
        <v>149</v>
      </c>
      <c r="AK79" s="113" t="s">
        <v>134</v>
      </c>
    </row>
    <row r="80" spans="1:37" s="23" customFormat="1" ht="105.75" customHeight="1" x14ac:dyDescent="0.2">
      <c r="A80" s="254"/>
      <c r="B80" s="254"/>
      <c r="C80" s="259"/>
      <c r="D80" s="259"/>
      <c r="E80" s="180"/>
      <c r="F80" s="256"/>
      <c r="G80" s="128"/>
      <c r="H80" s="260"/>
      <c r="I80" s="186"/>
      <c r="J80" s="260"/>
      <c r="K80" s="186"/>
      <c r="L80" s="260"/>
      <c r="M80" s="260"/>
      <c r="N80" s="71" t="s">
        <v>336</v>
      </c>
      <c r="O80" s="38" t="s">
        <v>65</v>
      </c>
      <c r="P80" s="38" t="s">
        <v>68</v>
      </c>
      <c r="Q80" s="38" t="s">
        <v>71</v>
      </c>
      <c r="R80" s="73">
        <f t="shared" si="137"/>
        <v>0.3</v>
      </c>
      <c r="S80" s="38" t="s">
        <v>74</v>
      </c>
      <c r="T80" s="38" t="s">
        <v>76</v>
      </c>
      <c r="U80" s="38" t="s">
        <v>78</v>
      </c>
      <c r="V80" s="73">
        <f>V79-(V79*R80)</f>
        <v>0.33599999999999997</v>
      </c>
      <c r="W80" s="260"/>
      <c r="X80" s="260"/>
      <c r="Y80" s="260"/>
      <c r="Z80" s="260"/>
      <c r="AA80" s="260"/>
      <c r="AB80" s="186"/>
      <c r="AC80" s="263"/>
      <c r="AD80" s="264"/>
      <c r="AE80" s="186"/>
      <c r="AF80" s="186"/>
      <c r="AG80" s="123"/>
      <c r="AH80" s="123"/>
      <c r="AI80" s="123"/>
      <c r="AJ80" s="123"/>
      <c r="AK80" s="114"/>
    </row>
    <row r="81" spans="1:37" s="23" customFormat="1" ht="80.25" customHeight="1" x14ac:dyDescent="0.2">
      <c r="A81" s="254" t="s">
        <v>26</v>
      </c>
      <c r="B81" s="254" t="s">
        <v>92</v>
      </c>
      <c r="C81" s="254" t="s">
        <v>337</v>
      </c>
      <c r="D81" s="254" t="s">
        <v>338</v>
      </c>
      <c r="E81" s="179" t="str">
        <f>CONCATENATE(B81," ",C81," ",D81)</f>
        <v>Afectación reputacional Por queja o reclamo de un servidor de la Universidad Debido al pago de las cesantias  en un  fondo diferente al que se encuentra afiliado el funcionario</v>
      </c>
      <c r="F81" s="256" t="s">
        <v>41</v>
      </c>
      <c r="G81" s="128" t="s">
        <v>32</v>
      </c>
      <c r="H81" s="186">
        <v>810</v>
      </c>
      <c r="I81" s="186" t="s">
        <v>48</v>
      </c>
      <c r="J81" s="186" t="str">
        <f>IF((I81="Muy Bajo"),"20%",IF(I81="Baja","40%",IF(I81="Media","60%",IF(I81="Alta","80%",IF(I81="Muy Alta","100%","0")))))</f>
        <v>80%</v>
      </c>
      <c r="K81" s="186" t="s">
        <v>55</v>
      </c>
      <c r="L81" s="186" t="str">
        <f>IF((K81="Leve"),"20%",IF(K81="Menor","40%",IF(K81="Moderado","60%",IF(K81="Mayor","80%",IF(K81="Catastrófico","100%","0")))))</f>
        <v>40%</v>
      </c>
      <c r="M81" s="261" t="str">
        <f>IF((J81="100%")*(L81="100%"),"Extremo",IF((J81="100%")*(L81="80%"),"Alto",IF((J81="100%")*(L81="60%"),"Alto",IF((J81="100%")*(L81="40%"),"Alto",IF((J81="100%")*(L81="20%"),"Alto",IF((J81="80%")*(L81="100%"),"Extremo",IF((J81="80%")*(L81="80%"),"Alto",IF((J81="80%")*(L81="60%"),"Alto",IF((J81="80%")*(L81="40%"),"Moderado",IF((J81="80%")*(L81="20%"),"Moderado",IF((J81="60%")*(L81="100%"),"Extremo",IF((J81="60%")*(L81="80%"),"Alto",IF((J81="60%")*(L81="60%"),"Moderado",IF((J81="60%")*(L81="40%"),"Moderado",IF((J81="60%")*(L81="20%"),"Moderado",IF((J81="40%")*(L81="100%"),"Extremo",IF((J81="40%")*(L81="80%"),"Alto",IF((J81="40%")*(L81="60%"),"Moderado",IF((J81="40%")*(L81="40%"),"Moderado",IF((J81="40%")*(L81="20%"),"Bajo",IF((J81="20%")*(L81="100%"),"Extremo",IF((J81="20%")*(L81="80%"),"Alto",IF((J81="20%")*(L81="60%"),"Moderado",IF((J81="20%")*(L81="40%"),"Bajo",IF((J81="20%")*(L81="20%"),"Bajo","0")))))))))))))))))))))))))</f>
        <v>Moderado</v>
      </c>
      <c r="N81" s="71" t="s">
        <v>339</v>
      </c>
      <c r="O81" s="38" t="s">
        <v>65</v>
      </c>
      <c r="P81" s="38" t="s">
        <v>67</v>
      </c>
      <c r="Q81" s="38" t="s">
        <v>71</v>
      </c>
      <c r="R81" s="72">
        <f t="shared" si="137"/>
        <v>0.4</v>
      </c>
      <c r="S81" s="38" t="s">
        <v>75</v>
      </c>
      <c r="T81" s="38" t="s">
        <v>76</v>
      </c>
      <c r="U81" s="38" t="s">
        <v>78</v>
      </c>
      <c r="V81" s="72">
        <f>IF(O81="probabilidad",J81-(J81*R81),IF(O81="Impacto",(J81-0),"0"))</f>
        <v>0.48</v>
      </c>
      <c r="W81" s="261">
        <f>V82</f>
        <v>0.28799999999999998</v>
      </c>
      <c r="X81" s="186" t="str">
        <f>IF((W81&lt;21%),"Muy Bajo",IF((W81&lt;41%),"Baja",IF((W81&lt;61%),"Media",IF((W81&lt;81%),"Alta",IF((W81&lt;101%),"Muy alta","0")))))</f>
        <v>Baja</v>
      </c>
      <c r="Y81" s="261">
        <f>IF(O81="Impacto",L81-(L81*R81),IF(O81="Probabilidad",L81-0,"0"))</f>
        <v>0.4</v>
      </c>
      <c r="Z81" s="186" t="str">
        <f>IF((Y81&lt;21%),"Leve",IF((Y81&lt;41%),"Menor",IF((Y81&lt;61%),"Moderado",IF((Y81&lt;81%),"Mayor",IF((Y81&lt;101%),"Catastrófico","0")))))</f>
        <v>Menor</v>
      </c>
      <c r="AA81" s="261" t="str">
        <f>IF((X81="Muy alta")*(Z81="Catastrófico"),"Extremo",IF((X81="Muy alta")*(Z81="Mayor"),"Alto",IF((X81="Muy alta")*(Z81="Moderado"),"Alto",IF((X81="Muy alta")*(Z81="Menor"),"Alto",IF((X81="Muy alta")*(Z81="Leve"),"Alto",IF((X81="Alta")*(Z81="Catastrófico"),"Extremo",IF((X81="Alta")*(Z81="Mayor"),"Alto",IF((X81="Alta")*(Z81="Moderado"),"Alto",IF((X81="Alta")*(Z81="Menor"),"Moderado",IF((X81="Alta")*(Z81="Leve"),"Moderado",IF((X81="Media")*(Z81="Catastrófico"),"Extremo",IF((X81="Media")*(Z81="Mayor"),"Alto",IF((X81="Media")*(Z81="Moderado"),"Moderado",IF((X81="Media")*(Z81="Menor"),"Moderado",IF((X81="Media")*(Z81="Leve"),"Moderado",IF((X81="Baja")*(Z81="Catastrófico"),"Extremo",IF((X81="Baja")*(Z81="Mayor"),"Alto",IF((X81="Baja")*(Z81="Moderado"),"Moderado",IF((X81="Baja")*(Z81="Menor"),"Moderado",IF((X81="Baja")*(Z81="Leve"),"Bajo",IF((X81="Muy bajo")*(Z81="Catastrófico"),"Extremo",IF((X81="Muy bajo")*(Z81="Mayor"),"Alto",IF((X81="Muy bajo")*(Z81="Moderado"),"Moderado",IF((X81="Muy bajo")*(Z81="Menor"),"Bajo",IF((X81="Muy bajo")*(Z81="Leve"),"Bajo","0")))))))))))))))))))))))))</f>
        <v>Moderado</v>
      </c>
      <c r="AB81" s="186" t="s">
        <v>82</v>
      </c>
      <c r="AC81" s="128" t="s">
        <v>340</v>
      </c>
      <c r="AD81" s="128" t="s">
        <v>341</v>
      </c>
      <c r="AE81" s="248">
        <v>44955</v>
      </c>
      <c r="AF81" s="248">
        <v>44958</v>
      </c>
      <c r="AG81" s="122" t="s">
        <v>146</v>
      </c>
      <c r="AH81" s="122" t="s">
        <v>147</v>
      </c>
      <c r="AI81" s="122" t="s">
        <v>148</v>
      </c>
      <c r="AJ81" s="122" t="s">
        <v>149</v>
      </c>
      <c r="AK81" s="113" t="s">
        <v>134</v>
      </c>
    </row>
    <row r="82" spans="1:37" s="23" customFormat="1" ht="93.75" customHeight="1" x14ac:dyDescent="0.2">
      <c r="A82" s="254"/>
      <c r="B82" s="254"/>
      <c r="C82" s="262"/>
      <c r="D82" s="259"/>
      <c r="E82" s="180"/>
      <c r="F82" s="256"/>
      <c r="G82" s="128"/>
      <c r="H82" s="260"/>
      <c r="I82" s="186"/>
      <c r="J82" s="260"/>
      <c r="K82" s="186"/>
      <c r="L82" s="260"/>
      <c r="M82" s="260"/>
      <c r="N82" s="71" t="s">
        <v>342</v>
      </c>
      <c r="O82" s="38" t="s">
        <v>65</v>
      </c>
      <c r="P82" s="38" t="s">
        <v>67</v>
      </c>
      <c r="Q82" s="38" t="s">
        <v>71</v>
      </c>
      <c r="R82" s="72">
        <f t="shared" si="137"/>
        <v>0.4</v>
      </c>
      <c r="S82" s="38" t="s">
        <v>75</v>
      </c>
      <c r="T82" s="38" t="s">
        <v>76</v>
      </c>
      <c r="U82" s="38" t="s">
        <v>78</v>
      </c>
      <c r="V82" s="72">
        <f>V81-(V81*R82)</f>
        <v>0.28799999999999998</v>
      </c>
      <c r="W82" s="260"/>
      <c r="X82" s="260"/>
      <c r="Y82" s="260"/>
      <c r="Z82" s="260"/>
      <c r="AA82" s="260"/>
      <c r="AB82" s="186"/>
      <c r="AC82" s="260"/>
      <c r="AD82" s="264"/>
      <c r="AE82" s="186"/>
      <c r="AF82" s="186"/>
      <c r="AG82" s="123"/>
      <c r="AH82" s="123"/>
      <c r="AI82" s="123"/>
      <c r="AJ82" s="123"/>
      <c r="AK82" s="114"/>
    </row>
    <row r="83" spans="1:37" s="23" customFormat="1" ht="90" customHeight="1" x14ac:dyDescent="0.2">
      <c r="A83" s="254" t="s">
        <v>26</v>
      </c>
      <c r="B83" s="254" t="s">
        <v>109</v>
      </c>
      <c r="C83" s="254" t="s">
        <v>343</v>
      </c>
      <c r="D83" s="254" t="s">
        <v>344</v>
      </c>
      <c r="E83" s="179" t="str">
        <f>CONCATENATE(B83," ",C83," ",D83)</f>
        <v>Afectación económica y reputacional  Por pago de un día de salario del trabajador por cada dia de mora y queja o reclamo del funcionario afectado Debido al No pago de las Cesantias  en las fechas establecidas por la ley</v>
      </c>
      <c r="F83" s="256" t="s">
        <v>41</v>
      </c>
      <c r="G83" s="128" t="s">
        <v>32</v>
      </c>
      <c r="H83" s="186">
        <v>810</v>
      </c>
      <c r="I83" s="186" t="s">
        <v>48</v>
      </c>
      <c r="J83" s="186" t="str">
        <f>IF((I83="Muy Bajo"),"20%",IF(I83="Baja","40%",IF(I83="Media","60%",IF(I83="Alta","80%",IF(I83="Muy Alta","100%","0")))))</f>
        <v>80%</v>
      </c>
      <c r="K83" s="186" t="s">
        <v>57</v>
      </c>
      <c r="L83" s="186" t="str">
        <f>IF((K83="Leve"),"20%",IF(K83="Menor","40%",IF(K83="Moderado","60%",IF(K83="Mayor","80%",IF(K83="Catastrófico","100%","0")))))</f>
        <v>80%</v>
      </c>
      <c r="M83" s="261" t="str">
        <f t="shared" ref="M83" si="138">IF((J83="100%")*(L83="100%"),"Extremo",IF((J83="100%")*(L83="80%"),"Alto",IF((J83="100%")*(L83="60%"),"Alto",IF((J83="100%")*(L83="40%"),"Alto",IF((J83="100%")*(L83="20%"),"Alto",IF((J83="80%")*(L83="100%"),"Extremo",IF((J83="80%")*(L83="80%"),"Alto",IF((J83="80%")*(L83="60%"),"Alto",IF((J83="80%")*(L83="40%"),"Moderado",IF((J83="80%")*(L83="20%"),"Moderado",IF((J83="60%")*(L83="100%"),"Extremo",IF((J83="60%")*(L83="80%"),"Alto",IF((J83="60%")*(L83="60%"),"Moderado",IF((J83="60%")*(L83="40%"),"Moderado",IF((J83="60%")*(L83="20%"),"Moderado",IF((J83="40%")*(L83="100%"),"Extremo",IF((J83="40%")*(L83="80%"),"Alto",IF((J83="40%")*(L83="60%"),"Moderado",IF((J83="40%")*(L83="40%"),"Moderado",IF((J83="40%")*(L83="20%"),"Bajo",IF((J83="20%")*(L83="100%"),"Extremo",IF((J83="20%")*(L83="80%"),"Alto",IF((J83="20%")*(L83="60%"),"Moderado",IF((J83="20%")*(L83="40%"),"Bajo",IF((J83="20%")*(L83="20%"),"Bajo","0")))))))))))))))))))))))))</f>
        <v>Alto</v>
      </c>
      <c r="N83" s="71" t="s">
        <v>345</v>
      </c>
      <c r="O83" s="38" t="s">
        <v>65</v>
      </c>
      <c r="P83" s="38" t="s">
        <v>67</v>
      </c>
      <c r="Q83" s="38" t="s">
        <v>71</v>
      </c>
      <c r="R83" s="72">
        <f t="shared" si="137"/>
        <v>0.4</v>
      </c>
      <c r="S83" s="38" t="s">
        <v>75</v>
      </c>
      <c r="T83" s="38" t="s">
        <v>76</v>
      </c>
      <c r="U83" s="38" t="s">
        <v>78</v>
      </c>
      <c r="V83" s="72">
        <f>IF(O83="probabilidad",J83-(J83*R83),IF(O83="Impacto",(J83-0),"0"))</f>
        <v>0.48</v>
      </c>
      <c r="W83" s="261">
        <f>V84</f>
        <v>0.48</v>
      </c>
      <c r="X83" s="186" t="str">
        <f>IF((W83&lt;21%),"Muy Bajo",IF((W83&lt;41%),"Baja",IF((W83&lt;61%),"Media",IF((W83&lt;81%),"Alta",IF((W83&lt;101%),"Muy alta","0")))))</f>
        <v>Media</v>
      </c>
      <c r="Y83" s="261">
        <f>IF(O83="Impacto",L83-(L83*R83),IF(O83="Probabilidad",L83-0,"0"))</f>
        <v>0.8</v>
      </c>
      <c r="Z83" s="186" t="str">
        <f>IF((Y83&lt;21%),"Leve",IF((Y83&lt;41%),"Menor",IF((Y83&lt;61%),"Moderado",IF((Y83&lt;81%),"Mayor",IF((Y83&lt;101%),"Catastrófico","0")))))</f>
        <v>Mayor</v>
      </c>
      <c r="AA83" s="261" t="str">
        <f>IF((X83="Muy alta")*(Z83="Catastrófico"),"Extremo",IF((X83="Muy alta")*(Z83="Mayor"),"Alto",IF((X83="Muy alta")*(Z83="Moderado"),"Alto",IF((X83="Muy alta")*(Z83="Menor"),"Alto",IF((X83="Muy alta")*(Z83="Leve"),"Alto",IF((X83="Alta")*(Z83="Catastrófico"),"Extremo",IF((X83="Alta")*(Z83="Mayor"),"Alto",IF((X83="Alta")*(Z83="Moderado"),"Alto",IF((X83="Alta")*(Z83="Menor"),"Moderado",IF((X83="Alta")*(Z83="Leve"),"Moderado",IF((X83="Media")*(Z83="Catastrófico"),"Extremo",IF((X83="Media")*(Z83="Mayor"),"Alto",IF((X83="Media")*(Z83="Moderado"),"Moderado",IF((X83="Media")*(Z83="Menor"),"Moderado",IF((X83="Media")*(Z83="Leve"),"Moderado",IF((X83="Baja")*(Z83="Catastrófico"),"Extremo",IF((X83="Baja")*(Z83="Mayor"),"Alto",IF((X83="Baja")*(Z83="Moderado"),"Moderado",IF((X83="Baja")*(Z83="Menor"),"Moderado",IF((X83="Baja")*(Z83="Leve"),"Bajo",IF((X83="Muy bajo")*(Z83="Catastrófico"),"Extremo",IF((X83="Muy bajo")*(Z83="Mayor"),"Alto",IF((X83="Muy bajo")*(Z83="Moderado"),"Moderado",IF((X83="Muy bajo")*(Z83="Menor"),"Bajo",IF((X83="Muy bajo")*(Z83="Leve"),"Bajo","0")))))))))))))))))))))))))</f>
        <v>Alto</v>
      </c>
      <c r="AB83" s="186" t="s">
        <v>82</v>
      </c>
      <c r="AC83" s="128" t="s">
        <v>346</v>
      </c>
      <c r="AD83" s="128" t="s">
        <v>341</v>
      </c>
      <c r="AE83" s="248">
        <v>44955</v>
      </c>
      <c r="AF83" s="248">
        <v>44958</v>
      </c>
      <c r="AG83" s="122" t="s">
        <v>146</v>
      </c>
      <c r="AH83" s="122" t="s">
        <v>147</v>
      </c>
      <c r="AI83" s="122" t="s">
        <v>148</v>
      </c>
      <c r="AJ83" s="122" t="s">
        <v>149</v>
      </c>
      <c r="AK83" s="113" t="s">
        <v>134</v>
      </c>
    </row>
    <row r="84" spans="1:37" s="23" customFormat="1" ht="75" customHeight="1" x14ac:dyDescent="0.2">
      <c r="A84" s="254"/>
      <c r="B84" s="254"/>
      <c r="C84" s="259"/>
      <c r="D84" s="259"/>
      <c r="E84" s="180"/>
      <c r="F84" s="256"/>
      <c r="G84" s="128"/>
      <c r="H84" s="260"/>
      <c r="I84" s="186"/>
      <c r="J84" s="260"/>
      <c r="K84" s="186"/>
      <c r="L84" s="260"/>
      <c r="M84" s="260"/>
      <c r="N84" s="74"/>
      <c r="O84" s="38"/>
      <c r="P84" s="38"/>
      <c r="Q84" s="38"/>
      <c r="R84" s="72">
        <f t="shared" si="137"/>
        <v>0</v>
      </c>
      <c r="S84" s="38"/>
      <c r="T84" s="38"/>
      <c r="U84" s="38"/>
      <c r="V84" s="72">
        <f>V83-(V83*R84)</f>
        <v>0.48</v>
      </c>
      <c r="W84" s="260"/>
      <c r="X84" s="260"/>
      <c r="Y84" s="260"/>
      <c r="Z84" s="260"/>
      <c r="AA84" s="260"/>
      <c r="AB84" s="186"/>
      <c r="AC84" s="260"/>
      <c r="AD84" s="264"/>
      <c r="AE84" s="186"/>
      <c r="AF84" s="186"/>
      <c r="AG84" s="123"/>
      <c r="AH84" s="123"/>
      <c r="AI84" s="123"/>
      <c r="AJ84" s="123"/>
      <c r="AK84" s="114"/>
    </row>
    <row r="85" spans="1:37" s="23" customFormat="1" ht="63.75" x14ac:dyDescent="0.2">
      <c r="A85" s="254" t="s">
        <v>26</v>
      </c>
      <c r="B85" s="254" t="s">
        <v>109</v>
      </c>
      <c r="C85" s="265" t="s">
        <v>347</v>
      </c>
      <c r="D85" s="265" t="s">
        <v>348</v>
      </c>
      <c r="E85" s="179" t="str">
        <f>CONCATENATE(B85," ",C85," ",D85)</f>
        <v>Afectación económica y reputacional por multas, sanciones y denuncias, investigación de entes de control. Debido a la vinculación de personal que incumple con los normatividad y legislación asociada.</v>
      </c>
      <c r="F85" s="256" t="s">
        <v>41</v>
      </c>
      <c r="G85" s="128" t="s">
        <v>32</v>
      </c>
      <c r="H85" s="186">
        <v>100</v>
      </c>
      <c r="I85" s="186" t="s">
        <v>47</v>
      </c>
      <c r="J85" s="186" t="str">
        <f>IF((I85="Muy Bajo"),"20%",IF(I85="Baja","40%",IF(I85="Media","60%",IF(I85="Alta","80%",IF(I85="Muy Alta","100%","0")))))</f>
        <v>60%</v>
      </c>
      <c r="K85" s="186" t="s">
        <v>56</v>
      </c>
      <c r="L85" s="186" t="str">
        <f t="shared" ref="L85" si="139">IF((K85="Leve"),"20%",IF(K85="Menor","40%",IF(K85="Moderado","60%",IF(K85="Mayor","80%",IF(K85="Catastrófico","100%","0")))))</f>
        <v>60%</v>
      </c>
      <c r="M85" s="261" t="str">
        <f t="shared" ref="M85" si="140">IF((J85="100%")*(L85="100%"),"Extremo",IF((J85="100%")*(L85="80%"),"Alto",IF((J85="100%")*(L85="60%"),"Alto",IF((J85="100%")*(L85="40%"),"Alto",IF((J85="100%")*(L85="20%"),"Alto",IF((J85="80%")*(L85="100%"),"Extremo",IF((J85="80%")*(L85="80%"),"Alto",IF((J85="80%")*(L85="60%"),"Alto",IF((J85="80%")*(L85="40%"),"Moderado",IF((J85="80%")*(L85="20%"),"Moderado",IF((J85="60%")*(L85="100%"),"Extremo",IF((J85="60%")*(L85="80%"),"Alto",IF((J85="60%")*(L85="60%"),"Moderado",IF((J85="60%")*(L85="40%"),"Moderado",IF((J85="60%")*(L85="20%"),"Moderado",IF((J85="40%")*(L85="100%"),"Extremo",IF((J85="40%")*(L85="80%"),"Alto",IF((J85="40%")*(L85="60%"),"Moderado",IF((J85="40%")*(L85="40%"),"Moderado",IF((J85="40%")*(L85="20%"),"Bajo",IF((J85="20%")*(L85="100%"),"Extremo",IF((J85="20%")*(L85="80%"),"Alto",IF((J85="20%")*(L85="60%"),"Moderado",IF((J85="20%")*(L85="40%"),"Bajo",IF((J85="20%")*(L85="20%"),"Bajo","0")))))))))))))))))))))))))</f>
        <v>Moderado</v>
      </c>
      <c r="N85" s="71" t="s">
        <v>643</v>
      </c>
      <c r="O85" s="38" t="s">
        <v>65</v>
      </c>
      <c r="P85" s="38" t="s">
        <v>67</v>
      </c>
      <c r="Q85" s="38" t="s">
        <v>71</v>
      </c>
      <c r="R85" s="39">
        <f>IF((P85="Preventivo"),"25%",IF(P85="Detectivo","15%",IF(P85="Correctivo","10%","0")))+IF((Q85="Automático"),"25%",IF(Q85="Manual","15%","0"))</f>
        <v>0.4</v>
      </c>
      <c r="S85" s="38" t="s">
        <v>74</v>
      </c>
      <c r="T85" s="38" t="s">
        <v>76</v>
      </c>
      <c r="U85" s="38" t="s">
        <v>78</v>
      </c>
      <c r="V85" s="39">
        <f>IF(O85="probabilidad",J85-(J85*R85),IF(O85="Impacto",(J85-0),"0"))</f>
        <v>0.36</v>
      </c>
      <c r="W85" s="253">
        <f>V86</f>
        <v>0.252</v>
      </c>
      <c r="X85" s="186" t="str">
        <f>IF((W85&lt;21%),"Muy Bajo",IF((W85&lt;41%),"Baja",IF((W85&lt;61%),"Media",IF((W85&lt;81%),"Alta",IF((W85&lt;101%),"Muy alta","0")))))</f>
        <v>Baja</v>
      </c>
      <c r="Y85" s="253">
        <f t="shared" ref="Y85" si="141">IF(O85="Impacto",L85-(L85*R85),IF(O85="Probabilidad",L85-0,"0"))</f>
        <v>0.6</v>
      </c>
      <c r="Z85" s="186" t="str">
        <f>IF((Y85&lt;21%),"Leve",IF((Y85&lt;41%),"Menor",IF((Y85&lt;61%),"Moderado",IF((Y85&lt;81%),"Mayor",IF((Y85&lt;101%),"Catastrófico","0")))))</f>
        <v>Moderado</v>
      </c>
      <c r="AA85" s="253" t="str">
        <f>IF((X85="Muy alta")*(Z85="Catastrófico"),"Extremo",IF((X85="Muy alta")*(Z85="Mayor"),"Alto",IF((X85="Muy alta")*(Z85="Moderado"),"Alto",IF((X85="Muy alta")*(Z85="Menor"),"Alto",IF((X85="Muy alta")*(Z85="Leve"),"Alto",IF((X85="Alta")*(Z85="Catastrófico"),"Extremo",IF((X85="Alta")*(Z85="Mayor"),"Alto",IF((X85="Alta")*(Z85="Moderado"),"Alto",IF((X85="Alta")*(Z85="Menor"),"Moderado",IF((X85="Alta")*(Z85="Leve"),"Moderado",IF((X85="Media")*(Z85="Catastrófico"),"Extremo",IF((X85="Media")*(Z85="Mayor"),"Alto",IF((X85="Media")*(Z85="Moderado"),"Moderado",IF((X85="Media")*(Z85="Menor"),"Moderado",IF((X85="Media")*(Z85="Leve"),"Moderado",IF((X85="Baja")*(Z85="Catastrófico"),"Extremo",IF((X85="Baja")*(Z85="Mayor"),"Alto",IF((X85="Baja")*(Z85="Moderado"),"Moderado",IF((X85="Baja")*(Z85="Menor"),"Moderado",IF((X85="Baja")*(Z85="Leve"),"Bajo",IF((X85="Muy bajo")*(Z85="Catastrófico"),"Extremo",IF((X85="Muy bajo")*(Z85="Mayor"),"Alto",IF((X85="Muy bajo")*(Z85="Moderado"),"Moderado",IF((X85="Muy bajo")*(Z85="Menor"),"Bajo",IF((X85="Muy bajo")*(Z85="Leve"),"Bajo","0")))))))))))))))))))))))))</f>
        <v>Moderado</v>
      </c>
      <c r="AB85" s="186" t="s">
        <v>82</v>
      </c>
      <c r="AC85" s="128" t="s">
        <v>349</v>
      </c>
      <c r="AD85" s="128" t="s">
        <v>350</v>
      </c>
      <c r="AE85" s="248">
        <v>44955</v>
      </c>
      <c r="AF85" s="248">
        <v>44958</v>
      </c>
      <c r="AG85" s="122" t="s">
        <v>146</v>
      </c>
      <c r="AH85" s="122" t="s">
        <v>147</v>
      </c>
      <c r="AI85" s="122" t="s">
        <v>148</v>
      </c>
      <c r="AJ85" s="122" t="s">
        <v>149</v>
      </c>
      <c r="AK85" s="113" t="s">
        <v>134</v>
      </c>
    </row>
    <row r="86" spans="1:37" s="23" customFormat="1" ht="51" x14ac:dyDescent="0.2">
      <c r="A86" s="254"/>
      <c r="B86" s="254"/>
      <c r="C86" s="265"/>
      <c r="D86" s="265"/>
      <c r="E86" s="180"/>
      <c r="F86" s="256"/>
      <c r="G86" s="128"/>
      <c r="H86" s="186"/>
      <c r="I86" s="186"/>
      <c r="J86" s="186"/>
      <c r="K86" s="186"/>
      <c r="L86" s="260"/>
      <c r="M86" s="260"/>
      <c r="N86" s="71" t="s">
        <v>351</v>
      </c>
      <c r="O86" s="38" t="s">
        <v>65</v>
      </c>
      <c r="P86" s="38" t="s">
        <v>68</v>
      </c>
      <c r="Q86" s="38" t="s">
        <v>71</v>
      </c>
      <c r="R86" s="39">
        <f>IF((P86="Preventivo"),"25%",IF(P86="Detectivo","15%",IF(P86="Correctivo","10%","0")))+IF((Q86="Automático"),"25%",IF(Q86="Manual","15%","0"))</f>
        <v>0.3</v>
      </c>
      <c r="S86" s="38" t="s">
        <v>75</v>
      </c>
      <c r="T86" s="38" t="s">
        <v>77</v>
      </c>
      <c r="U86" s="38" t="s">
        <v>78</v>
      </c>
      <c r="V86" s="39">
        <f>V85-(V85*R86)</f>
        <v>0.252</v>
      </c>
      <c r="W86" s="253"/>
      <c r="X86" s="186"/>
      <c r="Y86" s="253"/>
      <c r="Z86" s="186"/>
      <c r="AA86" s="253"/>
      <c r="AB86" s="186"/>
      <c r="AC86" s="186"/>
      <c r="AD86" s="128"/>
      <c r="AE86" s="186"/>
      <c r="AF86" s="186"/>
      <c r="AG86" s="123"/>
      <c r="AH86" s="123"/>
      <c r="AI86" s="123"/>
      <c r="AJ86" s="123"/>
      <c r="AK86" s="114"/>
    </row>
    <row r="87" spans="1:37" s="23" customFormat="1" ht="102" x14ac:dyDescent="0.2">
      <c r="A87" s="254" t="s">
        <v>26</v>
      </c>
      <c r="B87" s="254" t="s">
        <v>109</v>
      </c>
      <c r="C87" s="266" t="s">
        <v>347</v>
      </c>
      <c r="D87" s="266" t="s">
        <v>352</v>
      </c>
      <c r="E87" s="268" t="str">
        <f>CONCATENATE(B87," ",C87," ",D87)</f>
        <v>Afectación económica y reputacional por multas, sanciones y denuncias, investigación de entes de control. Debido a la vinculación de Docentes Catedraticos que incumple con los normatividad y legislación asociada.</v>
      </c>
      <c r="F87" s="256" t="s">
        <v>41</v>
      </c>
      <c r="G87" s="128" t="s">
        <v>32</v>
      </c>
      <c r="H87" s="270">
        <v>5001</v>
      </c>
      <c r="I87" s="186" t="s">
        <v>49</v>
      </c>
      <c r="J87" s="186" t="str">
        <f>IF((I87="Muy Bajo"),"20%",IF(I87="Baja","40%",IF(I87="Media","60%",IF(I87="Alta","80%",IF(I87="Muy Alta","100%","0")))))</f>
        <v>100%</v>
      </c>
      <c r="K87" s="186" t="s">
        <v>56</v>
      </c>
      <c r="L87" s="186" t="str">
        <f t="shared" ref="L87" si="142">IF((K87="Leve"),"20%",IF(K87="Menor","40%",IF(K87="Moderado","60%",IF(K87="Mayor","80%",IF(K87="Catastrófico","100%","0")))))</f>
        <v>60%</v>
      </c>
      <c r="M87" s="261" t="str">
        <f t="shared" ref="M87" si="143">IF((J87="100%")*(L87="100%"),"Extremo",IF((J87="100%")*(L87="80%"),"Alto",IF((J87="100%")*(L87="60%"),"Alto",IF((J87="100%")*(L87="40%"),"Alto",IF((J87="100%")*(L87="20%"),"Alto",IF((J87="80%")*(L87="100%"),"Extremo",IF((J87="80%")*(L87="80%"),"Alto",IF((J87="80%")*(L87="60%"),"Alto",IF((J87="80%")*(L87="40%"),"Moderado",IF((J87="80%")*(L87="20%"),"Moderado",IF((J87="60%")*(L87="100%"),"Extremo",IF((J87="60%")*(L87="80%"),"Alto",IF((J87="60%")*(L87="60%"),"Moderado",IF((J87="60%")*(L87="40%"),"Moderado",IF((J87="60%")*(L87="20%"),"Moderado",IF((J87="40%")*(L87="100%"),"Extremo",IF((J87="40%")*(L87="80%"),"Alto",IF((J87="40%")*(L87="60%"),"Moderado",IF((J87="40%")*(L87="40%"),"Moderado",IF((J87="40%")*(L87="20%"),"Bajo",IF((J87="20%")*(L87="100%"),"Extremo",IF((J87="20%")*(L87="80%"),"Alto",IF((J87="20%")*(L87="60%"),"Moderado",IF((J87="20%")*(L87="40%"),"Bajo",IF((J87="20%")*(L87="20%"),"Bajo","0")))))))))))))))))))))))))</f>
        <v>Alto</v>
      </c>
      <c r="N87" s="75" t="s">
        <v>353</v>
      </c>
      <c r="O87" s="38" t="s">
        <v>65</v>
      </c>
      <c r="P87" s="38" t="s">
        <v>67</v>
      </c>
      <c r="Q87" s="38" t="s">
        <v>71</v>
      </c>
      <c r="R87" s="39">
        <f>IF((P87="Preventivo"),"25%",IF(P87="Detectivo","15%",IF(P87="Correctivo","10%","0")))+IF((Q87="Automático"),"25%",IF(Q87="Manual","15%","0"))</f>
        <v>0.4</v>
      </c>
      <c r="S87" s="38" t="s">
        <v>74</v>
      </c>
      <c r="T87" s="38" t="s">
        <v>76</v>
      </c>
      <c r="U87" s="38" t="s">
        <v>78</v>
      </c>
      <c r="V87" s="39">
        <f>IF(O87="probabilidad",J87-(J87*R87),IF(O87="Impacto",(J87-0),"0"))</f>
        <v>0.6</v>
      </c>
      <c r="W87" s="253">
        <f>V88</f>
        <v>0.36</v>
      </c>
      <c r="X87" s="186" t="str">
        <f>IF((W87&lt;21%),"Muy Bajo",IF((W87&lt;41%),"Baja",IF((W87&lt;61%),"Media",IF((W87&lt;81%),"Alta",IF((W87&lt;101%),"Muy alta","0")))))</f>
        <v>Baja</v>
      </c>
      <c r="Y87" s="253">
        <f t="shared" ref="Y87" si="144">IF(O87="Impacto",L87-(L87*R87),IF(O87="Probabilidad",L87-0,"0"))</f>
        <v>0.6</v>
      </c>
      <c r="Z87" s="186" t="str">
        <f>IF((Y87&lt;21%),"Leve",IF((Y87&lt;41%),"Menor",IF((Y87&lt;61%),"Moderado",IF((Y87&lt;81%),"Mayor",IF((Y87&lt;101%),"Catastrófico","0")))))</f>
        <v>Moderado</v>
      </c>
      <c r="AA87" s="253" t="str">
        <f>IF((X87="Muy alta")*(Z87="Catastrófico"),"Extremo",IF((X87="Muy alta")*(Z87="Mayor"),"Alto",IF((X87="Muy alta")*(Z87="Moderado"),"Alto",IF((X87="Muy alta")*(Z87="Menor"),"Alto",IF((X87="Muy alta")*(Z87="Leve"),"Alto",IF((X87="Alta")*(Z87="Catastrófico"),"Extremo",IF((X87="Alta")*(Z87="Mayor"),"Alto",IF((X87="Alta")*(Z87="Moderado"),"Alto",IF((X87="Alta")*(Z87="Menor"),"Moderado",IF((X87="Alta")*(Z87="Leve"),"Moderado",IF((X87="Media")*(Z87="Catastrófico"),"Extremo",IF((X87="Media")*(Z87="Mayor"),"Alto",IF((X87="Media")*(Z87="Moderado"),"Moderado",IF((X87="Media")*(Z87="Menor"),"Moderado",IF((X87="Media")*(Z87="Leve"),"Moderado",IF((X87="Baja")*(Z87="Catastrófico"),"Extremo",IF((X87="Baja")*(Z87="Mayor"),"Alto",IF((X87="Baja")*(Z87="Moderado"),"Moderado",IF((X87="Baja")*(Z87="Menor"),"Moderado",IF((X87="Baja")*(Z87="Leve"),"Bajo",IF((X87="Muy bajo")*(Z87="Catastrófico"),"Extremo",IF((X87="Muy bajo")*(Z87="Mayor"),"Alto",IF((X87="Muy bajo")*(Z87="Moderado"),"Moderado",IF((X87="Muy bajo")*(Z87="Menor"),"Bajo",IF((X87="Muy bajo")*(Z87="Leve"),"Bajo","0")))))))))))))))))))))))))</f>
        <v>Moderado</v>
      </c>
      <c r="AB87" s="186" t="s">
        <v>82</v>
      </c>
      <c r="AC87" s="272" t="s">
        <v>354</v>
      </c>
      <c r="AD87" s="272" t="s">
        <v>355</v>
      </c>
      <c r="AE87" s="248">
        <v>44955</v>
      </c>
      <c r="AF87" s="248">
        <v>44958</v>
      </c>
      <c r="AG87" s="122" t="s">
        <v>146</v>
      </c>
      <c r="AH87" s="122" t="s">
        <v>147</v>
      </c>
      <c r="AI87" s="122" t="s">
        <v>148</v>
      </c>
      <c r="AJ87" s="122" t="s">
        <v>149</v>
      </c>
      <c r="AK87" s="113" t="s">
        <v>134</v>
      </c>
    </row>
    <row r="88" spans="1:37" s="23" customFormat="1" ht="76.5" x14ac:dyDescent="0.2">
      <c r="A88" s="254"/>
      <c r="B88" s="254"/>
      <c r="C88" s="267"/>
      <c r="D88" s="267"/>
      <c r="E88" s="269"/>
      <c r="F88" s="256"/>
      <c r="G88" s="128"/>
      <c r="H88" s="271"/>
      <c r="I88" s="186"/>
      <c r="J88" s="260"/>
      <c r="K88" s="186"/>
      <c r="L88" s="260"/>
      <c r="M88" s="260"/>
      <c r="N88" s="75" t="s">
        <v>356</v>
      </c>
      <c r="O88" s="38" t="s">
        <v>65</v>
      </c>
      <c r="P88" s="38" t="s">
        <v>67</v>
      </c>
      <c r="Q88" s="38" t="s">
        <v>71</v>
      </c>
      <c r="R88" s="39">
        <f>IF((P88="Preventivo"),"25%",IF(P88="Detectivo","15%",IF(P88="Correctivo","10%","0")))+IF((Q88="Automático"),"25%",IF(Q88="Manual","15%","0"))</f>
        <v>0.4</v>
      </c>
      <c r="S88" s="38" t="s">
        <v>75</v>
      </c>
      <c r="T88" s="38" t="s">
        <v>76</v>
      </c>
      <c r="U88" s="38" t="s">
        <v>78</v>
      </c>
      <c r="V88" s="39">
        <f>V87-(V87*R88)</f>
        <v>0.36</v>
      </c>
      <c r="W88" s="253"/>
      <c r="X88" s="186"/>
      <c r="Y88" s="253"/>
      <c r="Z88" s="186"/>
      <c r="AA88" s="253"/>
      <c r="AB88" s="186"/>
      <c r="AC88" s="271"/>
      <c r="AD88" s="273"/>
      <c r="AE88" s="186"/>
      <c r="AF88" s="186"/>
      <c r="AG88" s="123"/>
      <c r="AH88" s="123"/>
      <c r="AI88" s="123"/>
      <c r="AJ88" s="123"/>
      <c r="AK88" s="114"/>
    </row>
    <row r="89" spans="1:37" s="23" customFormat="1" ht="71.25" customHeight="1" x14ac:dyDescent="0.2">
      <c r="A89" s="254" t="s">
        <v>26</v>
      </c>
      <c r="B89" s="254" t="s">
        <v>109</v>
      </c>
      <c r="C89" s="254" t="s">
        <v>357</v>
      </c>
      <c r="D89" s="254" t="s">
        <v>358</v>
      </c>
      <c r="E89" s="179" t="str">
        <f>CONCATENATE(B89," ",C89," ",D89)</f>
        <v>Afectación económica y reputacional Por errores en la liquidación de sueldos y prestaciones sociales en las nóminas planta y cátedra.  Debido a interrupciones de terceros, reporte erróneo o extemporaneo de novedades desde las unidades académicas y entidades externas, desarticulación de los procesos y deficiencia del trabajo en equipo entre áreas misionales y de apoyo, error involuntario en la aplicación de alguna novedad reportada.</v>
      </c>
      <c r="F89" s="256" t="s">
        <v>41</v>
      </c>
      <c r="G89" s="128" t="s">
        <v>32</v>
      </c>
      <c r="H89" s="256">
        <f>2437*12</f>
        <v>29244</v>
      </c>
      <c r="I89" s="186" t="s">
        <v>49</v>
      </c>
      <c r="J89" s="186" t="str">
        <f>IF((I89="Muy Bajo"),"20%",IF(I89="Baja","40%",IF(I89="Media","60%",IF(I89="Alta","80%",IF(I89="Muy Alta","100%","0")))))</f>
        <v>100%</v>
      </c>
      <c r="K89" s="186" t="s">
        <v>56</v>
      </c>
      <c r="L89" s="186" t="str">
        <f t="shared" ref="L89" si="145">IF((K89="Leve"),"20%",IF(K89="Menor","40%",IF(K89="Moderado","60%",IF(K89="Mayor","80%",IF(K89="Catastrófico","100%","0")))))</f>
        <v>60%</v>
      </c>
      <c r="M89" s="261" t="str">
        <f t="shared" ref="M89" si="146">IF((J89="100%")*(L89="100%"),"Extremo",IF((J89="100%")*(L89="80%"),"Alto",IF((J89="100%")*(L89="60%"),"Alto",IF((J89="100%")*(L89="40%"),"Alto",IF((J89="100%")*(L89="20%"),"Alto",IF((J89="80%")*(L89="100%"),"Extremo",IF((J89="80%")*(L89="80%"),"Alto",IF((J89="80%")*(L89="60%"),"Alto",IF((J89="80%")*(L89="40%"),"Moderado",IF((J89="80%")*(L89="20%"),"Moderado",IF((J89="60%")*(L89="100%"),"Extremo",IF((J89="60%")*(L89="80%"),"Alto",IF((J89="60%")*(L89="60%"),"Moderado",IF((J89="60%")*(L89="40%"),"Moderado",IF((J89="60%")*(L89="20%"),"Moderado",IF((J89="40%")*(L89="100%"),"Extremo",IF((J89="40%")*(L89="80%"),"Alto",IF((J89="40%")*(L89="60%"),"Moderado",IF((J89="40%")*(L89="40%"),"Moderado",IF((J89="40%")*(L89="20%"),"Bajo",IF((J89="20%")*(L89="100%"),"Extremo",IF((J89="20%")*(L89="80%"),"Alto",IF((J89="20%")*(L89="60%"),"Moderado",IF((J89="20%")*(L89="40%"),"Bajo",IF((J89="20%")*(L89="20%"),"Bajo","0")))))))))))))))))))))))))</f>
        <v>Alto</v>
      </c>
      <c r="N89" s="75" t="s">
        <v>359</v>
      </c>
      <c r="O89" s="38" t="s">
        <v>65</v>
      </c>
      <c r="P89" s="38" t="s">
        <v>67</v>
      </c>
      <c r="Q89" s="38" t="s">
        <v>71</v>
      </c>
      <c r="R89" s="72">
        <f t="shared" ref="R89:R94" si="147">IF((P89="Preventivo"),"25%",IF(P89="Detectivo","15%",IF(P89="Correctivo","10%","0")))+IF((Q89="Automático"),"25%",IF(Q89="Manual","15%","0"))</f>
        <v>0.4</v>
      </c>
      <c r="S89" s="38" t="s">
        <v>74</v>
      </c>
      <c r="T89" s="38" t="s">
        <v>76</v>
      </c>
      <c r="U89" s="38" t="s">
        <v>78</v>
      </c>
      <c r="V89" s="72">
        <f>IF(O89="probabilidad",J89-(J89*R89),IF(O89="Impacto",(J89-0),"0"))</f>
        <v>0.6</v>
      </c>
      <c r="W89" s="261">
        <f>V90</f>
        <v>0.42</v>
      </c>
      <c r="X89" s="186" t="str">
        <f>IF((W89&lt;21%),"Muy Bajo",IF((W89&lt;41%),"Baja",IF((W89&lt;61%),"Media",IF((W89&lt;81%),"Alta",IF((W89&lt;101%),"Muy alta","0")))))</f>
        <v>Media</v>
      </c>
      <c r="Y89" s="261">
        <f>IF(O89="Impacto",L89-(L89*R89),IF(O89="Probabilidad",L89-0,"0"))</f>
        <v>0.6</v>
      </c>
      <c r="Z89" s="186" t="str">
        <f>IF((Y89&lt;21%),"Leve",IF((Y89&lt;41%),"Menor",IF((Y89&lt;61%),"Moderado",IF((Y89&lt;81%),"Mayor",IF((Y89&lt;101%),"Catastrófico","0")))))</f>
        <v>Moderado</v>
      </c>
      <c r="AA89" s="261" t="str">
        <f>IF((X89="Muy alta")*(Z89="Catastrófico"),"Extremo",IF((X89="Muy alta")*(Z89="Mayor"),"Alto",IF((X89="Muy alta")*(Z89="Moderado"),"Alto",IF((X89="Muy alta")*(Z89="Menor"),"Alto",IF((X89="Muy alta")*(Z89="Leve"),"Alto",IF((X89="Alta")*(Z89="Catastrófico"),"Extremo",IF((X89="Alta")*(Z89="Mayor"),"Alto",IF((X89="Alta")*(Z89="Moderado"),"Alto",IF((X89="Alta")*(Z89="Menor"),"Moderado",IF((X89="Alta")*(Z89="Leve"),"Moderado",IF((X89="Media")*(Z89="Catastrófico"),"Extremo",IF((X89="Media")*(Z89="Mayor"),"Alto",IF((X89="Media")*(Z89="Moderado"),"Moderado",IF((X89="Media")*(Z89="Menor"),"Moderado",IF((X89="Media")*(Z89="Leve"),"Moderado",IF((X89="Baja")*(Z89="Catastrófico"),"Extremo",IF((X89="Baja")*(Z89="Mayor"),"Alto",IF((X89="Baja")*(Z89="Moderado"),"Moderado",IF((X89="Baja")*(Z89="Menor"),"Moderado",IF((X89="Baja")*(Z89="Leve"),"Bajo",IF((X89="Muy bajo")*(Z89="Catastrófico"),"Extremo",IF((X89="Muy bajo")*(Z89="Mayor"),"Alto",IF((X89="Muy bajo")*(Z89="Moderado"),"Moderado",IF((X89="Muy bajo")*(Z89="Menor"),"Bajo",IF((X89="Muy bajo")*(Z89="Leve"),"Bajo","0")))))))))))))))))))))))))</f>
        <v>Moderado</v>
      </c>
      <c r="AB89" s="186" t="s">
        <v>82</v>
      </c>
      <c r="AC89" s="128" t="s">
        <v>360</v>
      </c>
      <c r="AD89" s="128" t="s">
        <v>322</v>
      </c>
      <c r="AE89" s="248">
        <v>44955</v>
      </c>
      <c r="AF89" s="248">
        <v>44958</v>
      </c>
      <c r="AG89" s="122" t="s">
        <v>146</v>
      </c>
      <c r="AH89" s="122" t="s">
        <v>147</v>
      </c>
      <c r="AI89" s="122" t="s">
        <v>148</v>
      </c>
      <c r="AJ89" s="122" t="s">
        <v>149</v>
      </c>
      <c r="AK89" s="113" t="s">
        <v>134</v>
      </c>
    </row>
    <row r="90" spans="1:37" s="23" customFormat="1" ht="174.75" customHeight="1" x14ac:dyDescent="0.2">
      <c r="A90" s="254"/>
      <c r="B90" s="254"/>
      <c r="C90" s="259"/>
      <c r="D90" s="259"/>
      <c r="E90" s="180"/>
      <c r="F90" s="256"/>
      <c r="G90" s="128"/>
      <c r="H90" s="259"/>
      <c r="I90" s="186"/>
      <c r="J90" s="260"/>
      <c r="K90" s="186"/>
      <c r="L90" s="260"/>
      <c r="M90" s="260"/>
      <c r="N90" s="76" t="s">
        <v>361</v>
      </c>
      <c r="O90" s="38" t="s">
        <v>65</v>
      </c>
      <c r="P90" s="38" t="s">
        <v>68</v>
      </c>
      <c r="Q90" s="38" t="s">
        <v>71</v>
      </c>
      <c r="R90" s="72">
        <f t="shared" si="147"/>
        <v>0.3</v>
      </c>
      <c r="S90" s="38" t="s">
        <v>74</v>
      </c>
      <c r="T90" s="38" t="s">
        <v>76</v>
      </c>
      <c r="U90" s="38" t="s">
        <v>78</v>
      </c>
      <c r="V90" s="72">
        <f>V89-(V89*R90)</f>
        <v>0.42</v>
      </c>
      <c r="W90" s="260"/>
      <c r="X90" s="260"/>
      <c r="Y90" s="260"/>
      <c r="Z90" s="260"/>
      <c r="AA90" s="260"/>
      <c r="AB90" s="186"/>
      <c r="AC90" s="260"/>
      <c r="AD90" s="260"/>
      <c r="AE90" s="186"/>
      <c r="AF90" s="186"/>
      <c r="AG90" s="123"/>
      <c r="AH90" s="123"/>
      <c r="AI90" s="123"/>
      <c r="AJ90" s="123"/>
      <c r="AK90" s="114"/>
    </row>
    <row r="91" spans="1:37" s="23" customFormat="1" ht="81.75" customHeight="1" x14ac:dyDescent="0.2">
      <c r="A91" s="254" t="s">
        <v>26</v>
      </c>
      <c r="B91" s="254" t="s">
        <v>109</v>
      </c>
      <c r="C91" s="256" t="s">
        <v>362</v>
      </c>
      <c r="D91" s="254" t="s">
        <v>363</v>
      </c>
      <c r="E91" s="179" t="str">
        <f>CONCATENATE(B91," ",C91," ",D91)</f>
        <v>Afectación económica y reputacional Por pago inoportuno de nómina Debido a fallas en los recursos tecnológicos (software y equipos).</v>
      </c>
      <c r="F91" s="256" t="s">
        <v>43</v>
      </c>
      <c r="G91" s="128" t="s">
        <v>35</v>
      </c>
      <c r="H91" s="186">
        <v>29244</v>
      </c>
      <c r="I91" s="186" t="s">
        <v>49</v>
      </c>
      <c r="J91" s="186" t="str">
        <f>IF((I91="Muy Bajo"),"20%",IF(I91="Baja","40%",IF(I91="Media","60%",IF(I91="Alta","80%",IF(I91="Muy Alta","100%","0")))))</f>
        <v>100%</v>
      </c>
      <c r="K91" s="186" t="s">
        <v>56</v>
      </c>
      <c r="L91" s="186" t="str">
        <f>IF((K91="Leve"),"20%",IF(K91="Menor","40%",IF(K91="Moderado","60%",IF(K91="Mayor","80%",IF(K91="Catastrófico","100%","0")))))</f>
        <v>60%</v>
      </c>
      <c r="M91" s="261" t="str">
        <f>IF((J91="100%")*(L91="100%"),"Extremo",IF((J91="100%")*(L91="80%"),"Alto",IF((J91="100%")*(L91="60%"),"Alto",IF((J91="100%")*(L91="40%"),"Alto",IF((J91="100%")*(L91="20%"),"Alto",IF((J91="80%")*(L91="100%"),"Extremo",IF((J91="80%")*(L91="80%"),"Alto",IF((J91="80%")*(L91="60%"),"Alto",IF((J91="80%")*(L91="40%"),"Moderado",IF((J91="80%")*(L91="20%"),"Moderado",IF((J91="60%")*(L91="100%"),"Extremo",IF((J91="60%")*(L91="80%"),"Alto",IF((J91="60%")*(L91="60%"),"Moderado",IF((J91="60%")*(L91="40%"),"Moderado",IF((J91="60%")*(L91="20%"),"Moderado",IF((J91="40%")*(L91="100%"),"Extremo",IF((J91="40%")*(L91="80%"),"Alto",IF((J91="40%")*(L91="60%"),"Moderado",IF((J91="40%")*(L91="40%"),"Moderado",IF((J91="40%")*(L91="20%"),"Bajo",IF((J91="20%")*(L91="100%"),"Extremo",IF((J91="20%")*(L91="80%"),"Alto",IF((J91="20%")*(L91="60%"),"Moderado",IF((J91="20%")*(L91="40%"),"Bajo",IF((J91="20%")*(L91="20%"),"Bajo","0")))))))))))))))))))))))))</f>
        <v>Alto</v>
      </c>
      <c r="N91" s="71" t="s">
        <v>364</v>
      </c>
      <c r="O91" s="38" t="s">
        <v>65</v>
      </c>
      <c r="P91" s="38" t="s">
        <v>68</v>
      </c>
      <c r="Q91" s="38" t="s">
        <v>71</v>
      </c>
      <c r="R91" s="72">
        <f t="shared" si="147"/>
        <v>0.3</v>
      </c>
      <c r="S91" s="38" t="s">
        <v>75</v>
      </c>
      <c r="T91" s="38" t="s">
        <v>76</v>
      </c>
      <c r="U91" s="38" t="s">
        <v>78</v>
      </c>
      <c r="V91" s="72">
        <f>IF(O91="probabilidad",J91-(J91*R91),IF(O91="Impacto",(J91-0),"0"))</f>
        <v>0.7</v>
      </c>
      <c r="W91" s="261">
        <f>V92</f>
        <v>0.49</v>
      </c>
      <c r="X91" s="186" t="str">
        <f>IF((W91&lt;21%),"Muy Bajo",IF((W91&lt;41%),"Baja",IF((W91&lt;61%),"Media",IF((W91&lt;81%),"Alta",IF((W91&lt;101%),"Muy alta","0")))))</f>
        <v>Media</v>
      </c>
      <c r="Y91" s="261">
        <f>IF(O91="Impacto",L91-(L91*R91),IF(O91="Probabilidad",L91-0,"0"))</f>
        <v>0.6</v>
      </c>
      <c r="Z91" s="186" t="str">
        <f>IF((Y91&lt;21%),"Leve",IF((Y91&lt;41%),"Menor",IF((Y91&lt;61%),"Moderado",IF((Y91&lt;81%),"Mayor",IF((Y91&lt;101%),"Catastrófico","0")))))</f>
        <v>Moderado</v>
      </c>
      <c r="AA91" s="261" t="str">
        <f>IF((X91="Muy alta")*(Z91="Catastrófico"),"Extremo",IF((X91="Muy alta")*(Z91="Mayor"),"Alto",IF((X91="Muy alta")*(Z91="Moderado"),"Alto",IF((X91="Muy alta")*(Z91="Menor"),"Alto",IF((X91="Muy alta")*(Z91="Leve"),"Alto",IF((X91="Alta")*(Z91="Catastrófico"),"Extremo",IF((X91="Alta")*(Z91="Mayor"),"Alto",IF((X91="Alta")*(Z91="Moderado"),"Alto",IF((X91="Alta")*(Z91="Menor"),"Moderado",IF((X91="Alta")*(Z91="Leve"),"Moderado",IF((X91="Media")*(Z91="Catastrófico"),"Extremo",IF((X91="Media")*(Z91="Mayor"),"Alto",IF((X91="Media")*(Z91="Moderado"),"Moderado",IF((X91="Media")*(Z91="Menor"),"Moderado",IF((X91="Media")*(Z91="Leve"),"Moderado",IF((X91="Baja")*(Z91="Catastrófico"),"Extremo",IF((X91="Baja")*(Z91="Mayor"),"Alto",IF((X91="Baja")*(Z91="Moderado"),"Moderado",IF((X91="Baja")*(Z91="Menor"),"Moderado",IF((X91="Baja")*(Z91="Leve"),"Bajo",IF((X91="Muy bajo")*(Z91="Catastrófico"),"Extremo",IF((X91="Muy bajo")*(Z91="Mayor"),"Alto",IF((X91="Muy bajo")*(Z91="Moderado"),"Moderado",IF((X91="Muy bajo")*(Z91="Menor"),"Bajo",IF((X91="Muy bajo")*(Z91="Leve"),"Bajo","0")))))))))))))))))))))))))</f>
        <v>Moderado</v>
      </c>
      <c r="AB91" s="186" t="s">
        <v>82</v>
      </c>
      <c r="AC91" s="128" t="s">
        <v>365</v>
      </c>
      <c r="AD91" s="128" t="s">
        <v>322</v>
      </c>
      <c r="AE91" s="248">
        <v>44955</v>
      </c>
      <c r="AF91" s="248">
        <v>44958</v>
      </c>
      <c r="AG91" s="122" t="s">
        <v>146</v>
      </c>
      <c r="AH91" s="122" t="s">
        <v>147</v>
      </c>
      <c r="AI91" s="122" t="s">
        <v>148</v>
      </c>
      <c r="AJ91" s="122" t="s">
        <v>149</v>
      </c>
      <c r="AK91" s="113" t="s">
        <v>134</v>
      </c>
    </row>
    <row r="92" spans="1:37" s="23" customFormat="1" ht="69" customHeight="1" x14ac:dyDescent="0.2">
      <c r="A92" s="254"/>
      <c r="B92" s="254"/>
      <c r="C92" s="259"/>
      <c r="D92" s="259"/>
      <c r="E92" s="180"/>
      <c r="F92" s="256"/>
      <c r="G92" s="128"/>
      <c r="H92" s="260"/>
      <c r="I92" s="186"/>
      <c r="J92" s="260"/>
      <c r="K92" s="186"/>
      <c r="L92" s="260"/>
      <c r="M92" s="260"/>
      <c r="N92" s="37" t="s">
        <v>366</v>
      </c>
      <c r="O92" s="38" t="s">
        <v>65</v>
      </c>
      <c r="P92" s="38" t="s">
        <v>68</v>
      </c>
      <c r="Q92" s="38" t="s">
        <v>71</v>
      </c>
      <c r="R92" s="72">
        <f t="shared" si="147"/>
        <v>0.3</v>
      </c>
      <c r="S92" s="38" t="s">
        <v>75</v>
      </c>
      <c r="T92" s="38" t="s">
        <v>76</v>
      </c>
      <c r="U92" s="38" t="s">
        <v>78</v>
      </c>
      <c r="V92" s="72">
        <f>V91-(V91*R92)</f>
        <v>0.49</v>
      </c>
      <c r="W92" s="260"/>
      <c r="X92" s="260"/>
      <c r="Y92" s="260"/>
      <c r="Z92" s="260"/>
      <c r="AA92" s="260"/>
      <c r="AB92" s="186"/>
      <c r="AC92" s="260"/>
      <c r="AD92" s="260"/>
      <c r="AE92" s="186"/>
      <c r="AF92" s="186"/>
      <c r="AG92" s="123"/>
      <c r="AH92" s="123"/>
      <c r="AI92" s="123"/>
      <c r="AJ92" s="123"/>
      <c r="AK92" s="114"/>
    </row>
    <row r="93" spans="1:37" s="23" customFormat="1" ht="69" customHeight="1" x14ac:dyDescent="0.2">
      <c r="A93" s="254" t="s">
        <v>26</v>
      </c>
      <c r="B93" s="254" t="s">
        <v>109</v>
      </c>
      <c r="C93" s="254" t="s">
        <v>367</v>
      </c>
      <c r="D93" s="254" t="s">
        <v>368</v>
      </c>
      <c r="E93" s="179" t="str">
        <f t="shared" ref="E93" si="148">CONCATENATE(B93," ",C93," ",D93)</f>
        <v>Afectación económica y reputacional por queja, reclamo, tutela o demanda de los grupos de valor o ente regulador por inconsistencias y demoras en la emisión de certificados CETIL o constancias laborales. Debido a información incompleta o inexactitud en la digitación de datos de la historia laboral y registros de nómina</v>
      </c>
      <c r="F93" s="256" t="s">
        <v>41</v>
      </c>
      <c r="G93" s="128" t="s">
        <v>32</v>
      </c>
      <c r="H93" s="186">
        <f>458*12</f>
        <v>5496</v>
      </c>
      <c r="I93" s="186" t="s">
        <v>49</v>
      </c>
      <c r="J93" s="186" t="str">
        <f t="shared" ref="J93" si="149">IF((I93="Muy Bajo"),"20%",IF(I93="Baja","40%",IF(I93="Media","60%",IF(I93="Alta","80%",IF(I93="Muy Alta","100%","0")))))</f>
        <v>100%</v>
      </c>
      <c r="K93" s="186" t="s">
        <v>57</v>
      </c>
      <c r="L93" s="186" t="str">
        <f t="shared" ref="L93" si="150">IF((K93="Leve"),"20%",IF(K93="Menor","40%",IF(K93="Moderado","60%",IF(K93="Mayor","80%",IF(K93="Catastrófico","100%","0")))))</f>
        <v>80%</v>
      </c>
      <c r="M93" s="253" t="str">
        <f t="shared" ref="M93" si="151">IF((J93="100%")*(L93="100%"),"Extremo",IF((J93="100%")*(L93="80%"),"Alto",IF((J93="100%")*(L93="60%"),"Alto",IF((J93="100%")*(L93="40%"),"Alto",IF((J93="100%")*(L93="20%"),"Alto",IF((J93="80%")*(L93="100%"),"Extremo",IF((J93="80%")*(L93="80%"),"Alto",IF((J93="80%")*(L93="60%"),"Alto",IF((J93="80%")*(L93="40%"),"Moderado",IF((J93="80%")*(L93="20%"),"Moderado",IF((J93="60%")*(L93="100%"),"Extremo",IF((J93="60%")*(L93="80%"),"Alto",IF((J93="60%")*(L93="60%"),"Moderado",IF((J93="60%")*(L93="40%"),"Moderado",IF((J93="60%")*(L93="20%"),"Moderado",IF((J93="40%")*(L93="100%"),"Extremo",IF((J93="40%")*(L93="80%"),"Alto",IF((J93="40%")*(L93="60%"),"Moderado",IF((J93="40%")*(L93="40%"),"Moderado",IF((J93="40%")*(L93="20%"),"Bajo",IF((J93="20%")*(L93="100%"),"Extremo",IF((J93="20%")*(L93="80%"),"Alto",IF((J93="20%")*(L93="60%"),"Moderado",IF((J93="20%")*(L93="40%"),"Bajo",IF((J93="20%")*(L93="20%"),"Bajo","0")))))))))))))))))))))))))</f>
        <v>Alto</v>
      </c>
      <c r="N93" s="75" t="s">
        <v>369</v>
      </c>
      <c r="O93" s="38" t="s">
        <v>65</v>
      </c>
      <c r="P93" s="38" t="s">
        <v>67</v>
      </c>
      <c r="Q93" s="38" t="s">
        <v>71</v>
      </c>
      <c r="R93" s="39">
        <f t="shared" si="147"/>
        <v>0.4</v>
      </c>
      <c r="S93" s="38" t="s">
        <v>74</v>
      </c>
      <c r="T93" s="38" t="s">
        <v>76</v>
      </c>
      <c r="U93" s="38" t="s">
        <v>78</v>
      </c>
      <c r="V93" s="39">
        <f t="shared" ref="V93" si="152">IF(O93="probabilidad",J93-(J93*R93),IF(O93="Impacto",(J93-0),"0"))</f>
        <v>0.6</v>
      </c>
      <c r="W93" s="253">
        <f t="shared" ref="W93" si="153">V94</f>
        <v>0.42</v>
      </c>
      <c r="X93" s="186" t="str">
        <f t="shared" ref="X93" si="154">IF((W93&lt;21%),"Muy Bajo",IF((W93&lt;41%),"Baja",IF((W93&lt;61%),"Media",IF((W93&lt;81%),"Alta",IF((W93&lt;101%),"Muy alta","0")))))</f>
        <v>Media</v>
      </c>
      <c r="Y93" s="253">
        <f t="shared" ref="Y93" si="155">IF(O93="Impacto",L93-(L93*R93),IF(O93="Probabilidad",L93-0,"0"))</f>
        <v>0.8</v>
      </c>
      <c r="Z93" s="186" t="str">
        <f t="shared" ref="Z93" si="156">IF((Y93&lt;21%),"Leve",IF((Y93&lt;41%),"Menor",IF((Y93&lt;61%),"Moderado",IF((Y93&lt;81%),"Mayor",IF((Y93&lt;101%),"Catastrófico","0")))))</f>
        <v>Mayor</v>
      </c>
      <c r="AA93" s="253" t="str">
        <f t="shared" ref="AA93" si="157">IF((X93="Muy alta")*(Z93="Catastrófico"),"Extremo",IF((X93="Muy alta")*(Z93="Mayor"),"Alto",IF((X93="Muy alta")*(Z93="Moderado"),"Alto",IF((X93="Muy alta")*(Z93="Menor"),"Alto",IF((X93="Muy alta")*(Z93="Leve"),"Alto",IF((X93="Alta")*(Z93="Catastrófico"),"Extremo",IF((X93="Alta")*(Z93="Mayor"),"Alto",IF((X93="Alta")*(Z93="Moderado"),"Alto",IF((X93="Alta")*(Z93="Menor"),"Moderado",IF((X93="Alta")*(Z93="Leve"),"Moderado",IF((X93="Media")*(Z93="Catastrófico"),"Extremo",IF((X93="Media")*(Z93="Mayor"),"Alto",IF((X93="Media")*(Z93="Moderado"),"Moderado",IF((X93="Media")*(Z93="Menor"),"Moderado",IF((X93="Media")*(Z93="Leve"),"Moderado",IF((X93="Baja")*(Z93="Catastrófico"),"Extremo",IF((X93="Baja")*(Z93="Mayor"),"Alto",IF((X93="Baja")*(Z93="Moderado"),"Moderado",IF((X93="Baja")*(Z93="Menor"),"Moderado",IF((X93="Baja")*(Z93="Leve"),"Bajo",IF((X93="Muy bajo")*(Z93="Catastrófico"),"Extremo",IF((X93="Muy bajo")*(Z93="Mayor"),"Alto",IF((X93="Muy bajo")*(Z93="Moderado"),"Moderado",IF((X93="Muy bajo")*(Z93="Menor"),"Bajo",IF((X93="Muy bajo")*(Z93="Leve"),"Bajo","0")))))))))))))))))))))))))</f>
        <v>Alto</v>
      </c>
      <c r="AB93" s="186" t="s">
        <v>82</v>
      </c>
      <c r="AC93" s="69" t="s">
        <v>370</v>
      </c>
      <c r="AD93" s="128" t="s">
        <v>371</v>
      </c>
      <c r="AE93" s="248">
        <v>44955</v>
      </c>
      <c r="AF93" s="248">
        <v>44958</v>
      </c>
      <c r="AG93" s="122" t="s">
        <v>146</v>
      </c>
      <c r="AH93" s="122" t="s">
        <v>147</v>
      </c>
      <c r="AI93" s="122" t="s">
        <v>148</v>
      </c>
      <c r="AJ93" s="122" t="s">
        <v>149</v>
      </c>
      <c r="AK93" s="113" t="s">
        <v>134</v>
      </c>
    </row>
    <row r="94" spans="1:37" s="23" customFormat="1" ht="159.75" customHeight="1" x14ac:dyDescent="0.2">
      <c r="A94" s="254"/>
      <c r="B94" s="254"/>
      <c r="C94" s="254"/>
      <c r="D94" s="254"/>
      <c r="E94" s="180"/>
      <c r="F94" s="256"/>
      <c r="G94" s="128"/>
      <c r="H94" s="186"/>
      <c r="I94" s="186"/>
      <c r="J94" s="186"/>
      <c r="K94" s="186"/>
      <c r="L94" s="186"/>
      <c r="M94" s="253"/>
      <c r="N94" s="75" t="s">
        <v>372</v>
      </c>
      <c r="O94" s="38" t="s">
        <v>65</v>
      </c>
      <c r="P94" s="38" t="s">
        <v>68</v>
      </c>
      <c r="Q94" s="38" t="s">
        <v>71</v>
      </c>
      <c r="R94" s="39">
        <f t="shared" si="147"/>
        <v>0.3</v>
      </c>
      <c r="S94" s="38" t="s">
        <v>74</v>
      </c>
      <c r="T94" s="38" t="s">
        <v>77</v>
      </c>
      <c r="U94" s="38" t="s">
        <v>78</v>
      </c>
      <c r="V94" s="39">
        <f t="shared" ref="V94" si="158">V93-(V93*R94)</f>
        <v>0.42</v>
      </c>
      <c r="W94" s="253"/>
      <c r="X94" s="186"/>
      <c r="Y94" s="253"/>
      <c r="Z94" s="186"/>
      <c r="AA94" s="253"/>
      <c r="AB94" s="186"/>
      <c r="AC94" s="69" t="s">
        <v>373</v>
      </c>
      <c r="AD94" s="128"/>
      <c r="AE94" s="186"/>
      <c r="AF94" s="186"/>
      <c r="AG94" s="123"/>
      <c r="AH94" s="123"/>
      <c r="AI94" s="123"/>
      <c r="AJ94" s="123"/>
      <c r="AK94" s="114"/>
    </row>
    <row r="95" spans="1:37" s="24" customFormat="1" ht="143.25" customHeight="1" x14ac:dyDescent="0.2">
      <c r="A95" s="124" t="s">
        <v>26</v>
      </c>
      <c r="B95" s="124" t="s">
        <v>109</v>
      </c>
      <c r="C95" s="274" t="s">
        <v>374</v>
      </c>
      <c r="D95" s="274" t="s">
        <v>375</v>
      </c>
      <c r="E95" s="275" t="str">
        <f>CONCATENATE(B95," ",C95," ",D95)</f>
        <v>Afectación económica y reputacional por queja, reclamo, recurso de los grupos de valor o ente regulador por inconsistencias en la emisión de resoluciones de asignación de puntos debido a información incompleta o inexactitud en la digitación de datos de los actos administrativos de asignación y reconocimiento de puntos</v>
      </c>
      <c r="F95" s="153" t="s">
        <v>41</v>
      </c>
      <c r="G95" s="119" t="s">
        <v>32</v>
      </c>
      <c r="H95" s="279">
        <v>974</v>
      </c>
      <c r="I95" s="113" t="s">
        <v>48</v>
      </c>
      <c r="J95" s="279" t="str">
        <f t="shared" ref="J95" si="159">IF((I95="Muy Bajo"),"20%",IF(I95="Baja","40%",IF(I95="Media","60%",IF(I95="Alta","80%",IF(I95="Muy Alta","100%","0")))))</f>
        <v>80%</v>
      </c>
      <c r="K95" s="113" t="s">
        <v>55</v>
      </c>
      <c r="L95" s="279" t="str">
        <f t="shared" ref="L95" si="160">IF((K95="Leve"),"20%",IF(K95="Menor","40%",IF(K95="Moderado","60%",IF(K95="Mayor","80%",IF(K95="Catastrófico","100%","0")))))</f>
        <v>40%</v>
      </c>
      <c r="M95" s="280" t="str">
        <f t="shared" ref="M95" si="161">IF((J95="100%")*(L95="100%"),"Extremo",IF((J95="100%")*(L95="80%"),"Alto",IF((J95="100%")*(L95="60%"),"Alto",IF((J95="100%")*(L95="40%"),"Alto",IF((J95="100%")*(L95="20%"),"Alto",IF((J95="80%")*(L95="100%"),"Extremo",IF((J95="80%")*(L95="80%"),"Alto",IF((J95="80%")*(L95="60%"),"Alto",IF((J95="80%")*(L95="40%"),"Moderado",IF((J95="80%")*(L95="20%"),"Moderado",IF((J95="60%")*(L95="100%"),"Extremo",IF((J95="60%")*(L95="80%"),"Alto",IF((J95="60%")*(L95="60%"),"Moderado",IF((J95="60%")*(L95="40%"),"Moderado",IF((J95="60%")*(L95="20%"),"Moderado",IF((J95="40%")*(L95="100%"),"Extremo",IF((J95="40%")*(L95="80%"),"Alto",IF((J95="40%")*(L95="60%"),"Moderado",IF((J95="40%")*(L95="40%"),"Moderado",IF((J95="40%")*(L95="20%"),"Bajo",IF((J95="20%")*(L95="100%"),"Extremo",IF((J95="20%")*(L95="80%"),"Alto",IF((J95="20%")*(L95="60%"),"Moderado",IF((J95="20%")*(L95="40%"),"Bajo",IF((J95="20%")*(L95="20%"),"Bajo","0")))))))))))))))))))))))))</f>
        <v>Moderado</v>
      </c>
      <c r="N95" s="75" t="s">
        <v>376</v>
      </c>
      <c r="O95" s="38" t="s">
        <v>65</v>
      </c>
      <c r="P95" s="38" t="s">
        <v>67</v>
      </c>
      <c r="Q95" s="38" t="s">
        <v>71</v>
      </c>
      <c r="R95" s="77">
        <f>IF((P95="Preventivo"),"25%",IF(P95="Detectivo","15%",IF(P95="Correctivo","10%","0")))+IF((Q95="Automático"),"25%",IF(Q95="Manual","15%","0"))</f>
        <v>0.4</v>
      </c>
      <c r="S95" s="38" t="s">
        <v>74</v>
      </c>
      <c r="T95" s="38" t="s">
        <v>76</v>
      </c>
      <c r="U95" s="38" t="s">
        <v>78</v>
      </c>
      <c r="V95" s="77">
        <f>IF(O95="probabilidad",J95-(J95*R95),IF(O95="Impacto",(J95-0),"0"))</f>
        <v>0.48</v>
      </c>
      <c r="W95" s="280">
        <f t="shared" ref="W95" si="162">V97</f>
        <v>0.39200000000000002</v>
      </c>
      <c r="X95" s="279" t="str">
        <f t="shared" ref="X95" si="163">IF((W95&lt;21%),"Muy Bajo",IF((W95&lt;41%),"Baja",IF((W95&lt;61%),"Media",IF((W95&lt;81%),"Alta",IF((W95&lt;101%),"Muy alta","0")))))</f>
        <v>Baja</v>
      </c>
      <c r="Y95" s="280">
        <f t="shared" ref="Y95" si="164">IF(O95="Impacto",L95-(L95*R95),IF(O95="Probabilidad",L95-0,"0"))</f>
        <v>0.4</v>
      </c>
      <c r="Z95" s="279" t="str">
        <f t="shared" ref="Z95" si="165">IF((Y95&lt;21%),"Leve",IF((Y95&lt;41%),"Menor",IF((Y95&lt;61%),"Moderado",IF((Y95&lt;81%),"Mayor",IF((Y95&lt;101%),"Catastrófico","0")))))</f>
        <v>Menor</v>
      </c>
      <c r="AA95" s="280" t="str">
        <f t="shared" ref="AA95" si="166">IF((X95="Muy alta")*(Z95="Catastrófico"),"Extremo",IF((X95="Muy alta")*(Z95="Mayor"),"Alto",IF((X95="Muy alta")*(Z95="Moderado"),"Alto",IF((X95="Muy alta")*(Z95="Menor"),"Alto",IF((X95="Muy alta")*(Z95="Leve"),"Alto",IF((X95="Alta")*(Z95="Catastrófico"),"Extremo",IF((X95="Alta")*(Z95="Mayor"),"Alto",IF((X95="Alta")*(Z95="Moderado"),"Alto",IF((X95="Alta")*(Z95="Menor"),"Moderado",IF((X95="Alta")*(Z95="Leve"),"Moderado",IF((X95="Media")*(Z95="Catastrófico"),"Extremo",IF((X95="Media")*(Z95="Mayor"),"Alto",IF((X95="Media")*(Z95="Moderado"),"Moderado",IF((X95="Media")*(Z95="Menor"),"Moderado",IF((X95="Media")*(Z95="Leve"),"Moderado",IF((X95="Baja")*(Z95="Catastrófico"),"Extremo",IF((X95="Baja")*(Z95="Mayor"),"Alto",IF((X95="Baja")*(Z95="Moderado"),"Moderado",IF((X95="Baja")*(Z95="Menor"),"Moderado",IF((X95="Baja")*(Z95="Leve"),"Bajo",IF((X95="Muy bajo")*(Z95="Catastrófico"),"Extremo",IF((X95="Muy bajo")*(Z95="Mayor"),"Alto",IF((X95="Muy bajo")*(Z95="Moderado"),"Moderado",IF((X95="Muy bajo")*(Z95="Menor"),"Bajo",IF((X95="Muy bajo")*(Z95="Leve"),"Bajo","0")))))))))))))))))))))))))</f>
        <v>Moderado</v>
      </c>
      <c r="AB95" s="113" t="s">
        <v>82</v>
      </c>
      <c r="AC95" s="281" t="s">
        <v>377</v>
      </c>
      <c r="AD95" s="282" t="s">
        <v>378</v>
      </c>
      <c r="AE95" s="248">
        <v>44955</v>
      </c>
      <c r="AF95" s="248">
        <v>44958</v>
      </c>
      <c r="AG95" s="122" t="s">
        <v>146</v>
      </c>
      <c r="AH95" s="122" t="s">
        <v>147</v>
      </c>
      <c r="AI95" s="122" t="s">
        <v>148</v>
      </c>
      <c r="AJ95" s="122" t="s">
        <v>149</v>
      </c>
      <c r="AK95" s="113" t="s">
        <v>134</v>
      </c>
    </row>
    <row r="96" spans="1:37" s="24" customFormat="1" ht="84" customHeight="1" x14ac:dyDescent="0.2">
      <c r="A96" s="139"/>
      <c r="B96" s="139"/>
      <c r="C96" s="274"/>
      <c r="D96" s="274"/>
      <c r="E96" s="276"/>
      <c r="F96" s="278"/>
      <c r="G96" s="138"/>
      <c r="H96" s="279"/>
      <c r="I96" s="140"/>
      <c r="J96" s="279"/>
      <c r="K96" s="140"/>
      <c r="L96" s="279"/>
      <c r="M96" s="280"/>
      <c r="N96" s="75" t="s">
        <v>379</v>
      </c>
      <c r="O96" s="38" t="s">
        <v>65</v>
      </c>
      <c r="P96" s="38" t="s">
        <v>68</v>
      </c>
      <c r="Q96" s="38" t="s">
        <v>71</v>
      </c>
      <c r="R96" s="77">
        <f>IF((P96="Preventivo"),"25%",IF(P96="Detectivo","15%",IF(P96="Correctivo","10%","0")))+IF((Q96="Automático"),"25%",IF(Q96="Manual","15%","0"))</f>
        <v>0.3</v>
      </c>
      <c r="S96" s="38" t="s">
        <v>74</v>
      </c>
      <c r="T96" s="38" t="s">
        <v>76</v>
      </c>
      <c r="U96" s="38" t="s">
        <v>78</v>
      </c>
      <c r="V96" s="77">
        <f>IF(O96="probabilidad",J95-(J95*R96),IF(O96="Impacto",(J95-0),"0"))</f>
        <v>0.56000000000000005</v>
      </c>
      <c r="W96" s="280"/>
      <c r="X96" s="279"/>
      <c r="Y96" s="280"/>
      <c r="Z96" s="279"/>
      <c r="AA96" s="280"/>
      <c r="AB96" s="140"/>
      <c r="AC96" s="281"/>
      <c r="AD96" s="279"/>
      <c r="AE96" s="186"/>
      <c r="AF96" s="186"/>
      <c r="AG96" s="123"/>
      <c r="AH96" s="123"/>
      <c r="AI96" s="123"/>
      <c r="AJ96" s="123"/>
      <c r="AK96" s="114"/>
    </row>
    <row r="97" spans="1:37" s="24" customFormat="1" ht="108.75" customHeight="1" x14ac:dyDescent="0.2">
      <c r="A97" s="125"/>
      <c r="B97" s="125"/>
      <c r="C97" s="274"/>
      <c r="D97" s="274"/>
      <c r="E97" s="277"/>
      <c r="F97" s="154"/>
      <c r="G97" s="120"/>
      <c r="H97" s="279"/>
      <c r="I97" s="114"/>
      <c r="J97" s="279"/>
      <c r="K97" s="114"/>
      <c r="L97" s="279"/>
      <c r="M97" s="280"/>
      <c r="N97" s="75" t="s">
        <v>380</v>
      </c>
      <c r="O97" s="38" t="s">
        <v>65</v>
      </c>
      <c r="P97" s="38" t="s">
        <v>68</v>
      </c>
      <c r="Q97" s="38" t="s">
        <v>71</v>
      </c>
      <c r="R97" s="77">
        <f t="shared" ref="R97:R102" si="167">IF((P97="Preventivo"),"25%",IF(P97="Detectivo","15%",IF(P97="Correctivo","10%","0")))+IF((Q97="Automático"),"25%",IF(Q97="Manual","15%","0"))</f>
        <v>0.3</v>
      </c>
      <c r="S97" s="38" t="s">
        <v>74</v>
      </c>
      <c r="T97" s="38" t="s">
        <v>76</v>
      </c>
      <c r="U97" s="38" t="s">
        <v>78</v>
      </c>
      <c r="V97" s="78">
        <f>V96-(V96*R97)</f>
        <v>0.39200000000000002</v>
      </c>
      <c r="W97" s="280"/>
      <c r="X97" s="279"/>
      <c r="Y97" s="280"/>
      <c r="Z97" s="279"/>
      <c r="AA97" s="280"/>
      <c r="AB97" s="114"/>
      <c r="AC97" s="281"/>
      <c r="AD97" s="279"/>
      <c r="AE97" s="248">
        <v>44955</v>
      </c>
      <c r="AF97" s="248">
        <v>44958</v>
      </c>
      <c r="AG97" s="122" t="s">
        <v>146</v>
      </c>
      <c r="AH97" s="122" t="s">
        <v>147</v>
      </c>
      <c r="AI97" s="122" t="s">
        <v>148</v>
      </c>
      <c r="AJ97" s="122" t="s">
        <v>149</v>
      </c>
      <c r="AK97" s="113" t="s">
        <v>134</v>
      </c>
    </row>
    <row r="98" spans="1:37" s="23" customFormat="1" ht="51" x14ac:dyDescent="0.2">
      <c r="A98" s="254" t="s">
        <v>26</v>
      </c>
      <c r="B98" s="254" t="s">
        <v>92</v>
      </c>
      <c r="C98" s="254" t="s">
        <v>381</v>
      </c>
      <c r="D98" s="254" t="s">
        <v>382</v>
      </c>
      <c r="E98" s="179" t="str">
        <f>CONCATENATE(B98," ",C98," ",D98)</f>
        <v>Afectación reputacional por queja o solicitud del (a) docente debido a inconsistencias en la liquidación y trámite de los apoyos económicos de comisiones de estudios y becas crédito</v>
      </c>
      <c r="F98" s="256" t="s">
        <v>41</v>
      </c>
      <c r="G98" s="128" t="s">
        <v>32</v>
      </c>
      <c r="H98" s="283">
        <v>45</v>
      </c>
      <c r="I98" s="186" t="s">
        <v>47</v>
      </c>
      <c r="J98" s="283" t="str">
        <f t="shared" ref="J98" si="168">IF((I98="Muy Bajo"),"20%",IF(I98="Baja","40%",IF(I98="Media","60%",IF(I98="Alta","80%",IF(I98="Muy Alta","100%","0")))))</f>
        <v>60%</v>
      </c>
      <c r="K98" s="186" t="s">
        <v>54</v>
      </c>
      <c r="L98" s="283" t="str">
        <f t="shared" ref="L98" si="169">IF((K98="Leve"),"20%",IF(K98="Menor","40%",IF(K98="Moderado","60%",IF(K98="Mayor","80%",IF(K98="Catastrófico","100%","0")))))</f>
        <v>20%</v>
      </c>
      <c r="M98" s="284" t="str">
        <f t="shared" ref="M98" si="170">IF((J98="100%")*(L98="100%"),"Extremo",IF((J98="100%")*(L98="80%"),"Alto",IF((J98="100%")*(L98="60%"),"Alto",IF((J98="100%")*(L98="40%"),"Alto",IF((J98="100%")*(L98="20%"),"Alto",IF((J98="80%")*(L98="100%"),"Extremo",IF((J98="80%")*(L98="80%"),"Alto",IF((J98="80%")*(L98="60%"),"Alto",IF((J98="80%")*(L98="40%"),"Moderado",IF((J98="80%")*(L98="20%"),"Moderado",IF((J98="60%")*(L98="100%"),"Extremo",IF((J98="60%")*(L98="80%"),"Alto",IF((J98="60%")*(L98="60%"),"Moderado",IF((J98="60%")*(L98="40%"),"Moderado",IF((J98="60%")*(L98="20%"),"Moderado",IF((J98="40%")*(L98="100%"),"Extremo",IF((J98="40%")*(L98="80%"),"Alto",IF((J98="40%")*(L98="60%"),"Moderado",IF((J98="40%")*(L98="40%"),"Moderado",IF((J98="40%")*(L98="20%"),"Bajo",IF((J98="20%")*(L98="100%"),"Extremo",IF((J98="20%")*(L98="80%"),"Alto",IF((J98="20%")*(L98="60%"),"Moderado",IF((J98="20%")*(L98="40%"),"Bajo",IF((J98="20%")*(L98="20%"),"Bajo","0")))))))))))))))))))))))))</f>
        <v>Moderado</v>
      </c>
      <c r="N98" s="75" t="s">
        <v>383</v>
      </c>
      <c r="O98" s="38" t="s">
        <v>65</v>
      </c>
      <c r="P98" s="38" t="s">
        <v>67</v>
      </c>
      <c r="Q98" s="38" t="s">
        <v>71</v>
      </c>
      <c r="R98" s="79">
        <f t="shared" si="167"/>
        <v>0.4</v>
      </c>
      <c r="S98" s="38" t="s">
        <v>74</v>
      </c>
      <c r="T98" s="38" t="s">
        <v>76</v>
      </c>
      <c r="U98" s="38" t="s">
        <v>78</v>
      </c>
      <c r="V98" s="79">
        <f>IF(O98="probabilidad",J98-(J98*R98),IF(O98="Impacto",(J98-0),"0"))</f>
        <v>0.36</v>
      </c>
      <c r="W98" s="284">
        <f t="shared" ref="W98:W103" si="171">V99</f>
        <v>0.216</v>
      </c>
      <c r="X98" s="283" t="str">
        <f>IF((W98&lt;21%),"Muy Bajo",IF((W98&lt;41%),"Baja",IF((W98&lt;61%),"Media",IF((W98&lt;81%),"Alta",IF((W98&lt;101%),"Muy alta","0")))))</f>
        <v>Baja</v>
      </c>
      <c r="Y98" s="284">
        <f>IF(O98="Impacto",L98-(L98*R98),IF(O98="Probabilidad",L98-0,"0"))</f>
        <v>0.2</v>
      </c>
      <c r="Z98" s="283" t="str">
        <f t="shared" ref="Z98:Z103" si="172">IF((Y98&lt;21%),"Leve",IF((Y98&lt;41%),"Menor",IF((Y98&lt;61%),"Moderado",IF((Y98&lt;81%),"Mayor",IF((Y98&lt;101%),"Catastrófico","0")))))</f>
        <v>Leve</v>
      </c>
      <c r="AA98" s="284" t="str">
        <f t="shared" ref="AA98:AA103" si="173">IF((X98="Muy alta")*(Z98="Catastrófico"),"Extremo",IF((X98="Muy alta")*(Z98="Mayor"),"Alto",IF((X98="Muy alta")*(Z98="Moderado"),"Alto",IF((X98="Muy alta")*(Z98="Menor"),"Alto",IF((X98="Muy alta")*(Z98="Leve"),"Alto",IF((X98="Alta")*(Z98="Catastrófico"),"Extremo",IF((X98="Alta")*(Z98="Mayor"),"Alto",IF((X98="Alta")*(Z98="Moderado"),"Alto",IF((X98="Alta")*(Z98="Menor"),"Moderado",IF((X98="Alta")*(Z98="Leve"),"Moderado",IF((X98="Media")*(Z98="Catastrófico"),"Extremo",IF((X98="Media")*(Z98="Mayor"),"Alto",IF((X98="Media")*(Z98="Moderado"),"Moderado",IF((X98="Media")*(Z98="Menor"),"Moderado",IF((X98="Media")*(Z98="Leve"),"Moderado",IF((X98="Baja")*(Z98="Catastrófico"),"Extremo",IF((X98="Baja")*(Z98="Mayor"),"Alto",IF((X98="Baja")*(Z98="Moderado"),"Moderado",IF((X98="Baja")*(Z98="Menor"),"Moderado",IF((X98="Baja")*(Z98="Leve"),"Bajo",IF((X98="Muy bajo")*(Z98="Catastrófico"),"Extremo",IF((X98="Muy bajo")*(Z98="Mayor"),"Alto",IF((X98="Muy bajo")*(Z98="Moderado"),"Moderado",IF((X98="Muy bajo")*(Z98="Menor"),"Bajo",IF((X98="Muy bajo")*(Z98="Leve"),"Bajo","0")))))))))))))))))))))))))</f>
        <v>Bajo</v>
      </c>
      <c r="AB98" s="186" t="s">
        <v>83</v>
      </c>
      <c r="AC98" s="283" t="s">
        <v>384</v>
      </c>
      <c r="AD98" s="283"/>
      <c r="AE98" s="186"/>
      <c r="AF98" s="186"/>
      <c r="AG98" s="123"/>
      <c r="AH98" s="123"/>
      <c r="AI98" s="123"/>
      <c r="AJ98" s="123"/>
      <c r="AK98" s="114"/>
    </row>
    <row r="99" spans="1:37" s="23" customFormat="1" ht="63.75" x14ac:dyDescent="0.2">
      <c r="A99" s="254"/>
      <c r="B99" s="254"/>
      <c r="C99" s="256"/>
      <c r="D99" s="254"/>
      <c r="E99" s="180"/>
      <c r="F99" s="256"/>
      <c r="G99" s="128"/>
      <c r="H99" s="283"/>
      <c r="I99" s="186"/>
      <c r="J99" s="283"/>
      <c r="K99" s="186"/>
      <c r="L99" s="283"/>
      <c r="M99" s="284"/>
      <c r="N99" s="75" t="s">
        <v>385</v>
      </c>
      <c r="O99" s="38" t="s">
        <v>65</v>
      </c>
      <c r="P99" s="38" t="s">
        <v>67</v>
      </c>
      <c r="Q99" s="38" t="s">
        <v>71</v>
      </c>
      <c r="R99" s="79">
        <f>IF((P99="Preventivo"),"25%",IF(P99="Detectivo","15%",IF(P99="Correctivo","10%","0")))+IF((Q99="Automático"),"25%",IF(Q99="Manual","15%","0"))</f>
        <v>0.4</v>
      </c>
      <c r="S99" s="38" t="s">
        <v>74</v>
      </c>
      <c r="T99" s="38" t="s">
        <v>76</v>
      </c>
      <c r="U99" s="38" t="s">
        <v>78</v>
      </c>
      <c r="V99" s="79">
        <f>V98-(V98*R99)</f>
        <v>0.216</v>
      </c>
      <c r="W99" s="284"/>
      <c r="X99" s="283"/>
      <c r="Y99" s="284"/>
      <c r="Z99" s="283"/>
      <c r="AA99" s="284"/>
      <c r="AB99" s="186"/>
      <c r="AC99" s="283"/>
      <c r="AD99" s="283"/>
      <c r="AE99" s="248">
        <v>44955</v>
      </c>
      <c r="AF99" s="248">
        <v>44958</v>
      </c>
      <c r="AG99" s="122" t="s">
        <v>146</v>
      </c>
      <c r="AH99" s="122" t="s">
        <v>147</v>
      </c>
      <c r="AI99" s="122" t="s">
        <v>148</v>
      </c>
      <c r="AJ99" s="122" t="s">
        <v>149</v>
      </c>
      <c r="AK99" s="113" t="s">
        <v>134</v>
      </c>
    </row>
    <row r="100" spans="1:37" s="23" customFormat="1" ht="85.5" customHeight="1" x14ac:dyDescent="0.2">
      <c r="A100" s="124" t="s">
        <v>26</v>
      </c>
      <c r="B100" s="124" t="s">
        <v>109</v>
      </c>
      <c r="C100" s="254" t="s">
        <v>386</v>
      </c>
      <c r="D100" s="254" t="s">
        <v>387</v>
      </c>
      <c r="E100" s="179" t="str">
        <f>CONCATENATE(B100," ",C100," ",D100)</f>
        <v>Afectación económica y reputacional por vencimiento de términos de los compromisos de las comisiones de estudios y becas crédito debido al presunto incumplimiento de los compromisos pactados por el (la) docente y los (las) becarios (as), el Acuerdo, el contrato y pagaré, beneficiarios (as) de comisiones de estudios y becas crédito condonables</v>
      </c>
      <c r="F100" s="153" t="s">
        <v>41</v>
      </c>
      <c r="G100" s="119" t="s">
        <v>32</v>
      </c>
      <c r="H100" s="283">
        <v>107</v>
      </c>
      <c r="I100" s="113" t="s">
        <v>47</v>
      </c>
      <c r="J100" s="283" t="str">
        <f>IF((I100="Muy Bajo"),"20%",IF(I100="Baja","40%",IF(I100="Media","60%",IF(I100="Alta","80%",IF(I100="Muy Alta","100%","0")))))</f>
        <v>60%</v>
      </c>
      <c r="K100" s="113" t="s">
        <v>56</v>
      </c>
      <c r="L100" s="283" t="str">
        <f>IF((K100="Leve"),"20%",IF(K100="Menor","40%",IF(K100="Moderado","60%",IF(K100="Mayor","80%",IF(K100="Catastrófico","100%","0")))))</f>
        <v>60%</v>
      </c>
      <c r="M100" s="284" t="str">
        <f>IF((J100="100%")*(L100="100%"),"Extremo",IF((J100="100%")*(L100="80%"),"Alto",IF((J100="100%")*(L100="60%"),"Alto",IF((J100="100%")*(L100="40%"),"Alto",IF((J100="100%")*(L100="20%"),"Alto",IF((J100="80%")*(L100="100%"),"Extremo",IF((J100="80%")*(L100="80%"),"Alto",IF((J100="80%")*(L100="60%"),"Alto",IF((J100="80%")*(L100="40%"),"Moderado",IF((J100="80%")*(L100="20%"),"Moderado",IF((J100="60%")*(L100="100%"),"Extremo",IF((J100="60%")*(L100="80%"),"Alto",IF((J100="60%")*(L100="60%"),"Moderado",IF((J100="60%")*(L100="40%"),"Moderado",IF((J100="60%")*(L100="20%"),"Moderado",IF((J100="40%")*(L100="100%"),"Extremo",IF((J100="40%")*(L100="80%"),"Alto",IF((J100="40%")*(L100="60%"),"Moderado",IF((J100="40%")*(L100="40%"),"Moderado",IF((J100="40%")*(L100="20%"),"Bajo",IF((J100="20%")*(L100="100%"),"Extremo",IF((J100="20%")*(L100="80%"),"Alto",IF((J100="20%")*(L100="60%"),"Moderado",IF((J100="20%")*(L100="40%"),"Bajo",IF((J100="20%")*(L100="20%"),"Bajo","0")))))))))))))))))))))))))</f>
        <v>Moderado</v>
      </c>
      <c r="N100" s="75" t="s">
        <v>388</v>
      </c>
      <c r="O100" s="38" t="s">
        <v>65</v>
      </c>
      <c r="P100" s="38" t="s">
        <v>67</v>
      </c>
      <c r="Q100" s="38" t="s">
        <v>71</v>
      </c>
      <c r="R100" s="79">
        <f>IF((P100="Preventivo"),"25%",IF(P100="Detectivo","15%",IF(P100="Correctivo","10%","0")))+IF((Q100="Automático"),"25%",IF(Q100="Manual","15%","0"))</f>
        <v>0.4</v>
      </c>
      <c r="S100" s="38" t="s">
        <v>74</v>
      </c>
      <c r="T100" s="38" t="s">
        <v>76</v>
      </c>
      <c r="U100" s="38" t="s">
        <v>78</v>
      </c>
      <c r="V100" s="79">
        <f>IF(O100="probabilidad",J100-(J100*R100),IF(O100="Impacto",(J100-0),"0"))</f>
        <v>0.36</v>
      </c>
      <c r="W100" s="284">
        <f>V102</f>
        <v>0.12959999999999999</v>
      </c>
      <c r="X100" s="283" t="str">
        <f>IF((W100&lt;21%),"Muy Bajo",IF((W100&lt;41%),"Baja",IF((W100&lt;61%),"Media",IF((W100&lt;81%),"Alta",IF((W100&lt;101%),"Muy alta","0")))))</f>
        <v>Muy Bajo</v>
      </c>
      <c r="Y100" s="284">
        <f t="shared" ref="Y100" si="174">IF(O100="Impacto",L100-(L100*R100),IF(O100="Probabilidad",L100-0,"0"))</f>
        <v>0.6</v>
      </c>
      <c r="Z100" s="283" t="str">
        <f>IF((Y100&lt;21%),"Leve",IF((Y100&lt;41%),"Menor",IF((Y100&lt;61%),"Moderado",IF((Y100&lt;81%),"Mayor",IF((Y100&lt;101%),"Catastrófico","0")))))</f>
        <v>Moderado</v>
      </c>
      <c r="AA100" s="284" t="str">
        <f>IF((X100="Muy alta")*(Z100="Catastrófico"),"Extremo",IF((X100="Muy alta")*(Z100="Mayor"),"Alto",IF((X100="Muy alta")*(Z100="Moderado"),"Alto",IF((X100="Muy alta")*(Z100="Menor"),"Alto",IF((X100="Muy alta")*(Z100="Leve"),"Alto",IF((X100="Alta")*(Z100="Catastrófico"),"Extremo",IF((X100="Alta")*(Z100="Mayor"),"Alto",IF((X100="Alta")*(Z100="Moderado"),"Alto",IF((X100="Alta")*(Z100="Menor"),"Moderado",IF((X100="Alta")*(Z100="Leve"),"Moderado",IF((X100="Media")*(Z100="Catastrófico"),"Extremo",IF((X100="Media")*(Z100="Mayor"),"Alto",IF((X100="Media")*(Z100="Moderado"),"Moderado",IF((X100="Media")*(Z100="Menor"),"Moderado",IF((X100="Media")*(Z100="Leve"),"Moderado",IF((X100="Baja")*(Z100="Catastrófico"),"Extremo",IF((X100="Baja")*(Z100="Mayor"),"Alto",IF((X100="Baja")*(Z100="Moderado"),"Moderado",IF((X100="Baja")*(Z100="Menor"),"Moderado",IF((X100="Baja")*(Z100="Leve"),"Bajo",IF((X100="Muy bajo")*(Z100="Catastrófico"),"Extremo",IF((X100="Muy bajo")*(Z100="Mayor"),"Alto",IF((X100="Muy bajo")*(Z100="Moderado"),"Moderado",IF((X100="Muy bajo")*(Z100="Menor"),"Bajo",IF((X100="Muy bajo")*(Z100="Leve"),"Bajo","0")))))))))))))))))))))))))</f>
        <v>Moderado</v>
      </c>
      <c r="AB100" s="113" t="s">
        <v>82</v>
      </c>
      <c r="AC100" s="80" t="s">
        <v>389</v>
      </c>
      <c r="AD100" s="80" t="s">
        <v>390</v>
      </c>
      <c r="AE100" s="186"/>
      <c r="AF100" s="186"/>
      <c r="AG100" s="123"/>
      <c r="AH100" s="123"/>
      <c r="AI100" s="123"/>
      <c r="AJ100" s="123"/>
      <c r="AK100" s="114"/>
    </row>
    <row r="101" spans="1:37" s="23" customFormat="1" ht="76.5" x14ac:dyDescent="0.2">
      <c r="A101" s="139"/>
      <c r="B101" s="139"/>
      <c r="C101" s="254"/>
      <c r="D101" s="254"/>
      <c r="E101" s="286"/>
      <c r="F101" s="278"/>
      <c r="G101" s="138"/>
      <c r="H101" s="283"/>
      <c r="I101" s="140"/>
      <c r="J101" s="283"/>
      <c r="K101" s="140"/>
      <c r="L101" s="283"/>
      <c r="M101" s="284"/>
      <c r="N101" s="75" t="s">
        <v>391</v>
      </c>
      <c r="O101" s="38" t="s">
        <v>65</v>
      </c>
      <c r="P101" s="38" t="s">
        <v>67</v>
      </c>
      <c r="Q101" s="38" t="s">
        <v>71</v>
      </c>
      <c r="R101" s="79">
        <f t="shared" si="167"/>
        <v>0.4</v>
      </c>
      <c r="S101" s="38" t="s">
        <v>74</v>
      </c>
      <c r="T101" s="38" t="s">
        <v>76</v>
      </c>
      <c r="U101" s="38" t="s">
        <v>78</v>
      </c>
      <c r="V101" s="82">
        <f>V100-(V100*R101)</f>
        <v>0.216</v>
      </c>
      <c r="W101" s="284"/>
      <c r="X101" s="283"/>
      <c r="Y101" s="284"/>
      <c r="Z101" s="283"/>
      <c r="AA101" s="284"/>
      <c r="AB101" s="140"/>
      <c r="AC101" s="285" t="s">
        <v>392</v>
      </c>
      <c r="AD101" s="285" t="s">
        <v>390</v>
      </c>
      <c r="AE101" s="248">
        <v>44955</v>
      </c>
      <c r="AF101" s="248">
        <v>44958</v>
      </c>
      <c r="AG101" s="122" t="s">
        <v>146</v>
      </c>
      <c r="AH101" s="122" t="s">
        <v>147</v>
      </c>
      <c r="AI101" s="122" t="s">
        <v>148</v>
      </c>
      <c r="AJ101" s="122" t="s">
        <v>149</v>
      </c>
      <c r="AK101" s="113" t="s">
        <v>134</v>
      </c>
    </row>
    <row r="102" spans="1:37" s="23" customFormat="1" ht="76.5" x14ac:dyDescent="0.2">
      <c r="A102" s="125"/>
      <c r="B102" s="125"/>
      <c r="C102" s="254"/>
      <c r="D102" s="254"/>
      <c r="E102" s="180"/>
      <c r="F102" s="154"/>
      <c r="G102" s="120"/>
      <c r="H102" s="283"/>
      <c r="I102" s="114"/>
      <c r="J102" s="283"/>
      <c r="K102" s="114"/>
      <c r="L102" s="283"/>
      <c r="M102" s="284"/>
      <c r="N102" s="75" t="s">
        <v>393</v>
      </c>
      <c r="O102" s="38" t="s">
        <v>65</v>
      </c>
      <c r="P102" s="38" t="s">
        <v>67</v>
      </c>
      <c r="Q102" s="38" t="s">
        <v>71</v>
      </c>
      <c r="R102" s="79">
        <f t="shared" si="167"/>
        <v>0.4</v>
      </c>
      <c r="S102" s="38" t="s">
        <v>75</v>
      </c>
      <c r="T102" s="38" t="s">
        <v>76</v>
      </c>
      <c r="U102" s="38" t="s">
        <v>78</v>
      </c>
      <c r="V102" s="82">
        <f>V101-(V101*R102)</f>
        <v>0.12959999999999999</v>
      </c>
      <c r="W102" s="284"/>
      <c r="X102" s="283"/>
      <c r="Y102" s="284"/>
      <c r="Z102" s="283"/>
      <c r="AA102" s="284"/>
      <c r="AB102" s="114"/>
      <c r="AC102" s="285"/>
      <c r="AD102" s="285"/>
      <c r="AE102" s="186"/>
      <c r="AF102" s="186"/>
      <c r="AG102" s="123"/>
      <c r="AH102" s="123"/>
      <c r="AI102" s="123"/>
      <c r="AJ102" s="123"/>
      <c r="AK102" s="114"/>
    </row>
    <row r="103" spans="1:37" s="23" customFormat="1" ht="85.5" customHeight="1" x14ac:dyDescent="0.2">
      <c r="A103" s="254" t="s">
        <v>26</v>
      </c>
      <c r="B103" s="254" t="s">
        <v>109</v>
      </c>
      <c r="C103" s="285" t="s">
        <v>394</v>
      </c>
      <c r="D103" s="285" t="s">
        <v>395</v>
      </c>
      <c r="E103" s="179" t="str">
        <f t="shared" ref="E103" si="175">CONCATENATE(B103," ",C103," ",D103)</f>
        <v>Afectación económica y reputacional Por queja o reclamo del (a) docente por el no reembolso de los apoyos económicos para la asistencia en eventos académicos, científicos o culturales Debido a la presentación extemporánea de la solicitud, no remisión de la totalidad de los requisitos para estudio y decisión por parte del CDD, no tramite de los apoyos económicos por parte de las instancias competentes</v>
      </c>
      <c r="F103" s="256" t="s">
        <v>41</v>
      </c>
      <c r="G103" s="128" t="s">
        <v>32</v>
      </c>
      <c r="H103" s="283">
        <v>95</v>
      </c>
      <c r="I103" s="186" t="s">
        <v>47</v>
      </c>
      <c r="J103" s="283" t="str">
        <f t="shared" ref="J103" si="176">IF((I103="Muy Bajo"),"20%",IF(I103="Baja","40%",IF(I103="Media","60%",IF(I103="Alta","80%",IF(I103="Muy Alta","100%","0")))))</f>
        <v>60%</v>
      </c>
      <c r="K103" s="186" t="s">
        <v>54</v>
      </c>
      <c r="L103" s="283" t="str">
        <f t="shared" ref="L103" si="177">IF((K103="Leve"),"20%",IF(K103="Menor","40%",IF(K103="Moderado","60%",IF(K103="Mayor","80%",IF(K103="Catastrófico","100%","0")))))</f>
        <v>20%</v>
      </c>
      <c r="M103" s="284" t="str">
        <f t="shared" ref="M103" si="178">IF((J103="100%")*(L103="100%"),"Extremo",IF((J103="100%")*(L103="80%"),"Alto",IF((J103="100%")*(L103="60%"),"Alto",IF((J103="100%")*(L103="40%"),"Alto",IF((J103="100%")*(L103="20%"),"Alto",IF((J103="80%")*(L103="100%"),"Extremo",IF((J103="80%")*(L103="80%"),"Alto",IF((J103="80%")*(L103="60%"),"Alto",IF((J103="80%")*(L103="40%"),"Moderado",IF((J103="80%")*(L103="20%"),"Moderado",IF((J103="60%")*(L103="100%"),"Extremo",IF((J103="60%")*(L103="80%"),"Alto",IF((J103="60%")*(L103="60%"),"Moderado",IF((J103="60%")*(L103="40%"),"Moderado",IF((J103="60%")*(L103="20%"),"Moderado",IF((J103="40%")*(L103="100%"),"Extremo",IF((J103="40%")*(L103="80%"),"Alto",IF((J103="40%")*(L103="60%"),"Moderado",IF((J103="40%")*(L103="40%"),"Moderado",IF((J103="40%")*(L103="20%"),"Bajo",IF((J103="20%")*(L103="100%"),"Extremo",IF((J103="20%")*(L103="80%"),"Alto",IF((J103="20%")*(L103="60%"),"Moderado",IF((J103="20%")*(L103="40%"),"Bajo",IF((J103="20%")*(L103="20%"),"Bajo","0")))))))))))))))))))))))))</f>
        <v>Moderado</v>
      </c>
      <c r="N103" s="75" t="s">
        <v>396</v>
      </c>
      <c r="O103" s="38" t="s">
        <v>65</v>
      </c>
      <c r="P103" s="38" t="s">
        <v>67</v>
      </c>
      <c r="Q103" s="38" t="s">
        <v>71</v>
      </c>
      <c r="R103" s="79">
        <f>IF((P103="Preventivo"),"25%",IF(P103="Detectivo","15%",IF(P103="Correctivo","10%","0")))+IF((Q103="Automático"),"25%",IF(Q103="Manual","15%","0"))</f>
        <v>0.4</v>
      </c>
      <c r="S103" s="38" t="s">
        <v>74</v>
      </c>
      <c r="T103" s="38" t="s">
        <v>76</v>
      </c>
      <c r="U103" s="38" t="s">
        <v>78</v>
      </c>
      <c r="V103" s="79">
        <f>IF(O103="probabilidad",J103-(J103*R103),IF(O103="Impacto",(J103-0),"0"))</f>
        <v>0.36</v>
      </c>
      <c r="W103" s="284">
        <f t="shared" si="171"/>
        <v>0.216</v>
      </c>
      <c r="X103" s="283" t="str">
        <f>IF((W103&lt;21%),"Muy Bajo",IF((W103&lt;41%),"Baja",IF((W103&lt;61%),"Media",IF((W103&lt;81%),"Alta",IF((W103&lt;101%),"Muy alta","0")))))</f>
        <v>Baja</v>
      </c>
      <c r="Y103" s="284">
        <f t="shared" ref="Y103" si="179">IF(O103="Impacto",L103-(L103*R103),IF(O103="Probabilidad",L103-0,"0"))</f>
        <v>0.2</v>
      </c>
      <c r="Z103" s="283" t="str">
        <f t="shared" si="172"/>
        <v>Leve</v>
      </c>
      <c r="AA103" s="284" t="str">
        <f t="shared" si="173"/>
        <v>Bajo</v>
      </c>
      <c r="AB103" s="186" t="s">
        <v>83</v>
      </c>
      <c r="AC103" s="81"/>
      <c r="AD103" s="81"/>
      <c r="AE103" s="248">
        <v>44955</v>
      </c>
      <c r="AF103" s="248">
        <v>44958</v>
      </c>
      <c r="AG103" s="122" t="s">
        <v>146</v>
      </c>
      <c r="AH103" s="122" t="s">
        <v>147</v>
      </c>
      <c r="AI103" s="122" t="s">
        <v>148</v>
      </c>
      <c r="AJ103" s="122" t="s">
        <v>149</v>
      </c>
      <c r="AK103" s="113" t="s">
        <v>134</v>
      </c>
    </row>
    <row r="104" spans="1:37" s="23" customFormat="1" ht="25.5" x14ac:dyDescent="0.2">
      <c r="A104" s="254"/>
      <c r="B104" s="254"/>
      <c r="C104" s="285"/>
      <c r="D104" s="285"/>
      <c r="E104" s="180"/>
      <c r="F104" s="256"/>
      <c r="G104" s="128"/>
      <c r="H104" s="283"/>
      <c r="I104" s="186"/>
      <c r="J104" s="283"/>
      <c r="K104" s="186"/>
      <c r="L104" s="283"/>
      <c r="M104" s="284"/>
      <c r="N104" s="75" t="s">
        <v>397</v>
      </c>
      <c r="O104" s="38" t="s">
        <v>65</v>
      </c>
      <c r="P104" s="38" t="s">
        <v>67</v>
      </c>
      <c r="Q104" s="38" t="s">
        <v>71</v>
      </c>
      <c r="R104" s="79">
        <f>IF((P104="Preventivo"),"25%",IF(P104="Detectivo","15%",IF(P104="Correctivo","10%","0")))+IF((Q104="Automático"),"25%",IF(Q104="Manual","15%","0"))</f>
        <v>0.4</v>
      </c>
      <c r="S104" s="38" t="s">
        <v>74</v>
      </c>
      <c r="T104" s="38" t="s">
        <v>76</v>
      </c>
      <c r="U104" s="38" t="s">
        <v>78</v>
      </c>
      <c r="V104" s="79">
        <f>V103-(V103*R104)</f>
        <v>0.216</v>
      </c>
      <c r="W104" s="284"/>
      <c r="X104" s="283"/>
      <c r="Y104" s="284"/>
      <c r="Z104" s="283"/>
      <c r="AA104" s="284"/>
      <c r="AB104" s="186"/>
      <c r="AC104" s="81"/>
      <c r="AD104" s="81"/>
      <c r="AE104" s="186"/>
      <c r="AF104" s="186"/>
      <c r="AG104" s="123"/>
      <c r="AH104" s="123"/>
      <c r="AI104" s="123"/>
      <c r="AJ104" s="123"/>
      <c r="AK104" s="114"/>
    </row>
    <row r="105" spans="1:37" s="23" customFormat="1" ht="63" customHeight="1" x14ac:dyDescent="0.2">
      <c r="A105" s="162" t="s">
        <v>26</v>
      </c>
      <c r="B105" s="162" t="s">
        <v>109</v>
      </c>
      <c r="C105" s="159" t="s">
        <v>398</v>
      </c>
      <c r="D105" s="159" t="s">
        <v>399</v>
      </c>
      <c r="E105" s="171" t="str">
        <f>CONCATENATE(B105," ",C105," ",D105)</f>
        <v>Afectación económica y reputacional por fuga de capital intelectual en la institución debido a falencias relacionadas con la transferencia de conocimiento tácito generados de las prácticas, experiencias y conocimientos del talento humano</v>
      </c>
      <c r="F105" s="158" t="s">
        <v>41</v>
      </c>
      <c r="G105" s="162" t="s">
        <v>32</v>
      </c>
      <c r="H105" s="158">
        <v>30</v>
      </c>
      <c r="I105" s="158" t="s">
        <v>47</v>
      </c>
      <c r="J105" s="158" t="str">
        <f>IF((I105="Muy Bajo"),"20%",IF(I105="Baja","40%",IF(I105="Media","60%",IF(I105="Alta","80%",IF(I105="Muy Alta","100%","0")))))</f>
        <v>60%</v>
      </c>
      <c r="K105" s="158" t="s">
        <v>56</v>
      </c>
      <c r="L105" s="158" t="str">
        <f>IF((K105="Leve"),"20%",IF(K105="Menor","40%",IF(K105="Moderado","60%",IF(K105="Mayor","80%",IF(K105="Catastrófico","100%","0")))))</f>
        <v>60%</v>
      </c>
      <c r="M105" s="156" t="str">
        <f>IF((J105="100%")*(L105="100%"),"Extremo",IF((J105="100%")*(L105="80%"),"Alto",IF((J105="100%")*(L105="60%"),"Alto",IF((J105="100%")*(L105="40%"),"Alto",IF((J105="100%")*(L105="20%"),"Alto",IF((J105="80%")*(L105="100%"),"Extremo",IF((J105="80%")*(L105="80%"),"Alto",IF((J105="80%")*(L105="60%"),"Alto",IF((J105="80%")*(L105="40%"),"Moderado",IF((J105="80%")*(L105="20%"),"Moderado",IF((J105="60%")*(L105="100%"),"Extremo",IF((J105="60%")*(L105="80%"),"Alto",IF((J105="60%")*(L105="60%"),"Moderado",IF((J105="60%")*(L105="40%"),"Moderado",IF((J105="60%")*(L105="20%"),"Moderado",IF((J105="40%")*(L105="100%"),"Extremo",IF((J105="40%")*(L105="80%"),"Alto",IF((J105="40%")*(L105="60%"),"Moderado",IF((J105="40%")*(L105="40%"),"Moderado",IF((J105="40%")*(L105="20%"),"Bajo",IF((J105="20%")*(L105="100%"),"Extremo",IF((J105="20%")*(L105="80%"),"Alto",IF((J105="20%")*(L105="60%"),"Moderado",IF((J105="20%")*(L105="40%"),"Bajo",IF((J105="20%")*(L105="20%"),"Bajo","0")))))))))))))))))))))))))</f>
        <v>Moderado</v>
      </c>
      <c r="N105" s="26" t="s">
        <v>400</v>
      </c>
      <c r="O105" s="46" t="s">
        <v>1</v>
      </c>
      <c r="P105" s="46" t="s">
        <v>67</v>
      </c>
      <c r="Q105" s="46" t="s">
        <v>71</v>
      </c>
      <c r="R105" s="48">
        <f t="shared" ref="R105:R106" si="180">IF((P105="Preventivo"),"25%",IF(P105="Detectivo","15%",IF(P105="Correctivo","10%","0")))+IF((Q105="Automático"),"25%",IF(Q105="Manual","15%","0"))</f>
        <v>0.4</v>
      </c>
      <c r="S105" s="46" t="s">
        <v>75</v>
      </c>
      <c r="T105" s="46" t="s">
        <v>76</v>
      </c>
      <c r="U105" s="46" t="s">
        <v>78</v>
      </c>
      <c r="V105" s="48">
        <f>IF(O105="probabilidad",J105-(J105*R105),IF(O105="Impacto",(J105-0),"0"))</f>
        <v>0.6</v>
      </c>
      <c r="W105" s="156">
        <f>V106</f>
        <v>0.36</v>
      </c>
      <c r="X105" s="158" t="str">
        <f>IF((W105&lt;21%),"Muy Bajo",IF((W105&lt;41%),"Baja",IF((W105&lt;61%),"Media",IF((W105&lt;81%),"Alta",IF((W105&lt;101%),"Muy alta","0")))))</f>
        <v>Baja</v>
      </c>
      <c r="Y105" s="156">
        <f>IF(O105="Impacto",L105-(L105*R105),IF(O105="Probabilidad",L105-0,"0"))</f>
        <v>0.36</v>
      </c>
      <c r="Z105" s="158" t="str">
        <f>IF((Y105&lt;21%),"Leve",IF((Y105&lt;41%),"Menor",IF((Y105&lt;61%),"Moderado",IF((Y105&lt;81%),"Mayor",IF((Y105&lt;101%),"Catastrófico","0")))))</f>
        <v>Menor</v>
      </c>
      <c r="AA105" s="156" t="str">
        <f>IF((X105="Muy alta")*(Z105="Catastrófico"),"Extremo",IF((X105="Muy alta")*(Z105="Mayor"),"Alto",IF((X105="Muy alta")*(Z105="Moderado"),"Alto",IF((X105="Muy alta")*(Z105="Menor"),"Alto",IF((X105="Muy alta")*(Z105="Leve"),"Alto",IF((X105="Alta")*(Z105="Catastrófico"),"Extremo",IF((X105="Alta")*(Z105="Mayor"),"Alto",IF((X105="Alta")*(Z105="Moderado"),"Alto",IF((X105="Alta")*(Z105="Menor"),"Moderado",IF((X105="Alta")*(Z105="Leve"),"Moderado",IF((X105="Media")*(Z105="Catastrófico"),"Extremo",IF((X105="Media")*(Z105="Mayor"),"Alto",IF((X105="Media")*(Z105="Moderado"),"Moderado",IF((X105="Media")*(Z105="Menor"),"Moderado",IF((X105="Media")*(Z105="Leve"),"Moderado",IF((X105="Baja")*(Z105="Catastrófico"),"Extremo",IF((X105="Baja")*(Z105="Mayor"),"Alto",IF((X105="Baja")*(Z105="Moderado"),"Moderado",IF((X105="Baja")*(Z105="Menor"),"Moderado",IF((X105="Baja")*(Z105="Leve"),"Bajo",IF((X105="Muy bajo")*(Z105="Catastrófico"),"Extremo",IF((X105="Muy bajo")*(Z105="Mayor"),"Alto",IF((X105="Muy bajo")*(Z105="Moderado"),"Moderado",IF((X105="Muy bajo")*(Z105="Menor"),"Bajo",IF((X105="Muy bajo")*(Z105="Leve"),"Bajo","0")))))))))))))))))))))))))</f>
        <v>Moderado</v>
      </c>
      <c r="AB105" s="158" t="s">
        <v>82</v>
      </c>
      <c r="AC105" s="162" t="s">
        <v>401</v>
      </c>
      <c r="AD105" s="158" t="s">
        <v>402</v>
      </c>
      <c r="AE105" s="248">
        <v>44955</v>
      </c>
      <c r="AF105" s="248">
        <v>44958</v>
      </c>
      <c r="AG105" s="122" t="s">
        <v>146</v>
      </c>
      <c r="AH105" s="122" t="s">
        <v>147</v>
      </c>
      <c r="AI105" s="122" t="s">
        <v>148</v>
      </c>
      <c r="AJ105" s="122" t="s">
        <v>149</v>
      </c>
      <c r="AK105" s="113" t="s">
        <v>134</v>
      </c>
    </row>
    <row r="106" spans="1:37" s="23" customFormat="1" ht="38.25" x14ac:dyDescent="0.2">
      <c r="A106" s="157"/>
      <c r="B106" s="157"/>
      <c r="C106" s="157"/>
      <c r="D106" s="157"/>
      <c r="E106" s="172"/>
      <c r="F106" s="157"/>
      <c r="G106" s="157"/>
      <c r="H106" s="157"/>
      <c r="I106" s="157"/>
      <c r="J106" s="157"/>
      <c r="K106" s="157"/>
      <c r="L106" s="157"/>
      <c r="M106" s="157"/>
      <c r="N106" s="26" t="s">
        <v>403</v>
      </c>
      <c r="O106" s="46" t="s">
        <v>1</v>
      </c>
      <c r="P106" s="46" t="s">
        <v>67</v>
      </c>
      <c r="Q106" s="46" t="s">
        <v>71</v>
      </c>
      <c r="R106" s="48">
        <f t="shared" si="180"/>
        <v>0.4</v>
      </c>
      <c r="S106" s="46" t="s">
        <v>75</v>
      </c>
      <c r="T106" s="46" t="s">
        <v>76</v>
      </c>
      <c r="U106" s="46" t="s">
        <v>78</v>
      </c>
      <c r="V106" s="48">
        <f>V105-(V105*R106)</f>
        <v>0.36</v>
      </c>
      <c r="W106" s="157"/>
      <c r="X106" s="157"/>
      <c r="Y106" s="157"/>
      <c r="Z106" s="157"/>
      <c r="AA106" s="157"/>
      <c r="AB106" s="157"/>
      <c r="AC106" s="157"/>
      <c r="AD106" s="157"/>
      <c r="AE106" s="186"/>
      <c r="AF106" s="186"/>
      <c r="AG106" s="123"/>
      <c r="AH106" s="123"/>
      <c r="AI106" s="123"/>
      <c r="AJ106" s="123"/>
      <c r="AK106" s="114"/>
    </row>
    <row r="107" spans="1:37" s="4" customFormat="1" ht="134.25" customHeight="1" x14ac:dyDescent="0.25">
      <c r="A107" s="119" t="s">
        <v>27</v>
      </c>
      <c r="B107" s="119" t="s">
        <v>91</v>
      </c>
      <c r="C107" s="148" t="s">
        <v>404</v>
      </c>
      <c r="D107" s="117" t="s">
        <v>405</v>
      </c>
      <c r="E107" s="124" t="str">
        <f>CONCATENATE(B107," ",C107," ",D107)</f>
        <v>Afectación económica por falta de confiabilidad y oportunidad de la información contable y financiera reportada  debido a información imprecisa entregada por las UAA, información arrojada por el sistema de información y la necesidad de un sistema de información  integrado administrativo y financiero.</v>
      </c>
      <c r="F107" s="113" t="s">
        <v>43</v>
      </c>
      <c r="G107" s="119" t="s">
        <v>32</v>
      </c>
      <c r="H107" s="113" t="s">
        <v>406</v>
      </c>
      <c r="I107" s="113" t="s">
        <v>49</v>
      </c>
      <c r="J107" s="113" t="str">
        <f>IF((I107="Muy Bajo"),"20%",IF(I107="Baja","40%",IF(I107="Media","60%",IF(I107="Alta","80%",IF(I107="Muy Alta","100%","0")))))</f>
        <v>100%</v>
      </c>
      <c r="K107" s="113" t="s">
        <v>57</v>
      </c>
      <c r="L107" s="113" t="str">
        <f>IF((K107="Leve"),"20%",IF(K107="Menor","40%",IF(K107="Moderado","60%",IF(K107="Mayor","80%",IF(K107="Catastrófico","100%","0")))))</f>
        <v>80%</v>
      </c>
      <c r="M107" s="115" t="str">
        <f>IF((J107="100%")*(L107="100%"),"Extremo",IF((J107="100%")*(L107="80%"),"Alto",IF((J107="100%")*(L107="60%"),"Alto",IF((J107="100%")*(L107="40%"),"Alto",IF((J107="100%")*(L107="20%"),"Alto",IF((J107="80%")*(L107="100%"),"Extremo",IF((J107="80%")*(L107="80%"),"Alto",IF((J107="80%")*(L107="60%"),"Alto",IF((J107="80%")*(L107="40%"),"Moderado",IF((J107="80%")*(L107="20%"),"Moderado",IF((J107="60%")*(L107="100%"),"Extremo",IF((J107="60%")*(L107="80%"),"Alto",IF((J107="60%")*(L107="60%"),"Moderado",IF((J107="60%")*(L107="40%"),"Moderado",IF((J107="60%")*(L107="20%"),"Moderado",IF((J107="40%")*(L107="100%"),"Extremo",IF((J107="40%")*(L107="80%"),"Alto",IF((J107="40%")*(L107="60%"),"Moderado",IF((J107="40%")*(L107="40%"),"Moderado",IF((J107="40%")*(L107="20%"),"Bajo",IF((J107="20%")*(L107="100%"),"Extremo",IF((J107="20%")*(L107="80%"),"Alto",IF((J107="20%")*(L107="60%"),"Moderado",IF((J107="20%")*(L107="40%"),"Bajo",IF((J107="20%")*(L107="20%"),"Bajo","0")))))))))))))))))))))))))</f>
        <v>Alto</v>
      </c>
      <c r="N107" s="83" t="s">
        <v>407</v>
      </c>
      <c r="O107" s="83" t="s">
        <v>65</v>
      </c>
      <c r="P107" s="38" t="s">
        <v>67</v>
      </c>
      <c r="Q107" s="38" t="s">
        <v>71</v>
      </c>
      <c r="R107" s="39">
        <f>IF((P107="Preventivo"),"25%",IF(P107="Detectivo","15%",IF(P107="Correctivo","10%","0")))+IF((Q107="Automático"),"25%",IF(Q107="Manual","15%","0"))</f>
        <v>0.4</v>
      </c>
      <c r="S107" s="38" t="s">
        <v>74</v>
      </c>
      <c r="T107" s="38" t="s">
        <v>76</v>
      </c>
      <c r="U107" s="38" t="s">
        <v>78</v>
      </c>
      <c r="V107" s="39">
        <f>IF(O107="probabilidad",J107-(J107*R107),IF(O107="Impacto",(J107-0),"0"))</f>
        <v>0.6</v>
      </c>
      <c r="W107" s="115">
        <f>V112</f>
        <v>0.7</v>
      </c>
      <c r="X107" s="113" t="str">
        <f>IF((W107&lt;21%),"Muy Bajo",IF((W107&lt;41%),"Baja",IF((W107&lt;61%),"Media",IF((W107&lt;81%),"Alta",IF((W107&lt;101%),"Muy alta","0")))))</f>
        <v>Alta</v>
      </c>
      <c r="Y107" s="115">
        <f>IF(O116="Impacto",L107-(L107*R116),IF((O116)="Probabilidad",L107-0,"0"))</f>
        <v>0.8</v>
      </c>
      <c r="Z107" s="113" t="str">
        <f>IF((Y107&lt;21%),"Leve",IF((Y107&lt;41%),"Menor",IF((Y107&lt;61%),"Moderado",IF((Y107&lt;81%),"Mayor",IF((Y107&lt;101%),"Catastrófico","0")))))</f>
        <v>Mayor</v>
      </c>
      <c r="AA107" s="115" t="str">
        <f>IF((X107="Muy alta")*(Z107="Catastrófico"),"Extremo",IF((X107="Muy alta")*(Z107="Mayor"),"Alto",IF((X107="Muy alta")*(Z107="Moderado"),"Alto",IF((X107="Muy alta")*(Z107="Menor"),"Alto",IF((X107="Muy alta")*(Z107="Leve"),"Alto",IF((X107="Alta")*(Z107="Catastrófico"),"Extremo",IF((X107="Alta")*(Z107="Mayor"),"Alto",IF((X107="Alta")*(Z107="Moderado"),"Alto",IF((X107="Alta")*(Z107="Menor"),"Moderado",IF((X107="Alta")*(Z107="Leve"),"Moderado",IF((X107="Media")*(Z107="Catastrófico"),"Extremo",IF((X107="Media")*(Z107="Mayor"),"Alto",IF((X107="Media")*(Z107="Moderado"),"Moderado",IF((X107="Media")*(Z107="Menor"),"Moderado",IF((X107="Media")*(Z107="Leve"),"Moderado",IF((X107="Baja")*(Z107="Catastrófico"),"Extremo",IF((X107="Baja")*(Z107="Mayor"),"Alto",IF((X107="Baja")*(Z107="Moderado"),"Moderado",IF((X107="Baja")*(Z107="Menor"),"Moderado",IF((X107="Baja")*(Z107="Leve"),"Bajo",IF((X107="Muy bajo")*(Z107="Catastrófico"),"Extremo",IF((X107="Muy bajo")*(Z107="Mayor"),"Alto",IF((X107="Muy bajo")*(Z107="Moderado"),"Moderado",IF((X107="Muy bajo")*(Z107="Menor"),"Bajo",IF((X107="Muy bajo")*(Z107="Leve"),"Bajo","0")))))))))))))))))))))))))</f>
        <v>Alto</v>
      </c>
      <c r="AB107" s="113" t="s">
        <v>82</v>
      </c>
      <c r="AC107" s="117" t="s">
        <v>647</v>
      </c>
      <c r="AD107" s="119" t="s">
        <v>408</v>
      </c>
      <c r="AE107" s="292">
        <v>44956</v>
      </c>
      <c r="AF107" s="292">
        <v>44958</v>
      </c>
      <c r="AG107" s="122" t="s">
        <v>146</v>
      </c>
      <c r="AH107" s="122" t="s">
        <v>147</v>
      </c>
      <c r="AI107" s="122" t="s">
        <v>148</v>
      </c>
      <c r="AJ107" s="122" t="s">
        <v>149</v>
      </c>
      <c r="AK107" s="113" t="s">
        <v>134</v>
      </c>
    </row>
    <row r="108" spans="1:37" s="4" customFormat="1" ht="133.5" customHeight="1" x14ac:dyDescent="0.25">
      <c r="A108" s="138"/>
      <c r="B108" s="138"/>
      <c r="C108" s="287"/>
      <c r="D108" s="288"/>
      <c r="E108" s="139"/>
      <c r="F108" s="140"/>
      <c r="G108" s="138"/>
      <c r="H108" s="140"/>
      <c r="I108" s="140"/>
      <c r="J108" s="140"/>
      <c r="K108" s="140"/>
      <c r="L108" s="140"/>
      <c r="M108" s="143"/>
      <c r="N108" s="83" t="s">
        <v>409</v>
      </c>
      <c r="O108" s="83" t="s">
        <v>65</v>
      </c>
      <c r="P108" s="38" t="s">
        <v>67</v>
      </c>
      <c r="Q108" s="38" t="s">
        <v>71</v>
      </c>
      <c r="R108" s="39">
        <f>IF((P108="Preventivo"),"25%",IF(P108="Detectivo","15%",IF(P108="Correctivo","10%","0")))+IF((Q108="Automático"),"25%",IF(Q108="Manual","15%","0"))</f>
        <v>0.4</v>
      </c>
      <c r="S108" s="38" t="s">
        <v>74</v>
      </c>
      <c r="T108" s="38" t="s">
        <v>76</v>
      </c>
      <c r="U108" s="38" t="s">
        <v>78</v>
      </c>
      <c r="V108" s="39">
        <f>IF(O108="probabilidad",J107-(J107*R108),IF(O108="Impacto",(J107-0),"0"))</f>
        <v>0.6</v>
      </c>
      <c r="W108" s="143"/>
      <c r="X108" s="140"/>
      <c r="Y108" s="143"/>
      <c r="Z108" s="140"/>
      <c r="AA108" s="143"/>
      <c r="AB108" s="140"/>
      <c r="AC108" s="288"/>
      <c r="AD108" s="138"/>
      <c r="AE108" s="293"/>
      <c r="AF108" s="293"/>
      <c r="AG108" s="123"/>
      <c r="AH108" s="123"/>
      <c r="AI108" s="123"/>
      <c r="AJ108" s="123"/>
      <c r="AK108" s="114"/>
    </row>
    <row r="109" spans="1:37" s="4" customFormat="1" ht="150.75" customHeight="1" x14ac:dyDescent="0.25">
      <c r="A109" s="138"/>
      <c r="B109" s="138"/>
      <c r="C109" s="287"/>
      <c r="D109" s="288"/>
      <c r="E109" s="139"/>
      <c r="F109" s="140"/>
      <c r="G109" s="138"/>
      <c r="H109" s="140"/>
      <c r="I109" s="140"/>
      <c r="J109" s="140"/>
      <c r="K109" s="140"/>
      <c r="L109" s="140"/>
      <c r="M109" s="143"/>
      <c r="N109" s="83" t="s">
        <v>410</v>
      </c>
      <c r="O109" s="83" t="s">
        <v>65</v>
      </c>
      <c r="P109" s="38" t="s">
        <v>67</v>
      </c>
      <c r="Q109" s="38" t="s">
        <v>71</v>
      </c>
      <c r="R109" s="39">
        <f>IF((P109="Preventivo"),"25%",IF(P109="Detectivo","15%",IF(P109="Correctivo","10%","0")))+IF((Q109="Automático"),"25%",IF(Q109="Manual","15%","0"))</f>
        <v>0.4</v>
      </c>
      <c r="S109" s="38" t="s">
        <v>74</v>
      </c>
      <c r="T109" s="38" t="s">
        <v>76</v>
      </c>
      <c r="U109" s="38" t="s">
        <v>78</v>
      </c>
      <c r="V109" s="39">
        <f>IF(O109="probabilidad",J107-(J107*R109),IF(O109="Impacto",(J107-0),"0"))</f>
        <v>0.6</v>
      </c>
      <c r="W109" s="143"/>
      <c r="X109" s="140"/>
      <c r="Y109" s="143"/>
      <c r="Z109" s="140"/>
      <c r="AA109" s="143"/>
      <c r="AB109" s="140"/>
      <c r="AC109" s="288"/>
      <c r="AD109" s="138"/>
      <c r="AE109" s="293"/>
      <c r="AF109" s="293"/>
      <c r="AG109" s="122" t="s">
        <v>146</v>
      </c>
      <c r="AH109" s="122" t="s">
        <v>147</v>
      </c>
      <c r="AI109" s="122" t="s">
        <v>148</v>
      </c>
      <c r="AJ109" s="122" t="s">
        <v>149</v>
      </c>
      <c r="AK109" s="113" t="s">
        <v>134</v>
      </c>
    </row>
    <row r="110" spans="1:37" s="25" customFormat="1" ht="178.5" customHeight="1" x14ac:dyDescent="0.25">
      <c r="A110" s="138"/>
      <c r="B110" s="138"/>
      <c r="C110" s="287"/>
      <c r="D110" s="288"/>
      <c r="E110" s="139"/>
      <c r="F110" s="140"/>
      <c r="G110" s="138"/>
      <c r="H110" s="140"/>
      <c r="I110" s="140"/>
      <c r="J110" s="140"/>
      <c r="K110" s="140"/>
      <c r="L110" s="140"/>
      <c r="M110" s="143"/>
      <c r="N110" s="83" t="s">
        <v>411</v>
      </c>
      <c r="O110" s="83" t="s">
        <v>65</v>
      </c>
      <c r="P110" s="38" t="s">
        <v>68</v>
      </c>
      <c r="Q110" s="38" t="s">
        <v>71</v>
      </c>
      <c r="R110" s="39">
        <f>IF((P110="Preventivo"),"25%",IF(P110="Detectivo","15%",IF(P110="Correctivo","10%","0")))+IF((Q110="Automático"),"25%",IF(Q110="Manual","15%","0"))</f>
        <v>0.3</v>
      </c>
      <c r="S110" s="38" t="s">
        <v>74</v>
      </c>
      <c r="T110" s="38" t="s">
        <v>76</v>
      </c>
      <c r="U110" s="38" t="s">
        <v>78</v>
      </c>
      <c r="V110" s="39">
        <f>IF(O110="probabilidad",J107-(J107*R110),IF(O110="Impacto",(J107-0),"0"))</f>
        <v>0.7</v>
      </c>
      <c r="W110" s="143"/>
      <c r="X110" s="140"/>
      <c r="Y110" s="143"/>
      <c r="Z110" s="140"/>
      <c r="AA110" s="143"/>
      <c r="AB110" s="140"/>
      <c r="AC110" s="152"/>
      <c r="AD110" s="120"/>
      <c r="AE110" s="294"/>
      <c r="AF110" s="294"/>
      <c r="AG110" s="123"/>
      <c r="AH110" s="123"/>
      <c r="AI110" s="123"/>
      <c r="AJ110" s="123"/>
      <c r="AK110" s="114"/>
    </row>
    <row r="111" spans="1:37" ht="110.25" customHeight="1" x14ac:dyDescent="0.25">
      <c r="A111" s="138"/>
      <c r="B111" s="138"/>
      <c r="C111" s="287"/>
      <c r="D111" s="288"/>
      <c r="E111" s="139"/>
      <c r="F111" s="140"/>
      <c r="G111" s="138"/>
      <c r="H111" s="140"/>
      <c r="I111" s="140"/>
      <c r="J111" s="140"/>
      <c r="K111" s="140"/>
      <c r="L111" s="140"/>
      <c r="M111" s="143"/>
      <c r="N111" s="83" t="s">
        <v>412</v>
      </c>
      <c r="O111" s="38" t="s">
        <v>65</v>
      </c>
      <c r="P111" s="38" t="s">
        <v>68</v>
      </c>
      <c r="Q111" s="38" t="s">
        <v>71</v>
      </c>
      <c r="R111" s="39">
        <f t="shared" ref="R111:R124" si="181">IF((P111="Preventivo"),"25%",IF(P111="Detectivo","15%",IF(P111="Correctivo","10%","0")))+IF((Q111="Automático"),"25%",IF(Q111="Manual","15%","0"))</f>
        <v>0.3</v>
      </c>
      <c r="S111" s="38" t="s">
        <v>74</v>
      </c>
      <c r="T111" s="38" t="s">
        <v>76</v>
      </c>
      <c r="U111" s="38" t="s">
        <v>78</v>
      </c>
      <c r="V111" s="39">
        <f>IF(O111="probabilidad",J107-(J107*R111),IF(O111="Impacto",(J107-0),"0"))</f>
        <v>0.7</v>
      </c>
      <c r="W111" s="143"/>
      <c r="X111" s="140"/>
      <c r="Y111" s="143"/>
      <c r="Z111" s="140"/>
      <c r="AA111" s="143"/>
      <c r="AB111" s="140"/>
      <c r="AC111" s="295" t="s">
        <v>413</v>
      </c>
      <c r="AD111" s="119" t="s">
        <v>408</v>
      </c>
      <c r="AE111" s="292">
        <v>44956</v>
      </c>
      <c r="AF111" s="121">
        <v>44958</v>
      </c>
      <c r="AG111" s="122" t="s">
        <v>146</v>
      </c>
      <c r="AH111" s="122" t="s">
        <v>147</v>
      </c>
      <c r="AI111" s="122" t="s">
        <v>148</v>
      </c>
      <c r="AJ111" s="122" t="s">
        <v>149</v>
      </c>
      <c r="AK111" s="113" t="s">
        <v>134</v>
      </c>
    </row>
    <row r="112" spans="1:37" ht="51" x14ac:dyDescent="0.25">
      <c r="A112" s="138"/>
      <c r="B112" s="138"/>
      <c r="C112" s="287"/>
      <c r="D112" s="288"/>
      <c r="E112" s="139"/>
      <c r="F112" s="140"/>
      <c r="G112" s="138"/>
      <c r="H112" s="140"/>
      <c r="I112" s="140"/>
      <c r="J112" s="140"/>
      <c r="K112" s="140"/>
      <c r="L112" s="140"/>
      <c r="M112" s="143"/>
      <c r="N112" s="37" t="s">
        <v>414</v>
      </c>
      <c r="O112" s="38" t="s">
        <v>65</v>
      </c>
      <c r="P112" s="38" t="s">
        <v>68</v>
      </c>
      <c r="Q112" s="38" t="s">
        <v>71</v>
      </c>
      <c r="R112" s="39">
        <f t="shared" si="181"/>
        <v>0.3</v>
      </c>
      <c r="S112" s="38" t="s">
        <v>74</v>
      </c>
      <c r="T112" s="38" t="s">
        <v>76</v>
      </c>
      <c r="U112" s="38" t="s">
        <v>78</v>
      </c>
      <c r="V112" s="39">
        <f>IF(O112="probabilidad",J107-(J107*R112),IF(O112="Impacto",(J107-0),"0"))</f>
        <v>0.7</v>
      </c>
      <c r="W112" s="143"/>
      <c r="X112" s="140"/>
      <c r="Y112" s="143"/>
      <c r="Z112" s="140"/>
      <c r="AA112" s="143"/>
      <c r="AB112" s="140"/>
      <c r="AC112" s="296"/>
      <c r="AD112" s="138"/>
      <c r="AE112" s="293"/>
      <c r="AF112" s="298"/>
      <c r="AG112" s="123"/>
      <c r="AH112" s="123"/>
      <c r="AI112" s="123"/>
      <c r="AJ112" s="123"/>
      <c r="AK112" s="114"/>
    </row>
    <row r="113" spans="1:37" ht="38.25" x14ac:dyDescent="0.25">
      <c r="A113" s="138"/>
      <c r="B113" s="138"/>
      <c r="C113" s="287"/>
      <c r="D113" s="288"/>
      <c r="E113" s="139"/>
      <c r="F113" s="140"/>
      <c r="G113" s="138"/>
      <c r="H113" s="140"/>
      <c r="I113" s="140"/>
      <c r="J113" s="140"/>
      <c r="K113" s="140"/>
      <c r="L113" s="140"/>
      <c r="M113" s="143"/>
      <c r="N113" s="37" t="s">
        <v>415</v>
      </c>
      <c r="O113" s="38" t="s">
        <v>65</v>
      </c>
      <c r="P113" s="38" t="s">
        <v>68</v>
      </c>
      <c r="Q113" s="38" t="s">
        <v>71</v>
      </c>
      <c r="R113" s="39">
        <f t="shared" si="181"/>
        <v>0.3</v>
      </c>
      <c r="S113" s="38" t="s">
        <v>74</v>
      </c>
      <c r="T113" s="38" t="s">
        <v>76</v>
      </c>
      <c r="U113" s="38" t="s">
        <v>78</v>
      </c>
      <c r="V113" s="39">
        <f>IF(O113="probabilidad",J107-(J107*R113),IF(O113="Impacto",(J107-0),"0"))</f>
        <v>0.7</v>
      </c>
      <c r="W113" s="143"/>
      <c r="X113" s="140"/>
      <c r="Y113" s="143"/>
      <c r="Z113" s="140"/>
      <c r="AA113" s="143"/>
      <c r="AB113" s="140"/>
      <c r="AC113" s="296"/>
      <c r="AD113" s="138"/>
      <c r="AE113" s="293"/>
      <c r="AF113" s="298"/>
      <c r="AG113" s="122" t="s">
        <v>146</v>
      </c>
      <c r="AH113" s="122" t="s">
        <v>147</v>
      </c>
      <c r="AI113" s="122" t="s">
        <v>148</v>
      </c>
      <c r="AJ113" s="122" t="s">
        <v>149</v>
      </c>
      <c r="AK113" s="113" t="s">
        <v>134</v>
      </c>
    </row>
    <row r="114" spans="1:37" ht="188.25" customHeight="1" x14ac:dyDescent="0.25">
      <c r="A114" s="138"/>
      <c r="B114" s="138"/>
      <c r="C114" s="287"/>
      <c r="D114" s="288"/>
      <c r="E114" s="139"/>
      <c r="F114" s="140"/>
      <c r="G114" s="138"/>
      <c r="H114" s="140"/>
      <c r="I114" s="140"/>
      <c r="J114" s="140"/>
      <c r="K114" s="140"/>
      <c r="L114" s="140"/>
      <c r="M114" s="143"/>
      <c r="N114" s="37" t="s">
        <v>416</v>
      </c>
      <c r="O114" s="38" t="s">
        <v>65</v>
      </c>
      <c r="P114" s="38" t="s">
        <v>68</v>
      </c>
      <c r="Q114" s="38" t="s">
        <v>71</v>
      </c>
      <c r="R114" s="39">
        <f t="shared" si="181"/>
        <v>0.3</v>
      </c>
      <c r="S114" s="38" t="s">
        <v>74</v>
      </c>
      <c r="T114" s="38" t="s">
        <v>76</v>
      </c>
      <c r="U114" s="38" t="s">
        <v>78</v>
      </c>
      <c r="V114" s="39">
        <f>IF(O114="probabilidad",J107-(J107*R114),IF(O114="Impacto",(J107-0),"0"))</f>
        <v>0.7</v>
      </c>
      <c r="W114" s="143"/>
      <c r="X114" s="140"/>
      <c r="Y114" s="143"/>
      <c r="Z114" s="140"/>
      <c r="AA114" s="143"/>
      <c r="AB114" s="140"/>
      <c r="AC114" s="296"/>
      <c r="AD114" s="138"/>
      <c r="AE114" s="293"/>
      <c r="AF114" s="298"/>
      <c r="AG114" s="123"/>
      <c r="AH114" s="123"/>
      <c r="AI114" s="123"/>
      <c r="AJ114" s="123"/>
      <c r="AK114" s="114"/>
    </row>
    <row r="115" spans="1:37" ht="57.75" customHeight="1" x14ac:dyDescent="0.25">
      <c r="A115" s="138"/>
      <c r="B115" s="138"/>
      <c r="C115" s="287"/>
      <c r="D115" s="288"/>
      <c r="E115" s="139"/>
      <c r="F115" s="140"/>
      <c r="G115" s="138"/>
      <c r="H115" s="140"/>
      <c r="I115" s="140"/>
      <c r="J115" s="140"/>
      <c r="K115" s="140"/>
      <c r="L115" s="140"/>
      <c r="M115" s="143"/>
      <c r="N115" s="37" t="s">
        <v>417</v>
      </c>
      <c r="O115" s="38" t="s">
        <v>65</v>
      </c>
      <c r="P115" s="38" t="s">
        <v>68</v>
      </c>
      <c r="Q115" s="38" t="s">
        <v>71</v>
      </c>
      <c r="R115" s="39">
        <f t="shared" si="181"/>
        <v>0.3</v>
      </c>
      <c r="S115" s="38" t="s">
        <v>74</v>
      </c>
      <c r="T115" s="38" t="s">
        <v>76</v>
      </c>
      <c r="U115" s="38" t="s">
        <v>78</v>
      </c>
      <c r="V115" s="39">
        <f>IF(O115="probabilidad",J107-(J107*R115),IF(O115="Impacto",(J107-0),"0"))</f>
        <v>0.7</v>
      </c>
      <c r="W115" s="143"/>
      <c r="X115" s="140"/>
      <c r="Y115" s="143"/>
      <c r="Z115" s="140"/>
      <c r="AA115" s="143"/>
      <c r="AB115" s="140"/>
      <c r="AC115" s="296"/>
      <c r="AD115" s="138"/>
      <c r="AE115" s="293"/>
      <c r="AF115" s="298"/>
      <c r="AG115" s="122" t="s">
        <v>146</v>
      </c>
      <c r="AH115" s="122" t="s">
        <v>147</v>
      </c>
      <c r="AI115" s="122" t="s">
        <v>148</v>
      </c>
      <c r="AJ115" s="122" t="s">
        <v>149</v>
      </c>
      <c r="AK115" s="113" t="s">
        <v>134</v>
      </c>
    </row>
    <row r="116" spans="1:37" ht="92.25" customHeight="1" x14ac:dyDescent="0.25">
      <c r="A116" s="120"/>
      <c r="B116" s="120"/>
      <c r="C116" s="149"/>
      <c r="D116" s="152"/>
      <c r="E116" s="125"/>
      <c r="F116" s="114"/>
      <c r="G116" s="120"/>
      <c r="H116" s="114"/>
      <c r="I116" s="114"/>
      <c r="J116" s="114"/>
      <c r="K116" s="114"/>
      <c r="L116" s="114"/>
      <c r="M116" s="116"/>
      <c r="N116" s="37" t="s">
        <v>418</v>
      </c>
      <c r="O116" s="38" t="s">
        <v>65</v>
      </c>
      <c r="P116" s="38" t="s">
        <v>68</v>
      </c>
      <c r="Q116" s="38" t="s">
        <v>71</v>
      </c>
      <c r="R116" s="39">
        <f t="shared" si="181"/>
        <v>0.3</v>
      </c>
      <c r="S116" s="38" t="s">
        <v>74</v>
      </c>
      <c r="T116" s="38" t="s">
        <v>76</v>
      </c>
      <c r="U116" s="38" t="s">
        <v>78</v>
      </c>
      <c r="V116" s="39">
        <f>IF(O116="probabilidad",J107-(J107*R116),IF(O116="Impacto",(J107-0),"0"))</f>
        <v>0.7</v>
      </c>
      <c r="W116" s="116"/>
      <c r="X116" s="114"/>
      <c r="Y116" s="116"/>
      <c r="Z116" s="114"/>
      <c r="AA116" s="116"/>
      <c r="AB116" s="114"/>
      <c r="AC116" s="297"/>
      <c r="AD116" s="138"/>
      <c r="AE116" s="294"/>
      <c r="AF116" s="299"/>
      <c r="AG116" s="123"/>
      <c r="AH116" s="123"/>
      <c r="AI116" s="123"/>
      <c r="AJ116" s="123"/>
      <c r="AK116" s="114"/>
    </row>
    <row r="117" spans="1:37" ht="99.75" customHeight="1" x14ac:dyDescent="0.25">
      <c r="A117" s="148" t="s">
        <v>27</v>
      </c>
      <c r="B117" s="119" t="s">
        <v>109</v>
      </c>
      <c r="C117" s="289" t="s">
        <v>419</v>
      </c>
      <c r="D117" s="162" t="s">
        <v>420</v>
      </c>
      <c r="E117" s="124" t="str">
        <f>CONCATENATE(B117," ",C117," ",D117)</f>
        <v>Afectación económica y reputacional por incumplimiento en las metas de ejecución presupuestal por sobreestimacion o subestimacion de los ingresos y gastos que conforman el presupuesto  debido a que no se cuenta con  información  veraz y oportuna que permita a la alta dirección la toma de decisiones acordes a las  necesidades que presenta la Universidad, falta de compromiso y confiabilidad en la información suministrada por las distintas  UAA para la elaboración de los planes y programas institucionales o situaciones externas que afectan las proyecciones</v>
      </c>
      <c r="F117" s="113" t="s">
        <v>41</v>
      </c>
      <c r="G117" s="119" t="s">
        <v>32</v>
      </c>
      <c r="H117" s="113" t="s">
        <v>421</v>
      </c>
      <c r="I117" s="113" t="s">
        <v>46</v>
      </c>
      <c r="J117" s="113" t="str">
        <f>IF((I117="Muy Bajo"),"20%",IF(I117="Baja","40%",IF(I117="Media","60%",IF(I117="Alta","80%",IF(I117="Muy Alta","100%","0")))))</f>
        <v>40%</v>
      </c>
      <c r="K117" s="113" t="s">
        <v>57</v>
      </c>
      <c r="L117" s="113" t="str">
        <f>IF((K117="Leve"),"20%",IF(K117="Menor","40%",IF(K117="Moderado","60%",IF(K117="Mayor","80%",IF(K117="Catastrófico","100%","0")))))</f>
        <v>80%</v>
      </c>
      <c r="M117" s="115" t="str">
        <f>IF((J117="100%")*(L117="100%"),"Extremo",IF((J117="100%")*(L117="80%"),"Alto",IF((J117="100%")*(L117="60%"),"Alto",IF((J117="100%")*(L117="40%"),"Alto",IF((J117="100%")*(L117="20%"),"Alto",IF((J117="80%")*(L117="100%"),"Extremo",IF((J117="80%")*(L117="80%"),"Alto",IF((J117="80%")*(L117="60%"),"Alto",IF((J117="80%")*(L117="40%"),"Moderado",IF((J117="80%")*(L117="20%"),"Moderado",IF((J117="60%")*(L117="100%"),"Extremo",IF((J117="60%")*(L117="80%"),"Alto",IF((J117="60%")*(L117="60%"),"Moderado",IF((J117="60%")*(L117="40%"),"Moderado",IF((J117="60%")*(L117="20%"),"Moderado",IF((J117="40%")*(L117="100%"),"Extremo",IF((J117="40%")*(L117="80%"),"Alto",IF((J117="40%")*(L117="60%"),"Moderado",IF((J117="40%")*(L117="40%"),"Moderado",IF((J117="40%")*(L117="20%"),"Bajo",IF((J117="20%")*(L117="100%"),"Extremo",IF((J117="20%")*(L117="80%"),"Alto",IF((J117="20%")*(L117="60%"),"Moderado",IF((J117="20%")*(L117="40%"),"Bajo",IF((J117="20%")*(L117="20%"),"Bajo","0")))))))))))))))))))))))))</f>
        <v>Alto</v>
      </c>
      <c r="N117" s="26" t="s">
        <v>422</v>
      </c>
      <c r="O117" s="38" t="s">
        <v>65</v>
      </c>
      <c r="P117" s="38" t="s">
        <v>67</v>
      </c>
      <c r="Q117" s="38" t="s">
        <v>71</v>
      </c>
      <c r="R117" s="39">
        <f t="shared" si="181"/>
        <v>0.4</v>
      </c>
      <c r="S117" s="38" t="s">
        <v>74</v>
      </c>
      <c r="T117" s="38" t="s">
        <v>76</v>
      </c>
      <c r="U117" s="38" t="s">
        <v>79</v>
      </c>
      <c r="V117" s="39">
        <f>IF(O117="probabilidad",J117-(J117*R117),IF(O117="Impacto",(J117-0),"0"))</f>
        <v>0.24</v>
      </c>
      <c r="W117" s="115">
        <f>V118</f>
        <v>0.24</v>
      </c>
      <c r="X117" s="113" t="str">
        <f>IF((W117&lt;21%),"Muy Bajo",IF((W117&lt;41%),"Baja",IF((W117&lt;61%),"Media",IF((W117&lt;81%),"Alta",IF((W117&lt;101%),"Muy alta","0")))))</f>
        <v>Baja</v>
      </c>
      <c r="Y117" s="115">
        <f>IF(O117="Impacto",L117-(L117*R117),IF(O117="Probabilidad",L117-0,"0"))</f>
        <v>0.8</v>
      </c>
      <c r="Z117" s="113" t="str">
        <f>IF((Y117&lt;21%),"Leve",IF((Y117&lt;41%),"Menor",IF((Y117&lt;61%),"Moderado",IF((Y117&lt;81%),"Mayor",IF((Y117&lt;101%),"Catastrófico","0")))))</f>
        <v>Mayor</v>
      </c>
      <c r="AA117" s="115" t="str">
        <f>IF((X117="Muy alta")*(Z117="Catastrófico"),"Extremo",IF((X117="Muy alta")*(Z117="Mayor"),"Alto",IF((X117="Muy alta")*(Z117="Moderado"),"Alto",IF((X117="Muy alta")*(Z117="Menor"),"Alto",IF((X117="Muy alta")*(Z117="Leve"),"Alto",IF((X117="Alta")*(Z117="Catastrófico"),"Extremo",IF((X117="Alta")*(Z117="Mayor"),"Alto",IF((X117="Alta")*(Z117="Moderado"),"Alto",IF((X117="Alta")*(Z117="Menor"),"Moderado",IF((X117="Alta")*(Z117="Leve"),"Moderado",IF((X117="Media")*(Z117="Catastrófico"),"Extremo",IF((X117="Media")*(Z117="Mayor"),"Alto",IF((X117="Media")*(Z117="Moderado"),"Moderado",IF((X117="Media")*(Z117="Menor"),"Moderado",IF((X117="Media")*(Z117="Leve"),"Moderado",IF((X117="Baja")*(Z117="Catastrófico"),"Extremo",IF((X117="Baja")*(Z117="Mayor"),"Alto",IF((X117="Baja")*(Z117="Moderado"),"Moderado",IF((X117="Baja")*(Z117="Menor"),"Moderado",IF((X117="Baja")*(Z117="Leve"),"Bajo",IF((X117="Muy bajo")*(Z117="Catastrófico"),"Extremo",IF((X117="Muy bajo")*(Z117="Mayor"),"Alto",IF((X117="Muy bajo")*(Z117="Moderado"),"Moderado",IF((X117="Muy bajo")*(Z117="Menor"),"Bajo",IF((X117="Muy bajo")*(Z117="Leve"),"Bajo","0")))))))))))))))))))))))))</f>
        <v>Alto</v>
      </c>
      <c r="AB117" s="113" t="s">
        <v>82</v>
      </c>
      <c r="AC117" s="295" t="s">
        <v>413</v>
      </c>
      <c r="AD117" s="138" t="s">
        <v>423</v>
      </c>
      <c r="AE117" s="300">
        <v>44956</v>
      </c>
      <c r="AF117" s="121">
        <v>44958</v>
      </c>
      <c r="AG117" s="122" t="s">
        <v>146</v>
      </c>
      <c r="AH117" s="122" t="s">
        <v>147</v>
      </c>
      <c r="AI117" s="122" t="s">
        <v>148</v>
      </c>
      <c r="AJ117" s="122" t="s">
        <v>149</v>
      </c>
      <c r="AK117" s="113" t="s">
        <v>134</v>
      </c>
    </row>
    <row r="118" spans="1:37" ht="99.75" customHeight="1" x14ac:dyDescent="0.25">
      <c r="A118" s="149"/>
      <c r="B118" s="120"/>
      <c r="C118" s="290"/>
      <c r="D118" s="291"/>
      <c r="E118" s="125"/>
      <c r="F118" s="114"/>
      <c r="G118" s="120"/>
      <c r="H118" s="114"/>
      <c r="I118" s="114"/>
      <c r="J118" s="114"/>
      <c r="K118" s="114"/>
      <c r="L118" s="114"/>
      <c r="M118" s="116"/>
      <c r="N118" s="26" t="s">
        <v>424</v>
      </c>
      <c r="O118" s="38" t="s">
        <v>65</v>
      </c>
      <c r="P118" s="38" t="s">
        <v>67</v>
      </c>
      <c r="Q118" s="38" t="s">
        <v>71</v>
      </c>
      <c r="R118" s="39">
        <f t="shared" si="181"/>
        <v>0.4</v>
      </c>
      <c r="S118" s="38" t="s">
        <v>74</v>
      </c>
      <c r="T118" s="38" t="s">
        <v>76</v>
      </c>
      <c r="U118" s="38" t="s">
        <v>79</v>
      </c>
      <c r="V118" s="39">
        <f>IF(O118="probabilidad",J117-(J117*R118),IF(O118="Impacto",(J117-0),"0"))</f>
        <v>0.24</v>
      </c>
      <c r="W118" s="116"/>
      <c r="X118" s="114"/>
      <c r="Y118" s="116"/>
      <c r="Z118" s="114"/>
      <c r="AA118" s="116"/>
      <c r="AB118" s="114"/>
      <c r="AC118" s="118"/>
      <c r="AD118" s="138"/>
      <c r="AE118" s="301"/>
      <c r="AF118" s="114"/>
      <c r="AG118" s="123"/>
      <c r="AH118" s="123"/>
      <c r="AI118" s="123"/>
      <c r="AJ118" s="123"/>
      <c r="AK118" s="114"/>
    </row>
    <row r="119" spans="1:37" ht="60.75" customHeight="1" x14ac:dyDescent="0.25">
      <c r="A119" s="148" t="s">
        <v>27</v>
      </c>
      <c r="B119" s="119" t="s">
        <v>109</v>
      </c>
      <c r="C119" s="302" t="s">
        <v>425</v>
      </c>
      <c r="D119" s="285" t="s">
        <v>426</v>
      </c>
      <c r="E119" s="124" t="str">
        <f>CONCATENATE(B119," ",C119," ",D119)</f>
        <v>Afectación económica y reputacional por sanciones disciplinarias por la constitucion de reservas presupuestales sin el lleno de los requisitos debido al desconocimiento de las normas institucionales (Estatutos) y del principio de anualidad presupuestal, consagrado en el articulo 12 de EOP</v>
      </c>
      <c r="F119" s="113" t="s">
        <v>41</v>
      </c>
      <c r="G119" s="119" t="s">
        <v>32</v>
      </c>
      <c r="H119" s="113" t="s">
        <v>427</v>
      </c>
      <c r="I119" s="113" t="s">
        <v>59</v>
      </c>
      <c r="J119" s="113" t="str">
        <f>IF((I119="Muy Bajo"),"20%",IF(I119="Baja","40%",IF(I119="Media","60%",IF(I119="Alta","80%",IF(I119="Muy Alta","100%","0")))))</f>
        <v>20%</v>
      </c>
      <c r="K119" s="113" t="s">
        <v>55</v>
      </c>
      <c r="L119" s="113" t="str">
        <f>IF((K119="Leve"),"20%",IF(K119="Menor","40%",IF(K119="Moderado","60%",IF(K119="Mayor","80%",IF(K119="Catastrófico","100%","0")))))</f>
        <v>40%</v>
      </c>
      <c r="M119" s="115" t="str">
        <f>IF((J119="100%")*(L119="100%"),"Extremo",IF((J119="100%")*(L119="80%"),"Alto",IF((J119="100%")*(L119="60%"),"Alto",IF((J119="100%")*(L119="40%"),"Alto",IF((J119="100%")*(L119="20%"),"Alto",IF((J119="80%")*(L119="100%"),"Extremo",IF((J119="80%")*(L119="80%"),"Alto",IF((J119="80%")*(L119="60%"),"Alto",IF((J119="80%")*(L119="40%"),"Moderado",IF((J119="80%")*(L119="20%"),"Moderado",IF((J119="60%")*(L119="100%"),"Extremo",IF((J119="60%")*(L119="80%"),"Alto",IF((J119="60%")*(L119="60%"),"Moderado",IF((J119="60%")*(L119="40%"),"Moderado",IF((J119="60%")*(L119="20%"),"Moderado",IF((J119="40%")*(L119="100%"),"Extremo",IF((J119="40%")*(L119="80%"),"Alto",IF((J119="40%")*(L119="60%"),"Moderado",IF((J119="40%")*(L119="40%"),"Moderado",IF((J119="40%")*(L119="20%"),"Bajo",IF((J119="20%")*(L119="100%"),"Extremo",IF((J119="20%")*(L119="80%"),"Alto",IF((J119="20%")*(L119="60%"),"Moderado",IF((J119="20%")*(L119="40%"),"Bajo",IF((J119="20%")*(L119="20%"),"Bajo","0")))))))))))))))))))))))))</f>
        <v>Bajo</v>
      </c>
      <c r="N119" s="304" t="s">
        <v>428</v>
      </c>
      <c r="O119" s="113" t="s">
        <v>65</v>
      </c>
      <c r="P119" s="113" t="s">
        <v>68</v>
      </c>
      <c r="Q119" s="113" t="s">
        <v>71</v>
      </c>
      <c r="R119" s="115">
        <v>0.4</v>
      </c>
      <c r="S119" s="113" t="s">
        <v>74</v>
      </c>
      <c r="T119" s="113" t="s">
        <v>76</v>
      </c>
      <c r="U119" s="113" t="s">
        <v>79</v>
      </c>
      <c r="V119" s="305">
        <f>IF(O119="probabilidad",J119-(J119*R119),IF(O119="Impacto",(J119-0),"0"))</f>
        <v>0.12</v>
      </c>
      <c r="W119" s="115">
        <f>V119</f>
        <v>0.12</v>
      </c>
      <c r="X119" s="113" t="str">
        <f>IF((W119&lt;21%),"Muy Bajo",IF((W119&lt;41%),"Baja",IF((W119&lt;61%),"Media",IF((W119&lt;81%),"Alta",IF((W119&lt;101%),"Muy alta","0")))))</f>
        <v>Muy Bajo</v>
      </c>
      <c r="Y119" s="115">
        <f>IF(O119="Impacto",L119-(L119*R119),IF(O119="Probabilidad",L119-0,"0"))</f>
        <v>0.4</v>
      </c>
      <c r="Z119" s="113" t="str">
        <f>IF((Y119&lt;21%),"Leve",IF((Y119&lt;41%),"Menor",IF((Y119&lt;61%),"Moderado",IF((Y119&lt;81%),"Mayor",IF((Y119&lt;101%),"Catastrófico","0")))))</f>
        <v>Menor</v>
      </c>
      <c r="AA119" s="115" t="str">
        <f>IF((X119="Muy alta")*(Z119="Catastrófico"),"Extremo",IF((X119="Muy alta")*(Z119="Mayor"),"Alto",IF((X119="Muy alta")*(Z119="Moderado"),"Alto",IF((X119="Muy alta")*(Z119="Menor"),"Alto",IF((X119="Muy alta")*(Z119="Leve"),"Alto",IF((X119="Alta")*(Z119="Catastrófico"),"Extremo",IF((X119="Alta")*(Z119="Mayor"),"Alto",IF((X119="Alta")*(Z119="Moderado"),"Alto",IF((X119="Alta")*(Z119="Menor"),"Moderado",IF((X119="Alta")*(Z119="Leve"),"Moderado",IF((X119="Media")*(Z119="Catastrófico"),"Extremo",IF((X119="Media")*(Z119="Mayor"),"Alto",IF((X119="Media")*(Z119="Moderado"),"Moderado",IF((X119="Media")*(Z119="Menor"),"Moderado",IF((X119="Media")*(Z119="Leve"),"Moderado",IF((X119="Baja")*(Z119="Catastrófico"),"Extremo",IF((X119="Baja")*(Z119="Mayor"),"Alto",IF((X119="Baja")*(Z119="Moderado"),"Moderado",IF((X119="Baja")*(Z119="Menor"),"Moderado",IF((X119="Baja")*(Z119="Leve"),"Bajo",IF((X119="Muy bajo")*(Z119="Catastrófico"),"Extremo",IF((X119="Muy bajo")*(Z119="Mayor"),"Alto",IF((X119="Muy bajo")*(Z119="Moderado"),"Moderado",IF((X119="Muy bajo")*(Z119="Menor"),"Bajo",IF((X119="Muy bajo")*(Z119="Leve"),"Bajo","0")))))))))))))))))))))))))</f>
        <v>Bajo</v>
      </c>
      <c r="AB119" s="113" t="s">
        <v>82</v>
      </c>
      <c r="AC119" s="295" t="s">
        <v>413</v>
      </c>
      <c r="AD119" s="138" t="s">
        <v>423</v>
      </c>
      <c r="AE119" s="300">
        <v>44956</v>
      </c>
      <c r="AF119" s="121">
        <v>44958</v>
      </c>
      <c r="AG119" s="122" t="s">
        <v>146</v>
      </c>
      <c r="AH119" s="122" t="s">
        <v>147</v>
      </c>
      <c r="AI119" s="122" t="s">
        <v>148</v>
      </c>
      <c r="AJ119" s="122" t="s">
        <v>149</v>
      </c>
      <c r="AK119" s="113" t="s">
        <v>134</v>
      </c>
    </row>
    <row r="120" spans="1:37" ht="60.75" customHeight="1" x14ac:dyDescent="0.25">
      <c r="A120" s="149"/>
      <c r="B120" s="120"/>
      <c r="C120" s="303"/>
      <c r="D120" s="285"/>
      <c r="E120" s="125"/>
      <c r="F120" s="114"/>
      <c r="G120" s="120"/>
      <c r="H120" s="114"/>
      <c r="I120" s="114"/>
      <c r="J120" s="114"/>
      <c r="K120" s="114"/>
      <c r="L120" s="114"/>
      <c r="M120" s="116"/>
      <c r="N120" s="152"/>
      <c r="O120" s="114"/>
      <c r="P120" s="114"/>
      <c r="Q120" s="114"/>
      <c r="R120" s="116"/>
      <c r="S120" s="114"/>
      <c r="T120" s="114"/>
      <c r="U120" s="114"/>
      <c r="V120" s="306"/>
      <c r="W120" s="116"/>
      <c r="X120" s="114"/>
      <c r="Y120" s="116"/>
      <c r="Z120" s="114"/>
      <c r="AA120" s="116"/>
      <c r="AB120" s="114"/>
      <c r="AC120" s="118"/>
      <c r="AD120" s="138"/>
      <c r="AE120" s="301"/>
      <c r="AF120" s="114"/>
      <c r="AG120" s="123"/>
      <c r="AH120" s="123"/>
      <c r="AI120" s="123"/>
      <c r="AJ120" s="123"/>
      <c r="AK120" s="114"/>
    </row>
    <row r="121" spans="1:37" ht="60" customHeight="1" x14ac:dyDescent="0.25">
      <c r="A121" s="119" t="s">
        <v>27</v>
      </c>
      <c r="B121" s="119" t="s">
        <v>91</v>
      </c>
      <c r="C121" s="148" t="s">
        <v>429</v>
      </c>
      <c r="D121" s="119" t="s">
        <v>430</v>
      </c>
      <c r="E121" s="124" t="str">
        <f>CONCATENATE(B121," ",C121," ",D121)</f>
        <v>Afectación económica por perdida de recursos de la prestacion de servicios ofrecidos por la Universidad  debido a la falta de comunicación entre las UAA que generan la prestacion del servicio y el control de la cartera</v>
      </c>
      <c r="F121" s="113" t="s">
        <v>41</v>
      </c>
      <c r="G121" s="119" t="s">
        <v>32</v>
      </c>
      <c r="H121" s="308" t="s">
        <v>431</v>
      </c>
      <c r="I121" s="113" t="s">
        <v>47</v>
      </c>
      <c r="J121" s="113" t="str">
        <f>IF((I121="Muy Bajo"),"20%",IF(I121="Baja","40%",IF(I121="Media","60%",IF(I121="Alta","80%",IF(I121="Muy Alta","100%","0")))))</f>
        <v>60%</v>
      </c>
      <c r="K121" s="113" t="s">
        <v>56</v>
      </c>
      <c r="L121" s="113" t="str">
        <f>IF((K121="Leve"),"20%",IF(K121="Menor","40%",IF(K121="Moderado","60%",IF(K121="Mayor","80%",IF(K121="Catastrófico","100%","0")))))</f>
        <v>60%</v>
      </c>
      <c r="M121" s="115" t="str">
        <f>IF((J121="100%")*(L121="100%"),"Extremo",IF((J121="100%")*(L121="80%"),"Alto",IF((J121="100%")*(L121="60%"),"Alto",IF((J121="100%")*(L121="40%"),"Alto",IF((J121="100%")*(L121="20%"),"Alto",IF((J121="80%")*(L121="100%"),"Extremo",IF((J121="80%")*(L121="80%"),"Alto",IF((J121="80%")*(L121="60%"),"Alto",IF((J121="80%")*(L121="40%"),"Moderado",IF((J121="80%")*(L121="20%"),"Moderado",IF((J121="60%")*(L121="100%"),"Extremo",IF((J121="60%")*(L121="80%"),"Alto",IF((J121="60%")*(L121="60%"),"Moderado",IF((J121="60%")*(L121="40%"),"Moderado",IF((J121="60%")*(L121="20%"),"Moderado",IF((J121="40%")*(L121="100%"),"Extremo",IF((J121="40%")*(L121="80%"),"Alto",IF((J121="40%")*(L121="60%"),"Moderado",IF((J121="40%")*(L121="40%"),"Moderado",IF((J121="40%")*(L121="20%"),"Bajo",IF((J121="20%")*(L121="100%"),"Extremo",IF((J121="20%")*(L121="80%"),"Alto",IF((J121="20%")*(L121="60%"),"Moderado",IF((J121="20%")*(L121="40%"),"Bajo",IF((J121="20%")*(L121="20%"),"Bajo","0")))))))))))))))))))))))))</f>
        <v>Moderado</v>
      </c>
      <c r="N121" s="37" t="s">
        <v>432</v>
      </c>
      <c r="O121" s="38" t="s">
        <v>65</v>
      </c>
      <c r="P121" s="38" t="s">
        <v>68</v>
      </c>
      <c r="Q121" s="38" t="s">
        <v>71</v>
      </c>
      <c r="R121" s="39">
        <f t="shared" si="181"/>
        <v>0.3</v>
      </c>
      <c r="S121" s="38" t="s">
        <v>74</v>
      </c>
      <c r="T121" s="38" t="s">
        <v>76</v>
      </c>
      <c r="U121" s="38" t="s">
        <v>78</v>
      </c>
      <c r="V121" s="39">
        <f>IF(O121="probabilidad",J121-(J121*R121),IF(O121="Impacto",(J121-0),"0"))</f>
        <v>0.42</v>
      </c>
      <c r="W121" s="115">
        <f>V123</f>
        <v>0.42</v>
      </c>
      <c r="X121" s="113" t="str">
        <f>IF((W121&lt;21%),"Muy Bajo",IF((W121&lt;41%),"Baja",IF((W121&lt;61%),"Media",IF((W121&lt;81%),"Alta",IF((W121&lt;101%),"Muy alta","0")))))</f>
        <v>Media</v>
      </c>
      <c r="Y121" s="115">
        <f>IF(O121="Impacto",L121-(L121*R121),IF(O121="Probabilidad",L121-0,"0"))</f>
        <v>0.6</v>
      </c>
      <c r="Z121" s="113" t="str">
        <f>IF((Y121&lt;21%),"Leve",IF((Y121&lt;41%),"Menor",IF((Y121&lt;61%),"Moderado",IF((Y121&lt;81%),"Mayor",IF((Y121&lt;101%),"Catastrófico","0")))))</f>
        <v>Moderado</v>
      </c>
      <c r="AA121" s="115" t="str">
        <f>IF((X121="Muy alta")*(Z121="Catastrófico"),"Extremo",IF((X121="Muy alta")*(Z121="Mayor"),"Alto",IF((X121="Muy alta")*(Z121="Moderado"),"Alto",IF((X121="Muy alta")*(Z121="Menor"),"Alto",IF((X121="Muy alta")*(Z121="Leve"),"Alto",IF((X121="Alta")*(Z121="Catastrófico"),"Extremo",IF((X121="Alta")*(Z121="Mayor"),"Alto",IF((X121="Alta")*(Z121="Moderado"),"Alto",IF((X121="Alta")*(Z121="Menor"),"Moderado",IF((X121="Alta")*(Z121="Leve"),"Moderado",IF((X121="Media")*(Z121="Catastrófico"),"Extremo",IF((X121="Media")*(Z121="Mayor"),"Alto",IF((X121="Media")*(Z121="Moderado"),"Moderado",IF((X121="Media")*(Z121="Menor"),"Moderado",IF((X121="Media")*(Z121="Leve"),"Moderado",IF((X121="Baja")*(Z121="Catastrófico"),"Extremo",IF((X121="Baja")*(Z121="Mayor"),"Alto",IF((X121="Baja")*(Z121="Moderado"),"Moderado",IF((X121="Baja")*(Z121="Menor"),"Moderado",IF((X121="Baja")*(Z121="Leve"),"Bajo",IF((X121="Muy bajo")*(Z121="Catastrófico"),"Extremo",IF((X121="Muy bajo")*(Z121="Mayor"),"Alto",IF((X121="Muy bajo")*(Z121="Moderado"),"Moderado",IF((X121="Muy bajo")*(Z121="Menor"),"Bajo",IF((X121="Muy bajo")*(Z121="Leve"),"Bajo","0")))))))))))))))))))))))))</f>
        <v>Moderado</v>
      </c>
      <c r="AB121" s="113" t="s">
        <v>82</v>
      </c>
      <c r="AC121" s="295" t="s">
        <v>413</v>
      </c>
      <c r="AD121" s="138" t="s">
        <v>423</v>
      </c>
      <c r="AE121" s="300">
        <v>44956</v>
      </c>
      <c r="AF121" s="121">
        <v>44958</v>
      </c>
      <c r="AG121" s="122" t="s">
        <v>146</v>
      </c>
      <c r="AH121" s="122" t="s">
        <v>147</v>
      </c>
      <c r="AI121" s="122" t="s">
        <v>148</v>
      </c>
      <c r="AJ121" s="122" t="s">
        <v>149</v>
      </c>
      <c r="AK121" s="113" t="s">
        <v>134</v>
      </c>
    </row>
    <row r="122" spans="1:37" ht="72" customHeight="1" x14ac:dyDescent="0.25">
      <c r="A122" s="138"/>
      <c r="B122" s="138"/>
      <c r="C122" s="287"/>
      <c r="D122" s="138"/>
      <c r="E122" s="139"/>
      <c r="F122" s="140"/>
      <c r="G122" s="138"/>
      <c r="H122" s="309"/>
      <c r="I122" s="140"/>
      <c r="J122" s="140"/>
      <c r="K122" s="140"/>
      <c r="L122" s="140"/>
      <c r="M122" s="143"/>
      <c r="N122" s="37" t="s">
        <v>433</v>
      </c>
      <c r="O122" s="38" t="s">
        <v>65</v>
      </c>
      <c r="P122" s="38" t="s">
        <v>68</v>
      </c>
      <c r="Q122" s="38" t="s">
        <v>71</v>
      </c>
      <c r="R122" s="39">
        <f t="shared" si="181"/>
        <v>0.3</v>
      </c>
      <c r="S122" s="38" t="s">
        <v>74</v>
      </c>
      <c r="T122" s="38" t="s">
        <v>76</v>
      </c>
      <c r="U122" s="38" t="s">
        <v>78</v>
      </c>
      <c r="V122" s="39">
        <f>IF(O122="probabilidad",J121-(J121*R122),IF(O122="Impacto",(J121-0),"0"))</f>
        <v>0.42</v>
      </c>
      <c r="W122" s="143"/>
      <c r="X122" s="140"/>
      <c r="Y122" s="143"/>
      <c r="Z122" s="140"/>
      <c r="AA122" s="143"/>
      <c r="AB122" s="140"/>
      <c r="AC122" s="296"/>
      <c r="AD122" s="138"/>
      <c r="AE122" s="301"/>
      <c r="AF122" s="114"/>
      <c r="AG122" s="123"/>
      <c r="AH122" s="123"/>
      <c r="AI122" s="123"/>
      <c r="AJ122" s="123"/>
      <c r="AK122" s="114"/>
    </row>
    <row r="123" spans="1:37" ht="150" customHeight="1" x14ac:dyDescent="0.25">
      <c r="A123" s="120"/>
      <c r="B123" s="120"/>
      <c r="C123" s="307"/>
      <c r="D123" s="114"/>
      <c r="E123" s="125"/>
      <c r="F123" s="114"/>
      <c r="G123" s="120"/>
      <c r="H123" s="310"/>
      <c r="I123" s="114"/>
      <c r="J123" s="114"/>
      <c r="K123" s="114"/>
      <c r="L123" s="114"/>
      <c r="M123" s="116"/>
      <c r="N123" s="37" t="s">
        <v>434</v>
      </c>
      <c r="O123" s="38" t="s">
        <v>65</v>
      </c>
      <c r="P123" s="38" t="s">
        <v>68</v>
      </c>
      <c r="Q123" s="38" t="s">
        <v>71</v>
      </c>
      <c r="R123" s="39">
        <f t="shared" si="181"/>
        <v>0.3</v>
      </c>
      <c r="S123" s="38" t="s">
        <v>74</v>
      </c>
      <c r="T123" s="38" t="s">
        <v>76</v>
      </c>
      <c r="U123" s="38" t="s">
        <v>78</v>
      </c>
      <c r="V123" s="39">
        <f>IF(O123="probabilidad",J121-(J121*R123),IF(O123="Impacto",(J121-0),"0"))</f>
        <v>0.42</v>
      </c>
      <c r="W123" s="116"/>
      <c r="X123" s="114"/>
      <c r="Y123" s="116"/>
      <c r="Z123" s="114"/>
      <c r="AA123" s="116"/>
      <c r="AB123" s="114"/>
      <c r="AC123" s="296"/>
      <c r="AD123" s="138"/>
      <c r="AE123" s="300">
        <v>44956</v>
      </c>
      <c r="AF123" s="121">
        <v>44958</v>
      </c>
      <c r="AG123" s="122" t="s">
        <v>146</v>
      </c>
      <c r="AH123" s="122" t="s">
        <v>147</v>
      </c>
      <c r="AI123" s="122" t="s">
        <v>148</v>
      </c>
      <c r="AJ123" s="122" t="s">
        <v>149</v>
      </c>
      <c r="AK123" s="113" t="s">
        <v>134</v>
      </c>
    </row>
    <row r="124" spans="1:37" ht="12.75" customHeight="1" x14ac:dyDescent="0.25">
      <c r="A124" s="148" t="s">
        <v>27</v>
      </c>
      <c r="B124" s="148" t="s">
        <v>109</v>
      </c>
      <c r="C124" s="148" t="s">
        <v>435</v>
      </c>
      <c r="D124" s="148" t="s">
        <v>436</v>
      </c>
      <c r="E124" s="124" t="str">
        <f>CONCATENATE(B124," ",C124," ",D124)</f>
        <v>Afectación económica y reputacional por demandas, multas, embargos y  quejas por parte de proveedores  debido al no pago oportuno de los compromisos adquiridos por la universidad con proveedores debido a cierres, paros y desconexion</v>
      </c>
      <c r="F124" s="113" t="s">
        <v>45</v>
      </c>
      <c r="G124" s="119" t="s">
        <v>32</v>
      </c>
      <c r="H124" s="148" t="s">
        <v>437</v>
      </c>
      <c r="I124" s="113" t="s">
        <v>47</v>
      </c>
      <c r="J124" s="113" t="str">
        <f>IF((I124="Muy Bajo"),"20%",IF(I124="Baja","40%",IF(I124="Media","60%",IF(I124="Alta","80%",IF(I124="Muy Alta","100%","0")))))</f>
        <v>60%</v>
      </c>
      <c r="K124" s="113" t="s">
        <v>56</v>
      </c>
      <c r="L124" s="113" t="str">
        <f>IF((K124="Leve"),"20%",IF(K124="Menor","40%",IF(K124="Moderado","60%",IF(K124="Mayor","80%",IF(K124="Catastrófico","100%","0")))))</f>
        <v>60%</v>
      </c>
      <c r="M124" s="115" t="str">
        <f>IF((J124="100%")*(L124="100%"),"Extremo",IF((J124="100%")*(L124="80%"),"Alto",IF((J124="100%")*(L124="60%"),"Alto",IF((J124="100%")*(L124="40%"),"Alto",IF((J124="100%")*(L124="20%"),"Alto",IF((J124="80%")*(L124="100%"),"Extremo",IF((J124="80%")*(L124="80%"),"Alto",IF((J124="80%")*(L124="60%"),"Alto",IF((J124="80%")*(L124="40%"),"Moderado",IF((J124="80%")*(L124="20%"),"Moderado",IF((J124="60%")*(L124="100%"),"Extremo",IF((J124="60%")*(L124="80%"),"Alto",IF((J124="60%")*(L124="60%"),"Moderado",IF((J124="60%")*(L124="40%"),"Moderado",IF((J124="60%")*(L124="20%"),"Moderado",IF((J124="40%")*(L124="100%"),"Extremo",IF((J124="40%")*(L124="80%"),"Alto",IF((J124="40%")*(L124="60%"),"Moderado",IF((J124="40%")*(L124="40%"),"Moderado",IF((J124="40%")*(L124="20%"),"Bajo",IF((J124="20%")*(L124="100%"),"Extremo",IF((J124="20%")*(L124="80%"),"Alto",IF((J124="20%")*(L124="60%"),"Moderado",IF((J124="20%")*(L124="40%"),"Bajo",IF((J124="20%")*(L124="20%"),"Bajo","0")))))))))))))))))))))))))</f>
        <v>Moderado</v>
      </c>
      <c r="N124" s="148" t="s">
        <v>438</v>
      </c>
      <c r="O124" s="113" t="s">
        <v>65</v>
      </c>
      <c r="P124" s="113" t="s">
        <v>68</v>
      </c>
      <c r="Q124" s="113" t="s">
        <v>70</v>
      </c>
      <c r="R124" s="115">
        <f t="shared" si="181"/>
        <v>0.4</v>
      </c>
      <c r="S124" s="113" t="s">
        <v>74</v>
      </c>
      <c r="T124" s="113" t="s">
        <v>76</v>
      </c>
      <c r="U124" s="113" t="s">
        <v>79</v>
      </c>
      <c r="V124" s="115">
        <f>IF(O124="probabilidad",J124-(J124*R124),IF(O124="Impacto",(J124-0),"0"))</f>
        <v>0.36</v>
      </c>
      <c r="W124" s="115">
        <f>V124</f>
        <v>0.36</v>
      </c>
      <c r="X124" s="113" t="str">
        <f>IF((W124&lt;21%),"Muy Bajo",IF((W124&lt;41%),"Baja",IF((W124&lt;61%),"Media",IF((W124&lt;81%),"Alta",IF((W124&lt;101%),"Muy alta","0")))))</f>
        <v>Baja</v>
      </c>
      <c r="Y124" s="115">
        <f>IF(O124="Impacto",L124-(L124*R124),IF(O124="Probabilidad",L124-0,"0"))</f>
        <v>0.6</v>
      </c>
      <c r="Z124" s="113" t="str">
        <f>IF((Y124&lt;21%),"Leve",IF((Y124&lt;41%),"Menor",IF((Y124&lt;61%),"Moderado",IF((Y124&lt;81%),"Mayor",IF((Y124&lt;101%),"Catastrófico","0")))))</f>
        <v>Moderado</v>
      </c>
      <c r="AA124" s="115" t="str">
        <f>IF((X124="Muy alta")*(Z124="Catastrófico"),"Extremo",IF((X124="Muy alta")*(Z124="Mayor"),"Alto",IF((X124="Muy alta")*(Z124="Moderado"),"Alto",IF((X124="Muy alta")*(Z124="Menor"),"Alto",IF((X124="Muy alta")*(Z124="Leve"),"Alto",IF((X124="Alta")*(Z124="Catastrófico"),"Extremo",IF((X124="Alta")*(Z124="Mayor"),"Alto",IF((X124="Alta")*(Z124="Moderado"),"Alto",IF((X124="Alta")*(Z124="Menor"),"Moderado",IF((X124="Alta")*(Z124="Leve"),"Moderado",IF((X124="Media")*(Z124="Catastrófico"),"Extremo",IF((X124="Media")*(Z124="Mayor"),"Alto",IF((X124="Media")*(Z124="Moderado"),"Moderado",IF((X124="Media")*(Z124="Menor"),"Moderado",IF((X124="Media")*(Z124="Leve"),"Moderado",IF((X124="Baja")*(Z124="Catastrófico"),"Extremo",IF((X124="Baja")*(Z124="Mayor"),"Alto",IF((X124="Baja")*(Z124="Moderado"),"Moderado",IF((X124="Baja")*(Z124="Menor"),"Moderado",IF((X124="Baja")*(Z124="Leve"),"Bajo",IF((X124="Muy bajo")*(Z124="Catastrófico"),"Extremo",IF((X124="Muy bajo")*(Z124="Mayor"),"Alto",IF((X124="Muy bajo")*(Z124="Moderado"),"Moderado",IF((X124="Muy bajo")*(Z124="Menor"),"Bajo",IF((X124="Muy bajo")*(Z124="Leve"),"Bajo","0")))))))))))))))))))))))))</f>
        <v>Moderado</v>
      </c>
      <c r="AB124" s="113" t="s">
        <v>82</v>
      </c>
      <c r="AC124" s="295" t="s">
        <v>439</v>
      </c>
      <c r="AD124" s="138" t="s">
        <v>423</v>
      </c>
      <c r="AE124" s="301"/>
      <c r="AF124" s="114"/>
      <c r="AG124" s="123"/>
      <c r="AH124" s="123"/>
      <c r="AI124" s="123"/>
      <c r="AJ124" s="123"/>
      <c r="AK124" s="114"/>
    </row>
    <row r="125" spans="1:37" ht="129.75" customHeight="1" x14ac:dyDescent="0.25">
      <c r="A125" s="149"/>
      <c r="B125" s="149"/>
      <c r="C125" s="149"/>
      <c r="D125" s="307"/>
      <c r="E125" s="125"/>
      <c r="F125" s="114"/>
      <c r="G125" s="120"/>
      <c r="H125" s="149"/>
      <c r="I125" s="114"/>
      <c r="J125" s="114"/>
      <c r="K125" s="114"/>
      <c r="L125" s="114"/>
      <c r="M125" s="116"/>
      <c r="N125" s="149"/>
      <c r="O125" s="114"/>
      <c r="P125" s="114" t="s">
        <v>67</v>
      </c>
      <c r="Q125" s="114" t="s">
        <v>70</v>
      </c>
      <c r="R125" s="116"/>
      <c r="S125" s="114"/>
      <c r="T125" s="114"/>
      <c r="U125" s="114"/>
      <c r="V125" s="116"/>
      <c r="W125" s="116"/>
      <c r="X125" s="114"/>
      <c r="Y125" s="116"/>
      <c r="Z125" s="114"/>
      <c r="AA125" s="116"/>
      <c r="AB125" s="114"/>
      <c r="AC125" s="297"/>
      <c r="AD125" s="138"/>
      <c r="AE125" s="84">
        <v>44956</v>
      </c>
      <c r="AF125" s="84">
        <v>44958</v>
      </c>
      <c r="AG125" s="122" t="s">
        <v>146</v>
      </c>
      <c r="AH125" s="122" t="s">
        <v>147</v>
      </c>
      <c r="AI125" s="122" t="s">
        <v>148</v>
      </c>
      <c r="AJ125" s="122" t="s">
        <v>149</v>
      </c>
      <c r="AK125" s="113" t="s">
        <v>134</v>
      </c>
    </row>
    <row r="126" spans="1:37" ht="17.25" hidden="1" customHeight="1" x14ac:dyDescent="0.25">
      <c r="A126" s="61"/>
      <c r="B126" s="61"/>
      <c r="C126" s="61"/>
      <c r="D126" s="61"/>
      <c r="E126" s="112"/>
      <c r="F126" s="61"/>
      <c r="G126" s="61"/>
      <c r="H126" s="61"/>
      <c r="I126" s="61"/>
      <c r="J126" s="61"/>
      <c r="K126" s="61"/>
      <c r="L126" s="61"/>
      <c r="M126" s="61"/>
      <c r="N126" s="85"/>
      <c r="O126" s="61"/>
      <c r="P126" s="61"/>
      <c r="Q126" s="61"/>
      <c r="R126" s="61"/>
      <c r="S126" s="61"/>
      <c r="T126" s="61"/>
      <c r="U126" s="61"/>
      <c r="V126" s="61"/>
      <c r="W126" s="61"/>
      <c r="X126" s="61"/>
      <c r="Y126" s="61"/>
      <c r="Z126" s="61"/>
      <c r="AA126" s="61"/>
      <c r="AB126" s="61"/>
      <c r="AC126" s="61"/>
      <c r="AD126" s="61"/>
      <c r="AE126" s="61"/>
      <c r="AF126" s="61"/>
      <c r="AG126" s="123"/>
      <c r="AH126" s="123"/>
      <c r="AI126" s="123"/>
      <c r="AJ126" s="123"/>
      <c r="AK126" s="114"/>
    </row>
    <row r="127" spans="1:37" s="27" customFormat="1" ht="153.75" customHeight="1" x14ac:dyDescent="0.2">
      <c r="A127" s="162" t="s">
        <v>28</v>
      </c>
      <c r="B127" s="162" t="s">
        <v>109</v>
      </c>
      <c r="C127" s="162" t="s">
        <v>440</v>
      </c>
      <c r="D127" s="162" t="s">
        <v>441</v>
      </c>
      <c r="E127" s="171" t="str">
        <f>CONCATENATE(B127," ",C127," ",D127)</f>
        <v>Afectación económica y reputacional por detrimento del patrimonio institucional, sanciones de tipo fiscal, disciplinarias y penales, costos en reparación, necesidad de construcciones nuevas,  accidentes, incidentes e  inconformidad de los grupos de valor por afectación de los procesos académicos administrativos debido al deterioro de la planta física causado por el uso, el clima, el tiempo y factores de otro tipo.</v>
      </c>
      <c r="F127" s="158" t="s">
        <v>44</v>
      </c>
      <c r="G127" s="162" t="s">
        <v>38</v>
      </c>
      <c r="H127" s="158">
        <v>500</v>
      </c>
      <c r="I127" s="158" t="s">
        <v>48</v>
      </c>
      <c r="J127" s="158" t="str">
        <f>IF((I127="Muy Bajo"),"20%",IF(I127="Baja","40%",IF(I127="Media","60%",IF(I127="Alta","80%",IF(I127="Muy Alta","100%","0")))))</f>
        <v>80%</v>
      </c>
      <c r="K127" s="158" t="s">
        <v>58</v>
      </c>
      <c r="L127" s="158" t="str">
        <f>IF((K127="Leve"),"20%",IF(K127="Menor","40%",IF(K127="Moderado","60%",IF(K127="Mayor","80%",IF(K127="Catastrófico","100%","0")))))</f>
        <v>100%</v>
      </c>
      <c r="M127" s="156" t="str">
        <f>IF((J127="100%")*(L127="100%"),"Extremo",IF((J127="100%")*(L127="80%"),"Alto",IF((J127="100%")*(L127="60%"),"Alto",IF((J127="100%")*(L127="40%"),"Alto",IF((J127="100%")*(L127="20%"),"Alto",IF((J127="80%")*(L127="100%"),"Extremo",IF((J127="80%")*(L127="80%"),"Alto",IF((J127="80%")*(L127="60%"),"Alto",IF((J127="80%")*(L127="40%"),"Moderado",IF((J127="80%")*(L127="20%"),"Moderado",IF((J127="60%")*(L127="100%"),"Extremo",IF((J127="60%")*(L127="80%"),"Alto",IF((J127="60%")*(L127="60%"),"Moderado",IF((J127="60%")*(L127="40%"),"Moderado",IF((J127="60%")*(L127="20%"),"Moderado",IF((J127="40%")*(L127="100%"),"Extremo",IF((J127="40%")*(L127="80%"),"Alto",IF((J127="40%")*(L127="60%"),"Moderado",IF((J127="40%")*(L127="40%"),"Moderado",IF((J127="40%")*(L127="20%"),"Bajo",IF((J127="20%")*(L127="100%"),"Extremo",IF((J127="20%")*(L127="80%"),"Alto",IF((J127="20%")*(L127="60%"),"Moderado",IF((J127="20%")*(L127="40%"),"Bajo",IF((J127="20%")*(L127="20%"),"Bajo","0")))))))))))))))))))))))))</f>
        <v>Extremo</v>
      </c>
      <c r="N127" s="26" t="s">
        <v>442</v>
      </c>
      <c r="O127" s="46" t="s">
        <v>65</v>
      </c>
      <c r="P127" s="86" t="s">
        <v>67</v>
      </c>
      <c r="Q127" s="86" t="s">
        <v>71</v>
      </c>
      <c r="R127" s="87">
        <f t="shared" ref="R127:R142" si="182">IF((P127="Preventivo"),"25%",IF(P127="Detectivo","15%",IF(P127="Correctivo","10%","0")))+IF((Q127="Automático"),"25%",IF(Q127="Manual","15%","0"))</f>
        <v>0.4</v>
      </c>
      <c r="S127" s="86" t="s">
        <v>74</v>
      </c>
      <c r="T127" s="86" t="s">
        <v>76</v>
      </c>
      <c r="U127" s="86" t="s">
        <v>78</v>
      </c>
      <c r="V127" s="87">
        <f>IF(O127="probabilidad",J127-(J127*R127),IF(O127="Impacto",(J127-0),"0"))</f>
        <v>0.48</v>
      </c>
      <c r="W127" s="311">
        <f>V128</f>
        <v>0.36</v>
      </c>
      <c r="X127" s="316" t="str">
        <f>IF((W127&lt;21%),"Muy Bajo",IF((W127&lt;41%),"Baja",IF((W127&lt;61%),"Media",IF((W127&lt;81%),"Alta",IF((W127&lt;101%),"Muy alta","0")))))</f>
        <v>Baja</v>
      </c>
      <c r="Y127" s="311">
        <f>IF(O127="Impacto",L127-(L127*R127),IF(O127="Probabilidad",L127-0,"0"))</f>
        <v>1</v>
      </c>
      <c r="Z127" s="316" t="str">
        <f>IF((Y127&lt;21%),"Leve",IF((Y127&lt;41%),"Menor",IF((Y127&lt;61%),"Moderado",IF((Y127&lt;81%),"Mayor",IF((Y127&lt;101%),"Catastrófico","0")))))</f>
        <v>Catastrófico</v>
      </c>
      <c r="AA127" s="311" t="str">
        <f>IF((X127="Muy alta")*(Z127="Catastrófico"),"Extremo",IF((X127="Muy alta")*(Z127="Mayor"),"Alto",IF((X127="Muy alta")*(Z127="Moderado"),"Alto",IF((X127="Muy alta")*(Z127="Menor"),"Alto",IF((X127="Muy alta")*(Z127="Leve"),"Alto",IF((X127="Alta")*(Z127="Catastrófico"),"Extremo",IF((X127="Alta")*(Z127="Mayor"),"Alto",IF((X127="Alta")*(Z127="Moderado"),"Alto",IF((X127="Alta")*(Z127="Menor"),"Moderado",IF((X127="Alta")*(Z127="Leve"),"Moderado",IF((X127="Media")*(Z127="Catastrófico"),"Extremo",IF((X127="Media")*(Z127="Mayor"),"Alto",IF((X127="Media")*(Z127="Moderado"),"Moderado",IF((X127="Media")*(Z127="Menor"),"Moderado",IF((X127="Media")*(Z127="Leve"),"Moderado",IF((X127="Baja")*(Z127="Catastrófico"),"Extremo",IF((X127="Baja")*(Z127="Mayor"),"Alto",IF((X127="Baja")*(Z127="Moderado"),"Moderado",IF((X127="Baja")*(Z127="Menor"),"Moderado",IF((X127="Baja")*(Z127="Leve"),"Bajo",IF((X127="Muy bajo")*(Z127="Catastrófico"),"Extremo",IF((X127="Muy bajo")*(Z127="Mayor"),"Alto",IF((X127="Muy bajo")*(Z127="Moderado"),"Moderado",IF((X127="Muy bajo")*(Z127="Menor"),"Bajo",IF((X127="Muy bajo")*(Z127="Leve"),"Bajo","0")))))))))))))))))))))))))</f>
        <v>Extremo</v>
      </c>
      <c r="AB127" s="158" t="s">
        <v>82</v>
      </c>
      <c r="AC127" s="312" t="s">
        <v>648</v>
      </c>
      <c r="AD127" s="314" t="s">
        <v>443</v>
      </c>
      <c r="AE127" s="315">
        <v>44927</v>
      </c>
      <c r="AF127" s="315">
        <v>44958</v>
      </c>
      <c r="AG127" s="122" t="s">
        <v>146</v>
      </c>
      <c r="AH127" s="122" t="s">
        <v>147</v>
      </c>
      <c r="AI127" s="122" t="s">
        <v>148</v>
      </c>
      <c r="AJ127" s="122" t="s">
        <v>149</v>
      </c>
      <c r="AK127" s="113" t="s">
        <v>134</v>
      </c>
    </row>
    <row r="128" spans="1:37" s="27" customFormat="1" ht="139.5" customHeight="1" x14ac:dyDescent="0.2">
      <c r="A128" s="157"/>
      <c r="B128" s="157"/>
      <c r="C128" s="157"/>
      <c r="D128" s="157"/>
      <c r="E128" s="172"/>
      <c r="F128" s="157"/>
      <c r="G128" s="157"/>
      <c r="H128" s="157"/>
      <c r="I128" s="157"/>
      <c r="J128" s="157"/>
      <c r="K128" s="157"/>
      <c r="L128" s="157"/>
      <c r="M128" s="157"/>
      <c r="N128" s="26" t="s">
        <v>444</v>
      </c>
      <c r="O128" s="46" t="s">
        <v>65</v>
      </c>
      <c r="P128" s="46" t="s">
        <v>69</v>
      </c>
      <c r="Q128" s="46" t="s">
        <v>71</v>
      </c>
      <c r="R128" s="48">
        <f t="shared" si="182"/>
        <v>0.25</v>
      </c>
      <c r="S128" s="46" t="s">
        <v>74</v>
      </c>
      <c r="T128" s="46" t="s">
        <v>76</v>
      </c>
      <c r="U128" s="46" t="s">
        <v>78</v>
      </c>
      <c r="V128" s="48">
        <f>V127-(V127*R128)</f>
        <v>0.36</v>
      </c>
      <c r="W128" s="157"/>
      <c r="X128" s="157"/>
      <c r="Y128" s="157"/>
      <c r="Z128" s="157"/>
      <c r="AA128" s="157"/>
      <c r="AB128" s="157"/>
      <c r="AC128" s="313"/>
      <c r="AD128" s="157"/>
      <c r="AE128" s="157"/>
      <c r="AF128" s="157"/>
      <c r="AG128" s="123"/>
      <c r="AH128" s="123"/>
      <c r="AI128" s="123"/>
      <c r="AJ128" s="123"/>
      <c r="AK128" s="114"/>
    </row>
    <row r="129" spans="1:37" s="27" customFormat="1" ht="78" customHeight="1" x14ac:dyDescent="0.2">
      <c r="A129" s="162" t="s">
        <v>28</v>
      </c>
      <c r="B129" s="162" t="s">
        <v>91</v>
      </c>
      <c r="C129" s="162" t="s">
        <v>445</v>
      </c>
      <c r="D129" s="162" t="s">
        <v>446</v>
      </c>
      <c r="E129" s="171" t="str">
        <f>CONCATENATE(B129," ",C129," ",D129)</f>
        <v>Afectación económica por daño de los bienes de propiedad de la Universidad, detrimento del patrimonio institucional, investigaciones de tipo fiscal, disciplinarias y penales, accidentes, incidentes, afectación de los procesos académicos administrativos. debido factores ajenos  al desgaste natural de los mismos (accidentes, daños de terceros, vandalismo )</v>
      </c>
      <c r="F129" s="158" t="s">
        <v>44</v>
      </c>
      <c r="G129" s="162" t="s">
        <v>38</v>
      </c>
      <c r="H129" s="158">
        <v>50</v>
      </c>
      <c r="I129" s="158" t="s">
        <v>47</v>
      </c>
      <c r="J129" s="158" t="str">
        <f>IF((I129="Muy Bajo"),"20%",IF(I129="Baja","40%",IF(I129="Media","60%",IF(I129="Alta","80%",IF(I129="Muy Alta","100%","0")))))</f>
        <v>60%</v>
      </c>
      <c r="K129" s="158" t="s">
        <v>56</v>
      </c>
      <c r="L129" s="158" t="str">
        <f>IF((K129="Leve"),"20%",IF(K129="Menor","40%",IF(K129="Moderado","60%",IF(K129="Mayor","80%",IF(K129="Catastrófico","100%","0")))))</f>
        <v>60%</v>
      </c>
      <c r="M129" s="156" t="str">
        <f>IF((J129="100%")*(L129="100%"),"Extremo",IF((J129="100%")*(L129="80%"),"Alto",IF((J129="100%")*(L129="60%"),"Alto",IF((J129="100%")*(L129="40%"),"Alto",IF((J129="100%")*(L129="20%"),"Alto",IF((J129="80%")*(L129="100%"),"Extremo",IF((J129="80%")*(L129="80%"),"Alto",IF((J129="80%")*(L129="60%"),"Alto",IF((J129="80%")*(L129="40%"),"Moderado",IF((J129="80%")*(L129="20%"),"Moderado",IF((J129="60%")*(L129="100%"),"Extremo",IF((J129="60%")*(L129="80%"),"Alto",IF((J129="60%")*(L129="60%"),"Moderado",IF((J129="60%")*(L129="40%"),"Moderado",IF((J129="60%")*(L129="20%"),"Moderado",IF((J129="40%")*(L129="100%"),"Extremo",IF((J129="40%")*(L129="80%"),"Alto",IF((J129="40%")*(L129="60%"),"Moderado",IF((J129="40%")*(L129="40%"),"Moderado",IF((J129="40%")*(L129="20%"),"Bajo",IF((J129="20%")*(L129="100%"),"Extremo",IF((J129="20%")*(L129="80%"),"Alto",IF((J129="20%")*(L129="60%"),"Moderado",IF((J129="20%")*(L129="40%"),"Bajo",IF((J129="20%")*(L129="20%"),"Bajo","0")))))))))))))))))))))))))</f>
        <v>Moderado</v>
      </c>
      <c r="N129" s="26" t="s">
        <v>447</v>
      </c>
      <c r="O129" s="46" t="s">
        <v>65</v>
      </c>
      <c r="P129" s="46" t="s">
        <v>69</v>
      </c>
      <c r="Q129" s="46" t="s">
        <v>71</v>
      </c>
      <c r="R129" s="48">
        <f t="shared" si="182"/>
        <v>0.25</v>
      </c>
      <c r="S129" s="46" t="s">
        <v>74</v>
      </c>
      <c r="T129" s="46" t="s">
        <v>77</v>
      </c>
      <c r="U129" s="46" t="s">
        <v>78</v>
      </c>
      <c r="V129" s="48">
        <f>IF(O129="probabilidad",J129-(J129*R129),IF(O129="Impacto",(J129-0),"0"))</f>
        <v>0.44999999999999996</v>
      </c>
      <c r="W129" s="156">
        <f>V130</f>
        <v>0.33749999999999997</v>
      </c>
      <c r="X129" s="158" t="str">
        <f>IF((W129&lt;21%),"Muy Bajo",IF((W129&lt;41%),"Baja",IF((W129&lt;61%),"Media",IF((W129&lt;81%),"Alta",IF((W129&lt;101%),"Muy alta","0")))))</f>
        <v>Baja</v>
      </c>
      <c r="Y129" s="156">
        <f>IF(O129="Impacto",L129-(L129*R129),IF(O129="Probabilidad",L129-0,"0"))</f>
        <v>0.6</v>
      </c>
      <c r="Z129" s="158" t="str">
        <f>IF((Y129&lt;21%),"Leve",IF((Y129&lt;41%),"Menor",IF((Y129&lt;61%),"Moderado",IF((Y129&lt;81%),"Mayor",IF((Y129&lt;101%),"Catastrófico","0")))))</f>
        <v>Moderado</v>
      </c>
      <c r="AA129" s="156" t="str">
        <f>IF((X129="Muy alta")*(Z129="Catastrófico"),"Extremo",IF((X129="Muy alta")*(Z129="Mayor"),"Alto",IF((X129="Muy alta")*(Z129="Moderado"),"Alto",IF((X129="Muy alta")*(Z129="Menor"),"Alto",IF((X129="Muy alta")*(Z129="Leve"),"Alto",IF((X129="Alta")*(Z129="Catastrófico"),"Extremo",IF((X129="Alta")*(Z129="Mayor"),"Alto",IF((X129="Alta")*(Z129="Moderado"),"Alto",IF((X129="Alta")*(Z129="Menor"),"Moderado",IF((X129="Alta")*(Z129="Leve"),"Moderado",IF((X129="Media")*(Z129="Catastrófico"),"Extremo",IF((X129="Media")*(Z129="Mayor"),"Alto",IF((X129="Media")*(Z129="Moderado"),"Moderado",IF((X129="Media")*(Z129="Menor"),"Moderado",IF((X129="Media")*(Z129="Leve"),"Moderado",IF((X129="Baja")*(Z129="Catastrófico"),"Extremo",IF((X129="Baja")*(Z129="Mayor"),"Alto",IF((X129="Baja")*(Z129="Moderado"),"Moderado",IF((X129="Baja")*(Z129="Menor"),"Moderado",IF((X129="Baja")*(Z129="Leve"),"Bajo",IF((X129="Muy bajo")*(Z129="Catastrófico"),"Extremo",IF((X129="Muy bajo")*(Z129="Mayor"),"Alto",IF((X129="Muy bajo")*(Z129="Moderado"),"Moderado",IF((X129="Muy bajo")*(Z129="Menor"),"Bajo",IF((X129="Muy bajo")*(Z129="Leve"),"Bajo","0")))))))))))))))))))))))))</f>
        <v>Moderado</v>
      </c>
      <c r="AB129" s="158" t="s">
        <v>84</v>
      </c>
      <c r="AC129" s="312" t="s">
        <v>649</v>
      </c>
      <c r="AD129" s="162" t="s">
        <v>448</v>
      </c>
      <c r="AE129" s="317">
        <v>44927</v>
      </c>
      <c r="AF129" s="317">
        <v>44958</v>
      </c>
      <c r="AG129" s="122" t="s">
        <v>146</v>
      </c>
      <c r="AH129" s="122" t="s">
        <v>147</v>
      </c>
      <c r="AI129" s="122" t="s">
        <v>148</v>
      </c>
      <c r="AJ129" s="122" t="s">
        <v>149</v>
      </c>
      <c r="AK129" s="113" t="s">
        <v>134</v>
      </c>
    </row>
    <row r="130" spans="1:37" s="27" customFormat="1" ht="102" customHeight="1" x14ac:dyDescent="0.2">
      <c r="A130" s="157"/>
      <c r="B130" s="157"/>
      <c r="C130" s="157"/>
      <c r="D130" s="157"/>
      <c r="E130" s="172"/>
      <c r="F130" s="157"/>
      <c r="G130" s="157"/>
      <c r="H130" s="157"/>
      <c r="I130" s="157"/>
      <c r="J130" s="157"/>
      <c r="K130" s="157"/>
      <c r="L130" s="157"/>
      <c r="M130" s="157"/>
      <c r="N130" s="26" t="s">
        <v>449</v>
      </c>
      <c r="O130" s="46" t="s">
        <v>65</v>
      </c>
      <c r="P130" s="46" t="s">
        <v>69</v>
      </c>
      <c r="Q130" s="46" t="s">
        <v>71</v>
      </c>
      <c r="R130" s="48">
        <f t="shared" si="182"/>
        <v>0.25</v>
      </c>
      <c r="S130" s="46" t="s">
        <v>74</v>
      </c>
      <c r="T130" s="46" t="s">
        <v>77</v>
      </c>
      <c r="U130" s="46" t="s">
        <v>78</v>
      </c>
      <c r="V130" s="48">
        <f>V129-(V129*R130)</f>
        <v>0.33749999999999997</v>
      </c>
      <c r="W130" s="157"/>
      <c r="X130" s="157"/>
      <c r="Y130" s="157"/>
      <c r="Z130" s="157"/>
      <c r="AA130" s="157"/>
      <c r="AB130" s="157"/>
      <c r="AC130" s="313"/>
      <c r="AD130" s="157"/>
      <c r="AE130" s="157"/>
      <c r="AF130" s="157"/>
      <c r="AG130" s="123"/>
      <c r="AH130" s="123"/>
      <c r="AI130" s="123"/>
      <c r="AJ130" s="123"/>
      <c r="AK130" s="114"/>
    </row>
    <row r="131" spans="1:37" s="27" customFormat="1" ht="87" customHeight="1" x14ac:dyDescent="0.2">
      <c r="A131" s="162" t="s">
        <v>28</v>
      </c>
      <c r="B131" s="162" t="s">
        <v>91</v>
      </c>
      <c r="C131" s="162" t="s">
        <v>450</v>
      </c>
      <c r="D131" s="162" t="s">
        <v>451</v>
      </c>
      <c r="E131" s="171" t="str">
        <f>CONCATENATE(B131," ",C131," ",D131)</f>
        <v>Afectación económica por detrimento del patrimonio de la Universidad, alteración de los procesos académicos y administrativos y sanciones de tipo fiscal, disciplinarias y penales debido a hurto o pérdida de bienes de propiedad de la Institución.</v>
      </c>
      <c r="F131" s="158" t="s">
        <v>43</v>
      </c>
      <c r="G131" s="162" t="s">
        <v>37</v>
      </c>
      <c r="H131" s="158">
        <v>50</v>
      </c>
      <c r="I131" s="158" t="s">
        <v>47</v>
      </c>
      <c r="J131" s="158" t="str">
        <f>IF((I131="Muy Bajo"),"20%",IF(I131="Baja","40%",IF(I131="Media","60%",IF(I131="Alta","80%",IF(I131="Muy Alta","100%","0")))))</f>
        <v>60%</v>
      </c>
      <c r="K131" s="158" t="s">
        <v>56</v>
      </c>
      <c r="L131" s="158" t="str">
        <f>IF((K131="Leve"),"20%",IF(K131="Menor","40%",IF(K131="Moderado","60%",IF(K131="Mayor","80%",IF(K131="Catastrófico","100%","0")))))</f>
        <v>60%</v>
      </c>
      <c r="M131" s="156" t="str">
        <f>IF((J131="100%")*(L131="100%"),"Extremo",IF((J131="100%")*(L131="80%"),"Alto",IF((J131="100%")*(L131="60%"),"Alto",IF((J131="100%")*(L131="40%"),"Alto",IF((J131="100%")*(L131="20%"),"Alto",IF((J131="80%")*(L131="100%"),"Extremo",IF((J131="80%")*(L131="80%"),"Alto",IF((J131="80%")*(L131="60%"),"Alto",IF((J131="80%")*(L131="40%"),"Moderado",IF((J131="80%")*(L131="20%"),"Moderado",IF((J131="60%")*(L131="100%"),"Extremo",IF((J131="60%")*(L131="80%"),"Alto",IF((J131="60%")*(L131="60%"),"Moderado",IF((J131="60%")*(L131="40%"),"Moderado",IF((J131="60%")*(L131="20%"),"Moderado",IF((J131="40%")*(L131="100%"),"Extremo",IF((J131="40%")*(L131="80%"),"Alto",IF((J131="40%")*(L131="60%"),"Moderado",IF((J131="40%")*(L131="40%"),"Moderado",IF((J131="40%")*(L131="20%"),"Bajo",IF((J131="20%")*(L131="100%"),"Extremo",IF((J131="20%")*(L131="80%"),"Alto",IF((J131="20%")*(L131="60%"),"Moderado",IF((J131="20%")*(L131="40%"),"Bajo",IF((J131="20%")*(L131="20%"),"Bajo","0")))))))))))))))))))))))))</f>
        <v>Moderado</v>
      </c>
      <c r="N131" s="26" t="s">
        <v>452</v>
      </c>
      <c r="O131" s="46" t="s">
        <v>65</v>
      </c>
      <c r="P131" s="46" t="s">
        <v>69</v>
      </c>
      <c r="Q131" s="46" t="s">
        <v>71</v>
      </c>
      <c r="R131" s="48">
        <f t="shared" si="182"/>
        <v>0.25</v>
      </c>
      <c r="S131" s="46" t="s">
        <v>74</v>
      </c>
      <c r="T131" s="46" t="s">
        <v>76</v>
      </c>
      <c r="U131" s="46" t="s">
        <v>78</v>
      </c>
      <c r="V131" s="48">
        <f>IF(O131="probabilidad",J131-(J131*R131),IF(O131="Impacto",(J131-0),"0"))</f>
        <v>0.44999999999999996</v>
      </c>
      <c r="W131" s="156">
        <f>V132</f>
        <v>0.33749999999999997</v>
      </c>
      <c r="X131" s="158" t="str">
        <f>IF((W131&lt;21%),"Muy Bajo",IF((W131&lt;41%),"Baja",IF((W131&lt;61%),"Media",IF((W131&lt;81%),"Alta",IF((W131&lt;101%),"Muy alta","0")))))</f>
        <v>Baja</v>
      </c>
      <c r="Y131" s="156">
        <f>IF(O131="Impacto",L131-(L131*R131),IF(O131="Probabilidad",L131-0,"0"))</f>
        <v>0.6</v>
      </c>
      <c r="Z131" s="158" t="str">
        <f>IF((Y131&lt;21%),"Leve",IF((Y131&lt;41%),"Menor",IF((Y131&lt;61%),"Moderado",IF((Y131&lt;81%),"Mayor",IF((Y131&lt;101%),"Catastrófico","0")))))</f>
        <v>Moderado</v>
      </c>
      <c r="AA131" s="156" t="str">
        <f>IF((X131="Muy alta")*(Z131="Catastrófico"),"Extremo",IF((X131="Muy alta")*(Z131="Mayor"),"Alto",IF((X131="Muy alta")*(Z131="Moderado"),"Alto",IF((X131="Muy alta")*(Z131="Menor"),"Alto",IF((X131="Muy alta")*(Z131="Leve"),"Alto",IF((X131="Alta")*(Z131="Catastrófico"),"Extremo",IF((X131="Alta")*(Z131="Mayor"),"Alto",IF((X131="Alta")*(Z131="Moderado"),"Alto",IF((X131="Alta")*(Z131="Menor"),"Moderado",IF((X131="Alta")*(Z131="Leve"),"Moderado",IF((X131="Media")*(Z131="Catastrófico"),"Extremo",IF((X131="Media")*(Z131="Mayor"),"Alto",IF((X131="Media")*(Z131="Moderado"),"Moderado",IF((X131="Media")*(Z131="Menor"),"Moderado",IF((X131="Media")*(Z131="Leve"),"Moderado",IF((X131="Baja")*(Z131="Catastrófico"),"Extremo",IF((X131="Baja")*(Z131="Mayor"),"Alto",IF((X131="Baja")*(Z131="Moderado"),"Moderado",IF((X131="Baja")*(Z131="Menor"),"Moderado",IF((X131="Baja")*(Z131="Leve"),"Bajo",IF((X131="Muy bajo")*(Z131="Catastrófico"),"Extremo",IF((X131="Muy bajo")*(Z131="Mayor"),"Alto",IF((X131="Muy bajo")*(Z131="Moderado"),"Moderado",IF((X131="Muy bajo")*(Z131="Menor"),"Bajo",IF((X131="Muy bajo")*(Z131="Leve"),"Bajo","0")))))))))))))))))))))))))</f>
        <v>Moderado</v>
      </c>
      <c r="AB131" s="158" t="s">
        <v>81</v>
      </c>
      <c r="AC131" s="312" t="s">
        <v>650</v>
      </c>
      <c r="AD131" s="162" t="s">
        <v>453</v>
      </c>
      <c r="AE131" s="317">
        <v>44927</v>
      </c>
      <c r="AF131" s="317">
        <v>44958</v>
      </c>
      <c r="AG131" s="122" t="s">
        <v>146</v>
      </c>
      <c r="AH131" s="122" t="s">
        <v>147</v>
      </c>
      <c r="AI131" s="122" t="s">
        <v>148</v>
      </c>
      <c r="AJ131" s="122" t="s">
        <v>149</v>
      </c>
      <c r="AK131" s="113" t="s">
        <v>134</v>
      </c>
    </row>
    <row r="132" spans="1:37" s="27" customFormat="1" ht="126.75" customHeight="1" x14ac:dyDescent="0.2">
      <c r="A132" s="157"/>
      <c r="B132" s="157"/>
      <c r="C132" s="157"/>
      <c r="D132" s="157"/>
      <c r="E132" s="172"/>
      <c r="F132" s="157"/>
      <c r="G132" s="157"/>
      <c r="H132" s="157"/>
      <c r="I132" s="157"/>
      <c r="J132" s="157"/>
      <c r="K132" s="157"/>
      <c r="L132" s="157"/>
      <c r="M132" s="157"/>
      <c r="N132" s="26" t="s">
        <v>454</v>
      </c>
      <c r="O132" s="46" t="s">
        <v>65</v>
      </c>
      <c r="P132" s="46" t="s">
        <v>69</v>
      </c>
      <c r="Q132" s="46" t="s">
        <v>71</v>
      </c>
      <c r="R132" s="48">
        <f t="shared" si="182"/>
        <v>0.25</v>
      </c>
      <c r="S132" s="46" t="s">
        <v>74</v>
      </c>
      <c r="T132" s="46" t="s">
        <v>76</v>
      </c>
      <c r="U132" s="46" t="s">
        <v>78</v>
      </c>
      <c r="V132" s="48">
        <f>V131-(V131*R132)</f>
        <v>0.33749999999999997</v>
      </c>
      <c r="W132" s="157"/>
      <c r="X132" s="157"/>
      <c r="Y132" s="157"/>
      <c r="Z132" s="157"/>
      <c r="AA132" s="157"/>
      <c r="AB132" s="157"/>
      <c r="AC132" s="313"/>
      <c r="AD132" s="157"/>
      <c r="AE132" s="157"/>
      <c r="AF132" s="157"/>
      <c r="AG132" s="123"/>
      <c r="AH132" s="123"/>
      <c r="AI132" s="123"/>
      <c r="AJ132" s="123"/>
      <c r="AK132" s="114"/>
    </row>
    <row r="133" spans="1:37" s="27" customFormat="1" ht="96.75" customHeight="1" x14ac:dyDescent="0.2">
      <c r="A133" s="162" t="s">
        <v>28</v>
      </c>
      <c r="B133" s="162" t="s">
        <v>109</v>
      </c>
      <c r="C133" s="162" t="s">
        <v>455</v>
      </c>
      <c r="D133" s="162" t="s">
        <v>456</v>
      </c>
      <c r="E133" s="171" t="str">
        <f>CONCATENATE(B133," ",C133," ",D133)</f>
        <v>Afectación económica y reputacional Por deterioro del patrimonio institucional,  accidentes, incidentes e  inconformidad de los grupos de valor por afectación de los procesos académicos administrativos debido a la falta de recursos para ejecutar mantenimiento oportuno institución</v>
      </c>
      <c r="F133" s="158" t="s">
        <v>44</v>
      </c>
      <c r="G133" s="162" t="s">
        <v>38</v>
      </c>
      <c r="H133" s="158">
        <v>50</v>
      </c>
      <c r="I133" s="158" t="s">
        <v>47</v>
      </c>
      <c r="J133" s="158" t="str">
        <f>IF((I133="Muy Bajo"),"20%",IF(I133="Baja","40%",IF(I133="Media","60%",IF(I133="Alta","80%",IF(I133="Muy Alta","100%","0")))))</f>
        <v>60%</v>
      </c>
      <c r="K133" s="158" t="s">
        <v>58</v>
      </c>
      <c r="L133" s="158" t="str">
        <f>IF((K133="Leve"),"20%",IF(K133="Menor","40%",IF(K133="Moderado","60%",IF(K133="Mayor","80%",IF(K133="Catastrófico","100%","0")))))</f>
        <v>100%</v>
      </c>
      <c r="M133" s="156" t="str">
        <f>IF((J133="100%")*(L133="100%"),"Extremo",IF((J133="100%")*(L133="80%"),"Alto",IF((J133="100%")*(L133="60%"),"Alto",IF((J133="100%")*(L133="40%"),"Alto",IF((J133="100%")*(L133="20%"),"Alto",IF((J133="80%")*(L133="100%"),"Extremo",IF((J133="80%")*(L133="80%"),"Alto",IF((J133="80%")*(L133="60%"),"Alto",IF((J133="80%")*(L133="40%"),"Moderado",IF((J133="80%")*(L133="20%"),"Moderado",IF((J133="60%")*(L133="100%"),"Extremo",IF((J133="60%")*(L133="80%"),"Alto",IF((J133="60%")*(L133="60%"),"Moderado",IF((J133="60%")*(L133="40%"),"Moderado",IF((J133="60%")*(L133="20%"),"Moderado",IF((J133="40%")*(L133="100%"),"Extremo",IF((J133="40%")*(L133="80%"),"Alto",IF((J133="40%")*(L133="60%"),"Moderado",IF((J133="40%")*(L133="40%"),"Moderado",IF((J133="40%")*(L133="20%"),"Bajo",IF((J133="20%")*(L133="100%"),"Extremo",IF((J133="20%")*(L133="80%"),"Alto",IF((J133="20%")*(L133="60%"),"Moderado",IF((J133="20%")*(L133="40%"),"Bajo",IF((J133="20%")*(L133="20%"),"Bajo","0")))))))))))))))))))))))))</f>
        <v>Extremo</v>
      </c>
      <c r="N133" s="26" t="s">
        <v>457</v>
      </c>
      <c r="O133" s="46" t="s">
        <v>1</v>
      </c>
      <c r="P133" s="46" t="s">
        <v>67</v>
      </c>
      <c r="Q133" s="46" t="s">
        <v>71</v>
      </c>
      <c r="R133" s="48">
        <f t="shared" si="182"/>
        <v>0.4</v>
      </c>
      <c r="S133" s="46" t="s">
        <v>74</v>
      </c>
      <c r="T133" s="46" t="s">
        <v>76</v>
      </c>
      <c r="U133" s="46" t="s">
        <v>78</v>
      </c>
      <c r="V133" s="48">
        <f>IF(O133="probabilidad",J133-(J133*R133),IF(O133="Impacto",(J133-0),"0"))</f>
        <v>0.6</v>
      </c>
      <c r="W133" s="156">
        <f>V134</f>
        <v>0.6</v>
      </c>
      <c r="X133" s="158" t="str">
        <f>IF((W133&lt;21%),"Muy Bajo",IF((W133&lt;41%),"Baja",IF((W133&lt;61%),"Media",IF((W133&lt;81%),"Alta",IF((W133&lt;101%),"Muy alta","0")))))</f>
        <v>Media</v>
      </c>
      <c r="Y133" s="156">
        <f>IF(O133="Impacto",L133-(L133*R133),IF(O133="Probabilidad",L133-0,"0"))</f>
        <v>0.6</v>
      </c>
      <c r="Z133" s="158" t="str">
        <f>IF((Y133&lt;21%),"Leve",IF((Y133&lt;41%),"Menor",IF((Y133&lt;61%),"Moderado",IF((Y133&lt;81%),"Mayor",IF((Y133&lt;101%),"Catastrófico","0")))))</f>
        <v>Moderado</v>
      </c>
      <c r="AA133" s="156" t="str">
        <f>IF((X133="Muy alta")*(Z133="Catastrófico"),"Extremo",IF((X133="Muy alta")*(Z133="Mayor"),"Alto",IF((X133="Muy alta")*(Z133="Moderado"),"Alto",IF((X133="Muy alta")*(Z133="Menor"),"Alto",IF((X133="Muy alta")*(Z133="Leve"),"Alto",IF((X133="Alta")*(Z133="Catastrófico"),"Extremo",IF((X133="Alta")*(Z133="Mayor"),"Alto",IF((X133="Alta")*(Z133="Moderado"),"Alto",IF((X133="Alta")*(Z133="Menor"),"Moderado",IF((X133="Alta")*(Z133="Leve"),"Moderado",IF((X133="Media")*(Z133="Catastrófico"),"Extremo",IF((X133="Media")*(Z133="Mayor"),"Alto",IF((X133="Media")*(Z133="Moderado"),"Moderado",IF((X133="Media")*(Z133="Menor"),"Moderado",IF((X133="Media")*(Z133="Leve"),"Moderado",IF((X133="Baja")*(Z133="Catastrófico"),"Extremo",IF((X133="Baja")*(Z133="Mayor"),"Alto",IF((X133="Baja")*(Z133="Moderado"),"Moderado",IF((X133="Baja")*(Z133="Menor"),"Moderado",IF((X133="Baja")*(Z133="Leve"),"Bajo",IF((X133="Muy bajo")*(Z133="Catastrófico"),"Extremo",IF((X133="Muy bajo")*(Z133="Mayor"),"Alto",IF((X133="Muy bajo")*(Z133="Moderado"),"Moderado",IF((X133="Muy bajo")*(Z133="Menor"),"Bajo",IF((X133="Muy bajo")*(Z133="Leve"),"Bajo","0")))))))))))))))))))))))))</f>
        <v>Moderado</v>
      </c>
      <c r="AB133" s="158" t="s">
        <v>84</v>
      </c>
      <c r="AC133" s="319" t="s">
        <v>651</v>
      </c>
      <c r="AD133" s="162" t="s">
        <v>458</v>
      </c>
      <c r="AE133" s="317">
        <v>44927</v>
      </c>
      <c r="AF133" s="317">
        <v>44958</v>
      </c>
      <c r="AG133" s="122" t="s">
        <v>146</v>
      </c>
      <c r="AH133" s="122" t="s">
        <v>147</v>
      </c>
      <c r="AI133" s="122" t="s">
        <v>148</v>
      </c>
      <c r="AJ133" s="122" t="s">
        <v>149</v>
      </c>
      <c r="AK133" s="113" t="s">
        <v>134</v>
      </c>
    </row>
    <row r="134" spans="1:37" s="27" customFormat="1" ht="96.75" customHeight="1" x14ac:dyDescent="0.2">
      <c r="A134" s="157"/>
      <c r="B134" s="157"/>
      <c r="C134" s="157"/>
      <c r="D134" s="157"/>
      <c r="E134" s="318"/>
      <c r="F134" s="157"/>
      <c r="G134" s="157"/>
      <c r="H134" s="157"/>
      <c r="I134" s="157"/>
      <c r="J134" s="157"/>
      <c r="K134" s="157"/>
      <c r="L134" s="157"/>
      <c r="M134" s="157"/>
      <c r="N134" s="28"/>
      <c r="O134" s="46"/>
      <c r="P134" s="46"/>
      <c r="Q134" s="46"/>
      <c r="R134" s="48">
        <f t="shared" si="182"/>
        <v>0</v>
      </c>
      <c r="S134" s="46"/>
      <c r="T134" s="46"/>
      <c r="U134" s="46"/>
      <c r="V134" s="48">
        <f>V133-(V133*R134)</f>
        <v>0.6</v>
      </c>
      <c r="W134" s="157"/>
      <c r="X134" s="157"/>
      <c r="Y134" s="157"/>
      <c r="Z134" s="157"/>
      <c r="AA134" s="157"/>
      <c r="AB134" s="157"/>
      <c r="AC134" s="320"/>
      <c r="AD134" s="321"/>
      <c r="AE134" s="157"/>
      <c r="AF134" s="157"/>
      <c r="AG134" s="123"/>
      <c r="AH134" s="123"/>
      <c r="AI134" s="123"/>
      <c r="AJ134" s="123"/>
      <c r="AK134" s="114"/>
    </row>
    <row r="135" spans="1:37" s="27" customFormat="1" ht="67.5" customHeight="1" x14ac:dyDescent="0.2">
      <c r="A135" s="162" t="s">
        <v>28</v>
      </c>
      <c r="B135" s="162" t="s">
        <v>109</v>
      </c>
      <c r="C135" s="159" t="s">
        <v>459</v>
      </c>
      <c r="D135" s="159" t="s">
        <v>460</v>
      </c>
      <c r="E135" s="171" t="str">
        <f>CONCATENATE(B135," ",C135," ",D135)</f>
        <v xml:space="preserve">Afectación económica y reputacional por deterioro del patrimonio institucional,  accidentes, incidentes e  inconformidad de los grupos de valor por afectación de los procesos académicos administrativos utilización por parte del servidor público, de su cargo, de la información bajo su custodia o de su posición jerárquica, en el trámite de asuntos institucionales para beneficio propio o de un tercero </v>
      </c>
      <c r="F135" s="158" t="s">
        <v>42</v>
      </c>
      <c r="G135" s="162" t="s">
        <v>34</v>
      </c>
      <c r="H135" s="158">
        <v>0</v>
      </c>
      <c r="I135" s="158" t="s">
        <v>59</v>
      </c>
      <c r="J135" s="158" t="str">
        <f>IF((I135="Muy Bajo"),"20%",IF(I135="Baja","40%",IF(I135="Media","60%",IF(I135="Alta","80%",IF(I135="Muy Alta","100%","0")))))</f>
        <v>20%</v>
      </c>
      <c r="K135" s="158" t="s">
        <v>56</v>
      </c>
      <c r="L135" s="158" t="str">
        <f>IF((K135="Leve"),"20%",IF(K135="Menor","40%",IF(K135="Moderado","60%",IF(K135="Mayor","80%",IF(K135="Catastrófico","100%","0")))))</f>
        <v>60%</v>
      </c>
      <c r="M135" s="156" t="str">
        <f>IF((J135="100%")*(L135="100%"),"Extremo",IF((J135="100%")*(L135="80%"),"Alto",IF((J135="100%")*(L135="60%"),"Alto",IF((J135="100%")*(L135="40%"),"Alto",IF((J135="100%")*(L135="20%"),"Alto",IF((J135="80%")*(L135="100%"),"Extremo",IF((J135="80%")*(L135="80%"),"Alto",IF((J135="80%")*(L135="60%"),"Alto",IF((J135="80%")*(L135="40%"),"Moderado",IF((J135="80%")*(L135="20%"),"Moderado",IF((J135="60%")*(L135="100%"),"Extremo",IF((J135="60%")*(L135="80%"),"Alto",IF((J135="60%")*(L135="60%"),"Moderado",IF((J135="60%")*(L135="40%"),"Moderado",IF((J135="60%")*(L135="20%"),"Moderado",IF((J135="40%")*(L135="100%"),"Extremo",IF((J135="40%")*(L135="80%"),"Alto",IF((J135="40%")*(L135="60%"),"Moderado",IF((J135="40%")*(L135="40%"),"Moderado",IF((J135="40%")*(L135="20%"),"Bajo",IF((J135="20%")*(L135="100%"),"Extremo",IF((J135="20%")*(L135="80%"),"Alto",IF((J135="20%")*(L135="60%"),"Moderado",IF((J135="20%")*(L135="40%"),"Bajo",IF((J135="20%")*(L135="20%"),"Bajo","0")))))))))))))))))))))))))</f>
        <v>Moderado</v>
      </c>
      <c r="N135" s="159" t="s">
        <v>461</v>
      </c>
      <c r="O135" s="46" t="s">
        <v>65</v>
      </c>
      <c r="P135" s="46" t="s">
        <v>67</v>
      </c>
      <c r="Q135" s="46" t="s">
        <v>71</v>
      </c>
      <c r="R135" s="48">
        <f t="shared" si="182"/>
        <v>0.4</v>
      </c>
      <c r="S135" s="46" t="s">
        <v>74</v>
      </c>
      <c r="T135" s="46" t="s">
        <v>76</v>
      </c>
      <c r="U135" s="46" t="s">
        <v>78</v>
      </c>
      <c r="V135" s="48">
        <f>IF(O135="probabilidad",J135-(J135*R135),IF(O135="Impacto",(J135-0),"0"))</f>
        <v>0.12</v>
      </c>
      <c r="W135" s="156">
        <f>V136</f>
        <v>0.12</v>
      </c>
      <c r="X135" s="158" t="str">
        <f>IF((W135&lt;21%),"Muy Bajo",IF((W135&lt;41%),"Baja",IF((W135&lt;61%),"Media",IF((W135&lt;81%),"Alta",IF((W135&lt;101%),"Muy alta","0")))))</f>
        <v>Muy Bajo</v>
      </c>
      <c r="Y135" s="156">
        <f>IF(O135="Impacto",L135-(L135*R135),IF(O135="Probabilidad",L135-0,"0"))</f>
        <v>0.6</v>
      </c>
      <c r="Z135" s="158" t="str">
        <f>IF((Y135&lt;21%),"Leve",IF((Y135&lt;41%),"Menor",IF((Y135&lt;61%),"Moderado",IF((Y135&lt;81%),"Mayor",IF((Y135&lt;101%),"Catastrófico","0")))))</f>
        <v>Moderado</v>
      </c>
      <c r="AA135" s="156" t="str">
        <f>IF((X135="Muy alta")*(Z135="Catastrófico"),"Extremo",IF((X135="Muy alta")*(Z135="Mayor"),"Alto",IF((X135="Muy alta")*(Z135="Moderado"),"Alto",IF((X135="Muy alta")*(Z135="Menor"),"Alto",IF((X135="Muy alta")*(Z135="Leve"),"Alto",IF((X135="Alta")*(Z135="Catastrófico"),"Extremo",IF((X135="Alta")*(Z135="Mayor"),"Alto",IF((X135="Alta")*(Z135="Moderado"),"Alto",IF((X135="Alta")*(Z135="Menor"),"Moderado",IF((X135="Alta")*(Z135="Leve"),"Moderado",IF((X135="Media")*(Z135="Catastrófico"),"Extremo",IF((X135="Media")*(Z135="Mayor"),"Alto",IF((X135="Media")*(Z135="Moderado"),"Moderado",IF((X135="Media")*(Z135="Menor"),"Moderado",IF((X135="Media")*(Z135="Leve"),"Moderado",IF((X135="Baja")*(Z135="Catastrófico"),"Extremo",IF((X135="Baja")*(Z135="Mayor"),"Alto",IF((X135="Baja")*(Z135="Moderado"),"Moderado",IF((X135="Baja")*(Z135="Menor"),"Moderado",IF((X135="Baja")*(Z135="Leve"),"Bajo",IF((X135="Muy bajo")*(Z135="Catastrófico"),"Extremo",IF((X135="Muy bajo")*(Z135="Mayor"),"Alto",IF((X135="Muy bajo")*(Z135="Moderado"),"Moderado",IF((X135="Muy bajo")*(Z135="Menor"),"Bajo",IF((X135="Muy bajo")*(Z135="Leve"),"Bajo","0")))))))))))))))))))))))))</f>
        <v>Moderado</v>
      </c>
      <c r="AB135" s="158" t="s">
        <v>81</v>
      </c>
      <c r="AC135" s="319" t="s">
        <v>652</v>
      </c>
      <c r="AD135" s="162" t="s">
        <v>462</v>
      </c>
      <c r="AE135" s="317">
        <v>44927</v>
      </c>
      <c r="AF135" s="317">
        <v>44958</v>
      </c>
      <c r="AG135" s="122" t="s">
        <v>146</v>
      </c>
      <c r="AH135" s="122" t="s">
        <v>147</v>
      </c>
      <c r="AI135" s="122" t="s">
        <v>148</v>
      </c>
      <c r="AJ135" s="122" t="s">
        <v>149</v>
      </c>
      <c r="AK135" s="113" t="s">
        <v>134</v>
      </c>
    </row>
    <row r="136" spans="1:37" s="27" customFormat="1" ht="67.5" customHeight="1" x14ac:dyDescent="0.2">
      <c r="A136" s="157"/>
      <c r="B136" s="157"/>
      <c r="C136" s="322"/>
      <c r="D136" s="322"/>
      <c r="E136" s="318"/>
      <c r="F136" s="157"/>
      <c r="G136" s="157"/>
      <c r="H136" s="157"/>
      <c r="I136" s="157"/>
      <c r="J136" s="157"/>
      <c r="K136" s="157"/>
      <c r="L136" s="157"/>
      <c r="M136" s="157"/>
      <c r="N136" s="323"/>
      <c r="O136" s="46"/>
      <c r="P136" s="46"/>
      <c r="Q136" s="46"/>
      <c r="R136" s="48">
        <f t="shared" si="182"/>
        <v>0</v>
      </c>
      <c r="S136" s="46"/>
      <c r="T136" s="46"/>
      <c r="U136" s="46"/>
      <c r="V136" s="48">
        <f>V135-(V135*R136)</f>
        <v>0.12</v>
      </c>
      <c r="W136" s="157"/>
      <c r="X136" s="157"/>
      <c r="Y136" s="157"/>
      <c r="Z136" s="157"/>
      <c r="AA136" s="157"/>
      <c r="AB136" s="157"/>
      <c r="AC136" s="320"/>
      <c r="AD136" s="157"/>
      <c r="AE136" s="157"/>
      <c r="AF136" s="157"/>
      <c r="AG136" s="123"/>
      <c r="AH136" s="123"/>
      <c r="AI136" s="123"/>
      <c r="AJ136" s="123"/>
      <c r="AK136" s="114"/>
    </row>
    <row r="137" spans="1:37" s="27" customFormat="1" ht="132.75" customHeight="1" x14ac:dyDescent="0.2">
      <c r="A137" s="162" t="s">
        <v>28</v>
      </c>
      <c r="B137" s="162" t="s">
        <v>109</v>
      </c>
      <c r="C137" s="162" t="s">
        <v>463</v>
      </c>
      <c r="D137" s="162" t="s">
        <v>464</v>
      </c>
      <c r="E137" s="171" t="str">
        <f>CONCATENATE(B137," ",C137," ",D137)</f>
        <v>Afectación económica y reputacional por afectaciones a los bienes o a la vida de los usuarios y conductor,  en el ejercicio de la realizacion de servicios de transporte con parque automotor propio por accidentes viales</v>
      </c>
      <c r="F137" s="158" t="s">
        <v>45</v>
      </c>
      <c r="G137" s="162" t="s">
        <v>37</v>
      </c>
      <c r="H137" s="158">
        <v>0</v>
      </c>
      <c r="I137" s="158" t="s">
        <v>59</v>
      </c>
      <c r="J137" s="158" t="str">
        <f>IF((I137="Muy Bajo"),"20%",IF(I137="Baja","40%",IF(I137="Media","60%",IF(I137="Alta","80%",IF(I137="Muy Alta","100%","0")))))</f>
        <v>20%</v>
      </c>
      <c r="K137" s="158" t="s">
        <v>58</v>
      </c>
      <c r="L137" s="158" t="str">
        <f>IF((K137="Leve"),"20%",IF(K137="Menor","40%",IF(K137="Moderado","60%",IF(K137="Mayor","80%",IF(K137="Catastrófico","100%","0")))))</f>
        <v>100%</v>
      </c>
      <c r="M137" s="156" t="str">
        <f>IF((J137="100%")*(L137="100%"),"Extremo",IF((J137="100%")*(L137="80%"),"Alto",IF((J137="100%")*(L137="60%"),"Alto",IF((J137="100%")*(L137="40%"),"Alto",IF((J137="100%")*(L137="20%"),"Alto",IF((J137="80%")*(L137="100%"),"Extremo",IF((J137="80%")*(L137="80%"),"Alto",IF((J137="80%")*(L137="60%"),"Alto",IF((J137="80%")*(L137="40%"),"Moderado",IF((J137="80%")*(L137="20%"),"Moderado",IF((J137="60%")*(L137="100%"),"Extremo",IF((J137="60%")*(L137="80%"),"Alto",IF((J137="60%")*(L137="60%"),"Moderado",IF((J137="60%")*(L137="40%"),"Moderado",IF((J137="60%")*(L137="20%"),"Moderado",IF((J137="40%")*(L137="100%"),"Extremo",IF((J137="40%")*(L137="80%"),"Alto",IF((J137="40%")*(L137="60%"),"Moderado",IF((J137="40%")*(L137="40%"),"Moderado",IF((J137="40%")*(L137="20%"),"Bajo",IF((J137="20%")*(L137="100%"),"Extremo",IF((J137="20%")*(L137="80%"),"Alto",IF((J137="20%")*(L137="60%"),"Moderado",IF((J137="20%")*(L137="40%"),"Bajo",IF((J137="20%")*(L137="20%"),"Bajo","0")))))))))))))))))))))))))</f>
        <v>Extremo</v>
      </c>
      <c r="N137" s="26" t="s">
        <v>465</v>
      </c>
      <c r="O137" s="46" t="s">
        <v>65</v>
      </c>
      <c r="P137" s="46" t="s">
        <v>67</v>
      </c>
      <c r="Q137" s="46" t="s">
        <v>71</v>
      </c>
      <c r="R137" s="48">
        <f t="shared" si="182"/>
        <v>0.4</v>
      </c>
      <c r="S137" s="46" t="s">
        <v>74</v>
      </c>
      <c r="T137" s="46" t="s">
        <v>76</v>
      </c>
      <c r="U137" s="46" t="s">
        <v>78</v>
      </c>
      <c r="V137" s="48">
        <f>IF(O137="probabilidad",J137-(J137*R137),IF(O137="Impacto",(J137-0),"0"))</f>
        <v>0.12</v>
      </c>
      <c r="W137" s="156">
        <f>V138</f>
        <v>8.3999999999999991E-2</v>
      </c>
      <c r="X137" s="158" t="str">
        <f>IF((W137&lt;21%),"Muy Bajo",IF((W137&lt;41%),"Baja",IF((W137&lt;61%),"Media",IF((W137&lt;81%),"Alta",IF((W137&lt;101%),"Muy alta","0")))))</f>
        <v>Muy Bajo</v>
      </c>
      <c r="Y137" s="156">
        <f>IF(O137="Impacto",L137-(L137*R137),IF(O137="Probabilidad",L137-0,"0"))</f>
        <v>1</v>
      </c>
      <c r="Z137" s="158" t="str">
        <f>IF((Y137&lt;21%),"Leve",IF((Y137&lt;41%),"Menor",IF((Y137&lt;61%),"Moderado",IF((Y137&lt;81%),"Mayor",IF((Y137&lt;101%),"Catastrófico","0")))))</f>
        <v>Catastrófico</v>
      </c>
      <c r="AA137" s="156" t="str">
        <f>IF((X137="Muy alta")*(Z137="Catastrófico"),"Extremo",IF((X137="Muy alta")*(Z137="Mayor"),"Alto",IF((X137="Muy alta")*(Z137="Moderado"),"Alto",IF((X137="Muy alta")*(Z137="Menor"),"Alto",IF((X137="Muy alta")*(Z137="Leve"),"Alto",IF((X137="Alta")*(Z137="Catastrófico"),"Extremo",IF((X137="Alta")*(Z137="Mayor"),"Alto",IF((X137="Alta")*(Z137="Moderado"),"Alto",IF((X137="Alta")*(Z137="Menor"),"Moderado",IF((X137="Alta")*(Z137="Leve"),"Moderado",IF((X137="Media")*(Z137="Catastrófico"),"Extremo",IF((X137="Media")*(Z137="Mayor"),"Alto",IF((X137="Media")*(Z137="Moderado"),"Moderado",IF((X137="Media")*(Z137="Menor"),"Moderado",IF((X137="Media")*(Z137="Leve"),"Moderado",IF((X137="Baja")*(Z137="Catastrófico"),"Extremo",IF((X137="Baja")*(Z137="Mayor"),"Alto",IF((X137="Baja")*(Z137="Moderado"),"Moderado",IF((X137="Baja")*(Z137="Menor"),"Moderado",IF((X137="Baja")*(Z137="Leve"),"Bajo",IF((X137="Muy bajo")*(Z137="Catastrófico"),"Extremo",IF((X137="Muy bajo")*(Z137="Mayor"),"Alto",IF((X137="Muy bajo")*(Z137="Moderado"),"Moderado",IF((X137="Muy bajo")*(Z137="Menor"),"Bajo",IF((X137="Muy bajo")*(Z137="Leve"),"Bajo","0")))))))))))))))))))))))))</f>
        <v>Extremo</v>
      </c>
      <c r="AB137" s="158" t="s">
        <v>85</v>
      </c>
      <c r="AC137" s="159" t="s">
        <v>653</v>
      </c>
      <c r="AD137" s="162" t="s">
        <v>466</v>
      </c>
      <c r="AE137" s="317">
        <v>44927</v>
      </c>
      <c r="AF137" s="317">
        <v>44958</v>
      </c>
      <c r="AG137" s="122" t="s">
        <v>146</v>
      </c>
      <c r="AH137" s="122" t="s">
        <v>147</v>
      </c>
      <c r="AI137" s="122" t="s">
        <v>148</v>
      </c>
      <c r="AJ137" s="122" t="s">
        <v>149</v>
      </c>
      <c r="AK137" s="113" t="s">
        <v>134</v>
      </c>
    </row>
    <row r="138" spans="1:37" s="27" customFormat="1" ht="66.75" customHeight="1" x14ac:dyDescent="0.2">
      <c r="A138" s="291"/>
      <c r="B138" s="291"/>
      <c r="C138" s="291"/>
      <c r="D138" s="291"/>
      <c r="E138" s="325"/>
      <c r="F138" s="291"/>
      <c r="G138" s="291"/>
      <c r="H138" s="291"/>
      <c r="I138" s="291"/>
      <c r="J138" s="291"/>
      <c r="K138" s="291"/>
      <c r="L138" s="291"/>
      <c r="M138" s="291"/>
      <c r="N138" s="29" t="s">
        <v>467</v>
      </c>
      <c r="O138" s="46" t="s">
        <v>65</v>
      </c>
      <c r="P138" s="46" t="s">
        <v>68</v>
      </c>
      <c r="Q138" s="46" t="s">
        <v>71</v>
      </c>
      <c r="R138" s="48">
        <f t="shared" si="182"/>
        <v>0.3</v>
      </c>
      <c r="S138" s="46" t="s">
        <v>74</v>
      </c>
      <c r="T138" s="46" t="s">
        <v>76</v>
      </c>
      <c r="U138" s="46" t="s">
        <v>78</v>
      </c>
      <c r="V138" s="48">
        <f t="shared" ref="V138:V139" si="183">V137-(V137*R138)</f>
        <v>8.3999999999999991E-2</v>
      </c>
      <c r="W138" s="291"/>
      <c r="X138" s="291"/>
      <c r="Y138" s="291"/>
      <c r="Z138" s="291"/>
      <c r="AA138" s="291"/>
      <c r="AB138" s="291"/>
      <c r="AC138" s="327"/>
      <c r="AD138" s="291"/>
      <c r="AE138" s="291"/>
      <c r="AF138" s="291"/>
      <c r="AG138" s="123"/>
      <c r="AH138" s="123"/>
      <c r="AI138" s="123"/>
      <c r="AJ138" s="123"/>
      <c r="AK138" s="114"/>
    </row>
    <row r="139" spans="1:37" s="27" customFormat="1" ht="129" customHeight="1" x14ac:dyDescent="0.2">
      <c r="A139" s="157"/>
      <c r="B139" s="157"/>
      <c r="C139" s="157"/>
      <c r="D139" s="157"/>
      <c r="E139" s="326"/>
      <c r="F139" s="157"/>
      <c r="G139" s="157"/>
      <c r="H139" s="157"/>
      <c r="I139" s="157"/>
      <c r="J139" s="157"/>
      <c r="K139" s="157"/>
      <c r="L139" s="157"/>
      <c r="M139" s="157"/>
      <c r="N139" s="26" t="s">
        <v>468</v>
      </c>
      <c r="O139" s="46" t="s">
        <v>65</v>
      </c>
      <c r="P139" s="46" t="s">
        <v>67</v>
      </c>
      <c r="Q139" s="46" t="s">
        <v>71</v>
      </c>
      <c r="R139" s="48">
        <f t="shared" si="182"/>
        <v>0.4</v>
      </c>
      <c r="S139" s="46" t="s">
        <v>75</v>
      </c>
      <c r="T139" s="46" t="s">
        <v>76</v>
      </c>
      <c r="U139" s="46" t="s">
        <v>79</v>
      </c>
      <c r="V139" s="48">
        <f t="shared" si="183"/>
        <v>5.0399999999999993E-2</v>
      </c>
      <c r="W139" s="157"/>
      <c r="X139" s="157"/>
      <c r="Y139" s="157"/>
      <c r="Z139" s="157"/>
      <c r="AA139" s="157"/>
      <c r="AB139" s="157"/>
      <c r="AC139" s="322"/>
      <c r="AD139" s="157"/>
      <c r="AE139" s="157"/>
      <c r="AF139" s="157"/>
      <c r="AG139" s="122" t="s">
        <v>146</v>
      </c>
      <c r="AH139" s="122" t="s">
        <v>147</v>
      </c>
      <c r="AI139" s="122" t="s">
        <v>148</v>
      </c>
      <c r="AJ139" s="122" t="s">
        <v>149</v>
      </c>
      <c r="AK139" s="113" t="s">
        <v>134</v>
      </c>
    </row>
    <row r="140" spans="1:37" s="27" customFormat="1" ht="77.25" customHeight="1" x14ac:dyDescent="0.2">
      <c r="A140" s="162" t="s">
        <v>28</v>
      </c>
      <c r="B140" s="162" t="s">
        <v>109</v>
      </c>
      <c r="C140" s="162" t="s">
        <v>469</v>
      </c>
      <c r="D140" s="162" t="s">
        <v>654</v>
      </c>
      <c r="E140" s="173" t="str">
        <f>CONCATENATE(B140," ",C140," ",D140)</f>
        <v xml:space="preserve">Afectación económica y reputacional por afectaciones, lesiones, agresiones físicas o verbales, que afecten, la integridad o vida del vigilante debido a acciones  que adelanta el personal de vigilancia en el ejercicio de sus funciones </v>
      </c>
      <c r="F140" s="158" t="s">
        <v>42</v>
      </c>
      <c r="G140" s="162" t="s">
        <v>36</v>
      </c>
      <c r="H140" s="158">
        <v>0</v>
      </c>
      <c r="I140" s="158" t="s">
        <v>46</v>
      </c>
      <c r="J140" s="158" t="str">
        <f>IF((I140="Muy Bajo"),"20%",IF(I140="Baja","40%",IF(I140="Media","60%",IF(I140="Alta","80%",IF(I140="Muy Alta","100%","0")))))</f>
        <v>40%</v>
      </c>
      <c r="K140" s="158" t="s">
        <v>55</v>
      </c>
      <c r="L140" s="158" t="str">
        <f>IF((K140="Leve"),"20%",IF(K140="Menor","40%",IF(K140="Moderado","60%",IF(K140="Mayor","80%",IF(K140="Catastrófico","100%","0")))))</f>
        <v>40%</v>
      </c>
      <c r="M140" s="156" t="str">
        <f>IF((J140="100%")*(L140="100%"),"Extremo",IF((J140="100%")*(L140="80%"),"Alto",IF((J140="100%")*(L140="60%"),"Alto",IF((J140="100%")*(L140="40%"),"Alto",IF((J140="100%")*(L140="20%"),"Alto",IF((J140="80%")*(L140="100%"),"Extremo",IF((J140="80%")*(L140="80%"),"Alto",IF((J140="80%")*(L140="60%"),"Alto",IF((J140="80%")*(L140="40%"),"Moderado",IF((J140="80%")*(L140="20%"),"Moderado",IF((J140="60%")*(L140="100%"),"Extremo",IF((J140="60%")*(L140="80%"),"Alto",IF((J140="60%")*(L140="60%"),"Moderado",IF((J140="60%")*(L140="40%"),"Moderado",IF((J140="60%")*(L140="20%"),"Moderado",IF((J140="40%")*(L140="100%"),"Extremo",IF((J140="40%")*(L140="80%"),"Alto",IF((J140="40%")*(L140="60%"),"Moderado",IF((J140="40%")*(L140="40%"),"Moderado",IF((J140="40%")*(L140="20%"),"Bajo",IF((J140="20%")*(L140="100%"),"Extremo",IF((J140="20%")*(L140="80%"),"Alto",IF((J140="20%")*(L140="60%"),"Moderado",IF((J140="20%")*(L140="40%"),"Bajo",IF((J140="20%")*(L140="20%"),"Bajo","0")))))))))))))))))))))))))</f>
        <v>Moderado</v>
      </c>
      <c r="N140" s="26" t="s">
        <v>470</v>
      </c>
      <c r="O140" s="46" t="s">
        <v>1</v>
      </c>
      <c r="P140" s="46" t="s">
        <v>69</v>
      </c>
      <c r="Q140" s="46" t="s">
        <v>71</v>
      </c>
      <c r="R140" s="48">
        <f t="shared" si="182"/>
        <v>0.25</v>
      </c>
      <c r="S140" s="46" t="s">
        <v>74</v>
      </c>
      <c r="T140" s="46" t="s">
        <v>77</v>
      </c>
      <c r="U140" s="46" t="s">
        <v>78</v>
      </c>
      <c r="V140" s="48">
        <f>IF(O140="probabilidad",J140-(J140*R140),IF(O140="Impacto",(J140-0),"0"))</f>
        <v>0.4</v>
      </c>
      <c r="W140" s="156">
        <f>V141</f>
        <v>0.30000000000000004</v>
      </c>
      <c r="X140" s="158" t="str">
        <f>IF((W140&lt;21%),"Muy Bajo",IF((W140&lt;41%),"Baja",IF((W140&lt;61%),"Media",IF((W140&lt;81%),"Alta",IF((W140&lt;101%),"Muy alta","0")))))</f>
        <v>Baja</v>
      </c>
      <c r="Y140" s="156">
        <f>IF(O140="Impacto",L140-(L140*R140),IF(O140="Probabilidad",L140-0,"0"))</f>
        <v>0.30000000000000004</v>
      </c>
      <c r="Z140" s="158" t="str">
        <f>IF((Y140&lt;21%),"Leve",IF((Y140&lt;41%),"Menor",IF((Y140&lt;61%),"Moderado",IF((Y140&lt;81%),"Mayor",IF((Y140&lt;101%),"Catastrófico","0")))))</f>
        <v>Menor</v>
      </c>
      <c r="AA140" s="156" t="str">
        <f>IF((X140="Muy alta")*(Z140="Catastrófico"),"Extremo",IF((X140="Muy alta")*(Z140="Mayor"),"Alto",IF((X140="Muy alta")*(Z140="Moderado"),"Alto",IF((X140="Muy alta")*(Z140="Menor"),"Alto",IF((X140="Muy alta")*(Z140="Leve"),"Alto",IF((X140="Alta")*(Z140="Catastrófico"),"Extremo",IF((X140="Alta")*(Z140="Mayor"),"Alto",IF((X140="Alta")*(Z140="Moderado"),"Alto",IF((X140="Alta")*(Z140="Menor"),"Moderado",IF((X140="Alta")*(Z140="Leve"),"Moderado",IF((X140="Media")*(Z140="Catastrófico"),"Extremo",IF((X140="Media")*(Z140="Mayor"),"Alto",IF((X140="Media")*(Z140="Moderado"),"Moderado",IF((X140="Media")*(Z140="Menor"),"Moderado",IF((X140="Media")*(Z140="Leve"),"Moderado",IF((X140="Baja")*(Z140="Catastrófico"),"Extremo",IF((X140="Baja")*(Z140="Mayor"),"Alto",IF((X140="Baja")*(Z140="Moderado"),"Moderado",IF((X140="Baja")*(Z140="Menor"),"Moderado",IF((X140="Baja")*(Z140="Leve"),"Bajo",IF((X140="Muy bajo")*(Z140="Catastrófico"),"Extremo",IF((X140="Muy bajo")*(Z140="Mayor"),"Alto",IF((X140="Muy bajo")*(Z140="Moderado"),"Moderado",IF((X140="Muy bajo")*(Z140="Menor"),"Bajo",IF((X140="Muy bajo")*(Z140="Leve"),"Bajo","0")))))))))))))))))))))))))</f>
        <v>Moderado</v>
      </c>
      <c r="AB140" s="158" t="s">
        <v>85</v>
      </c>
      <c r="AC140" s="319" t="s">
        <v>652</v>
      </c>
      <c r="AD140" s="162" t="s">
        <v>471</v>
      </c>
      <c r="AE140" s="317">
        <v>44927</v>
      </c>
      <c r="AF140" s="317">
        <v>44958</v>
      </c>
      <c r="AG140" s="123"/>
      <c r="AH140" s="123"/>
      <c r="AI140" s="123"/>
      <c r="AJ140" s="123"/>
      <c r="AK140" s="114"/>
    </row>
    <row r="141" spans="1:37" s="27" customFormat="1" ht="68.25" customHeight="1" x14ac:dyDescent="0.2">
      <c r="A141" s="157"/>
      <c r="B141" s="157"/>
      <c r="C141" s="157"/>
      <c r="D141" s="157"/>
      <c r="E141" s="318"/>
      <c r="F141" s="157"/>
      <c r="G141" s="157"/>
      <c r="H141" s="157"/>
      <c r="I141" s="157"/>
      <c r="J141" s="157"/>
      <c r="K141" s="157"/>
      <c r="L141" s="157"/>
      <c r="M141" s="157"/>
      <c r="N141" s="30" t="s">
        <v>472</v>
      </c>
      <c r="O141" s="46" t="s">
        <v>65</v>
      </c>
      <c r="P141" s="46" t="s">
        <v>69</v>
      </c>
      <c r="Q141" s="46" t="s">
        <v>71</v>
      </c>
      <c r="R141" s="48">
        <f t="shared" si="182"/>
        <v>0.25</v>
      </c>
      <c r="S141" s="46" t="s">
        <v>75</v>
      </c>
      <c r="T141" s="46" t="s">
        <v>77</v>
      </c>
      <c r="U141" s="46" t="s">
        <v>79</v>
      </c>
      <c r="V141" s="48">
        <f>V140-(V140*R141)</f>
        <v>0.30000000000000004</v>
      </c>
      <c r="W141" s="157"/>
      <c r="X141" s="157"/>
      <c r="Y141" s="157"/>
      <c r="Z141" s="157"/>
      <c r="AA141" s="157"/>
      <c r="AB141" s="157"/>
      <c r="AC141" s="324"/>
      <c r="AD141" s="157"/>
      <c r="AE141" s="157"/>
      <c r="AF141" s="157"/>
      <c r="AG141" s="122" t="s">
        <v>146</v>
      </c>
      <c r="AH141" s="122" t="s">
        <v>147</v>
      </c>
      <c r="AI141" s="122" t="s">
        <v>148</v>
      </c>
      <c r="AJ141" s="122" t="s">
        <v>149</v>
      </c>
      <c r="AK141" s="113" t="s">
        <v>134</v>
      </c>
    </row>
    <row r="142" spans="1:37" s="27" customFormat="1" ht="147.75" customHeight="1" x14ac:dyDescent="0.2">
      <c r="A142" s="88" t="s">
        <v>28</v>
      </c>
      <c r="B142" s="88" t="s">
        <v>91</v>
      </c>
      <c r="C142" s="88" t="s">
        <v>473</v>
      </c>
      <c r="D142" s="88" t="s">
        <v>474</v>
      </c>
      <c r="E142" s="89" t="s">
        <v>475</v>
      </c>
      <c r="F142" s="90" t="s">
        <v>42</v>
      </c>
      <c r="G142" s="88" t="s">
        <v>36</v>
      </c>
      <c r="H142" s="90">
        <v>50</v>
      </c>
      <c r="I142" s="90" t="s">
        <v>46</v>
      </c>
      <c r="J142" s="90" t="str">
        <f>IF((I142="Muy Bajo"),"20%",IF(I142="Baja","40%",IF(I142="Media","60%",IF(I142="Alta","80%",IF(I142="Muy Alta","100%","0")))))</f>
        <v>40%</v>
      </c>
      <c r="K142" s="90" t="s">
        <v>55</v>
      </c>
      <c r="L142" s="90" t="str">
        <f>IF((K142="Leve"),"20%",IF(K142="Menor","40%",IF(K142="Moderado","60%",IF(K142="Mayor","80%",IF(K142="Catastrófico","100%","0")))))</f>
        <v>40%</v>
      </c>
      <c r="M142" s="91" t="str">
        <f>IF((J142="100%")*(L142="100%"),"Extremo",IF((J142="100%")*(L142="80%"),"Alto",IF((J142="100%")*(L142="60%"),"Alto",IF((J142="100%")*(L142="40%"),"Alto",IF((J142="100%")*(L142="20%"),"Alto",IF((J142="80%")*(L142="100%"),"Extremo",IF((J142="80%")*(L142="80%"),"Alto",IF((J142="80%")*(L142="60%"),"Alto",IF((J142="80%")*(L142="40%"),"Moderado",IF((J142="80%")*(L142="20%"),"Moderado",IF((J142="60%")*(L142="100%"),"Extremo",IF((J142="60%")*(L142="80%"),"Alto",IF((J142="60%")*(L142="60%"),"Moderado",IF((J142="60%")*(L142="40%"),"Moderado",IF((J142="60%")*(L142="20%"),"Moderado",IF((J142="40%")*(L142="100%"),"Extremo",IF((J142="40%")*(L142="80%"),"Alto",IF((J142="40%")*(L142="60%"),"Moderado",IF((J142="40%")*(L142="40%"),"Moderado",IF((J142="40%")*(L142="20%"),"Bajo",IF((J142="20%")*(L142="100%"),"Extremo",IF((J142="20%")*(L142="80%"),"Alto",IF((J142="20%")*(L142="60%"),"Moderado",IF((J142="20%")*(L142="40%"),"Bajo",IF((J142="20%")*(L142="20%"),"Bajo","0")))))))))))))))))))))))))</f>
        <v>Moderado</v>
      </c>
      <c r="N142" s="31" t="s">
        <v>476</v>
      </c>
      <c r="O142" s="88" t="s">
        <v>65</v>
      </c>
      <c r="P142" s="90" t="s">
        <v>67</v>
      </c>
      <c r="Q142" s="90" t="s">
        <v>70</v>
      </c>
      <c r="R142" s="91">
        <f t="shared" si="182"/>
        <v>0.5</v>
      </c>
      <c r="S142" s="90" t="s">
        <v>75</v>
      </c>
      <c r="T142" s="90" t="s">
        <v>77</v>
      </c>
      <c r="U142" s="90" t="s">
        <v>79</v>
      </c>
      <c r="V142" s="91">
        <f>IF(O142="probabilidad",J142-(J142*R142),IF(O142="Impacto",(J142-0),"0"))</f>
        <v>0.2</v>
      </c>
      <c r="W142" s="91" t="e">
        <f>#REF!</f>
        <v>#REF!</v>
      </c>
      <c r="X142" s="90" t="e">
        <f>IF((W142&lt;21%),"Muy Bajo",IF((W142&lt;41%),"Baja",IF((W142&lt;61%),"Media",IF((W142&lt;81%),"Alta",IF((W142&lt;101%),"Muy alta","0")))))</f>
        <v>#REF!</v>
      </c>
      <c r="Y142" s="91">
        <f>IF(O142="Impacto",L142-(L142*R142),IF(O142="Probabilidad",L142-0,"0"))</f>
        <v>0.4</v>
      </c>
      <c r="Z142" s="90" t="str">
        <f>IF((Y142&lt;21%),"Leve",IF((Y142&lt;41%),"Menor",IF((Y142&lt;61%),"Moderado",IF((Y142&lt;81%),"Mayor",IF((Y142&lt;101%),"Catastrófico","0")))))</f>
        <v>Menor</v>
      </c>
      <c r="AA142" s="91" t="e">
        <f>IF((X142="Muy alta")*(Z142="Catastrófico"),"Extremo",IF((X142="Muy alta")*(Z142="Mayor"),"Alto",IF((X142="Muy alta")*(Z142="Moderado"),"Alto",IF((X142="Muy alta")*(Z142="Menor"),"Alto",IF((X142="Muy alta")*(Z142="Leve"),"Alto",IF((X142="Alta")*(Z142="Catastrófico"),"Extremo",IF((X142="Alta")*(Z142="Mayor"),"Alto",IF((X142="Alta")*(Z142="Moderado"),"Alto",IF((X142="Alta")*(Z142="Menor"),"Moderado",IF((X142="Alta")*(Z142="Leve"),"Moderado",IF((X142="Media")*(Z142="Catastrófico"),"Extremo",IF((X142="Media")*(Z142="Mayor"),"Alto",IF((X142="Media")*(Z142="Moderado"),"Moderado",IF((X142="Media")*(Z142="Menor"),"Moderado",IF((X142="Media")*(Z142="Leve"),"Moderado",IF((X142="Baja")*(Z142="Catastrófico"),"Extremo",IF((X142="Baja")*(Z142="Mayor"),"Alto",IF((X142="Baja")*(Z142="Moderado"),"Moderado",IF((X142="Baja")*(Z142="Menor"),"Moderado",IF((X142="Baja")*(Z142="Leve"),"Bajo",IF((X142="Muy bajo")*(Z142="Catastrófico"),"Extremo",IF((X142="Muy bajo")*(Z142="Mayor"),"Alto",IF((X142="Muy bajo")*(Z142="Moderado"),"Moderado",IF((X142="Muy bajo")*(Z142="Menor"),"Bajo",IF((X142="Muy bajo")*(Z142="Leve"),"Bajo","0")))))))))))))))))))))))))</f>
        <v>#REF!</v>
      </c>
      <c r="AB142" s="90" t="s">
        <v>81</v>
      </c>
      <c r="AC142" s="92" t="s">
        <v>652</v>
      </c>
      <c r="AD142" s="93" t="s">
        <v>477</v>
      </c>
      <c r="AE142" s="94">
        <v>44927</v>
      </c>
      <c r="AF142" s="95">
        <v>44958</v>
      </c>
      <c r="AG142" s="123"/>
      <c r="AH142" s="123"/>
      <c r="AI142" s="123"/>
      <c r="AJ142" s="123"/>
      <c r="AK142" s="114"/>
    </row>
    <row r="143" spans="1:37" s="32" customFormat="1" ht="273.75" customHeight="1" x14ac:dyDescent="0.2">
      <c r="A143" s="170" t="s">
        <v>478</v>
      </c>
      <c r="B143" s="119" t="s">
        <v>109</v>
      </c>
      <c r="C143" s="170" t="s">
        <v>479</v>
      </c>
      <c r="D143" s="170" t="s">
        <v>480</v>
      </c>
      <c r="E143" s="124" t="str">
        <f>CONCATENATE(B143," ",C143," ",D143)</f>
        <v xml:space="preserve">Afectación económica y reputacional por desactualización de colecciones  debido a la carencia de  lineamientos que aseguren la implementación de un eficiente plan de  articulación con los currículos
</v>
      </c>
      <c r="F143" s="113" t="s">
        <v>41</v>
      </c>
      <c r="G143" s="119" t="s">
        <v>32</v>
      </c>
      <c r="H143" s="329">
        <v>20</v>
      </c>
      <c r="I143" s="186" t="s">
        <v>46</v>
      </c>
      <c r="J143" s="186" t="str">
        <f>IF((I143="Muy Bajo"),"20%",IF(I143="Baja","40%",IF(I143="Media","60%",IF(I143="Alta","80%",IF(I143="Muy Alta","100%","0")))))</f>
        <v>40%</v>
      </c>
      <c r="K143" s="186" t="s">
        <v>56</v>
      </c>
      <c r="L143" s="186" t="str">
        <f>IF((K143="Leve"),"20%",IF(K143="Menor","40%",IF(K143="Moderado","60%",IF(K143="Mayor","80%",IF(K143="Catastrófico","100%","0")))))</f>
        <v>60%</v>
      </c>
      <c r="M143" s="253" t="str">
        <f>IF((J143="100%")*(L143="100%"),"Extremo",IF((J143="100%")*(L143="80%"),"Alto",IF((J143="100%")*(L143="60%"),"Alto",IF((J143="100%")*(L143="40%"),"Alto",IF((J143="100%")*(L143="20%"),"Alto",IF((J143="80%")*(L143="100%"),"Extremo",IF((J143="80%")*(L143="80%"),"Alto",IF((J143="80%")*(L143="60%"),"Alto",IF((J143="80%")*(L143="40%"),"Moderado",IF((J143="80%")*(L143="20%"),"Moderado",IF((J143="60%")*(L143="100%"),"Extremo",IF((J143="60%")*(L143="80%"),"Alto",IF((J143="60%")*(L143="60%"),"Moderado",IF((J143="60%")*(L143="40%"),"Moderado",IF((J143="60%")*(L143="20%"),"Moderado",IF((J143="40%")*(L143="100%"),"Extremo",IF((J143="40%")*(L143="80%"),"Alto",IF((J143="40%")*(L143="60%"),"Moderado",IF((J143="40%")*(L143="40%"),"Moderado",IF((J143="40%")*(L143="20%"),"Bajo",IF((J143="20%")*(L143="100%"),"Extremo",IF((J143="20%")*(L143="80%"),"Alto",IF((J143="20%")*(L143="60%"),"Moderado",IF((J143="20%")*(L143="40%"),"Bajo",IF((J143="20%")*(L143="20%"),"Bajo","0")))))))))))))))))))))))))</f>
        <v>Moderado</v>
      </c>
      <c r="N143" s="29" t="s">
        <v>481</v>
      </c>
      <c r="O143" s="38" t="s">
        <v>65</v>
      </c>
      <c r="P143" s="38" t="s">
        <v>67</v>
      </c>
      <c r="Q143" s="38" t="s">
        <v>71</v>
      </c>
      <c r="R143" s="39">
        <f>IF((P143="Preventivo"),"25%",IF(P143="Detectivo","15%",IF(P143="Correctivo","10%","0")))+IF((Q143="Automático"),"25%",IF(Q143="Manual","15%","0"))</f>
        <v>0.4</v>
      </c>
      <c r="S143" s="38" t="s">
        <v>74</v>
      </c>
      <c r="T143" s="38" t="s">
        <v>76</v>
      </c>
      <c r="U143" s="38" t="s">
        <v>78</v>
      </c>
      <c r="V143" s="39">
        <f>IF(O143="probabilidad",J143-(J143*R143),IF(O143="Impacto",(J143-0),"0"))</f>
        <v>0.24</v>
      </c>
      <c r="W143" s="253">
        <f>V144</f>
        <v>0.14399999999999999</v>
      </c>
      <c r="X143" s="186" t="str">
        <f>IF((W143&lt;21%),"Muy Bajo",IF((W143&lt;41%),"Baja",IF((W143&lt;61%),"Media",IF((W143&lt;81%),"Alta",IF((W143&lt;101%),"Muy alta","0")))))</f>
        <v>Muy Bajo</v>
      </c>
      <c r="Y143" s="253">
        <f t="shared" ref="Y143:Y146" si="184">IF(O143="Impacto",L143-(L143*R143),IF(O143="Probabilidad",L143-0,"0"))</f>
        <v>0.6</v>
      </c>
      <c r="Z143" s="186" t="str">
        <f>IF((Y143&lt;21%),"Leve",IF((Y143&lt;41%),"Menor",IF((Y143&lt;61%),"Moderado",IF((Y143&lt;81%),"Mayor",IF((Y143&lt;101%),"Catastrófico","0")))))</f>
        <v>Moderado</v>
      </c>
      <c r="AA143" s="253" t="str">
        <f>IF((X143="Muy alta")*(Z143="Catastrófico"),"Extremo",IF((X143="Muy alta")*(Z143="Mayor"),"Alto",IF((X143="Muy alta")*(Z143="Moderado"),"Alto",IF((X143="Muy alta")*(Z143="Menor"),"Alto",IF((X143="Muy alta")*(Z143="Leve"),"Alto",IF((X143="Alta")*(Z143="Catastrófico"),"Extremo",IF((X143="Alta")*(Z143="Mayor"),"Alto",IF((X143="Alta")*(Z143="Moderado"),"Alto",IF((X143="Alta")*(Z143="Menor"),"Moderado",IF((X143="Alta")*(Z143="Leve"),"Moderado",IF((X143="Media")*(Z143="Catastrófico"),"Extremo",IF((X143="Media")*(Z143="Mayor"),"Alto",IF((X143="Media")*(Z143="Moderado"),"Moderado",IF((X143="Media")*(Z143="Menor"),"Moderado",IF((X143="Media")*(Z143="Leve"),"Moderado",IF((X143="Baja")*(Z143="Catastrófico"),"Extremo",IF((X143="Baja")*(Z143="Mayor"),"Alto",IF((X143="Baja")*(Z143="Moderado"),"Moderado",IF((X143="Baja")*(Z143="Menor"),"Moderado",IF((X143="Baja")*(Z143="Leve"),"Bajo",IF((X143="Muy bajo")*(Z143="Catastrófico"),"Extremo",IF((X143="Muy bajo")*(Z143="Mayor"),"Alto",IF((X143="Muy bajo")*(Z143="Moderado"),"Moderado",IF((X143="Muy bajo")*(Z143="Menor"),"Bajo",IF((X143="Muy bajo")*(Z143="Leve"),"Bajo","0")))))))))))))))))))))))))</f>
        <v>Moderado</v>
      </c>
      <c r="AB143" s="186" t="s">
        <v>82</v>
      </c>
      <c r="AC143" s="328" t="s">
        <v>655</v>
      </c>
      <c r="AD143" s="119" t="s">
        <v>482</v>
      </c>
      <c r="AE143" s="128" t="s">
        <v>205</v>
      </c>
      <c r="AF143" s="128" t="s">
        <v>206</v>
      </c>
      <c r="AG143" s="122" t="s">
        <v>146</v>
      </c>
      <c r="AH143" s="122" t="s">
        <v>147</v>
      </c>
      <c r="AI143" s="122" t="s">
        <v>148</v>
      </c>
      <c r="AJ143" s="122" t="s">
        <v>149</v>
      </c>
      <c r="AK143" s="113" t="s">
        <v>134</v>
      </c>
    </row>
    <row r="144" spans="1:37" s="33" customFormat="1" ht="130.5" customHeight="1" x14ac:dyDescent="0.25">
      <c r="A144" s="157"/>
      <c r="B144" s="120"/>
      <c r="C144" s="157"/>
      <c r="D144" s="157"/>
      <c r="E144" s="125"/>
      <c r="F144" s="114"/>
      <c r="G144" s="120"/>
      <c r="H144" s="329"/>
      <c r="I144" s="186"/>
      <c r="J144" s="186"/>
      <c r="K144" s="186"/>
      <c r="L144" s="186"/>
      <c r="M144" s="253"/>
      <c r="N144" s="26" t="s">
        <v>483</v>
      </c>
      <c r="O144" s="38" t="s">
        <v>65</v>
      </c>
      <c r="P144" s="38" t="s">
        <v>67</v>
      </c>
      <c r="Q144" s="38" t="s">
        <v>71</v>
      </c>
      <c r="R144" s="39">
        <f>IF((P144="Preventivo"),"25%",IF(P144="Detectivo","15%",IF(P144="Correctivo","10%","0")))+IF((Q144="Automático"),"25%",IF(Q144="Manual","15%","0"))</f>
        <v>0.4</v>
      </c>
      <c r="S144" s="38" t="s">
        <v>74</v>
      </c>
      <c r="T144" s="38" t="s">
        <v>76</v>
      </c>
      <c r="U144" s="38" t="s">
        <v>78</v>
      </c>
      <c r="V144" s="40">
        <f>V143-(V143*R144)</f>
        <v>0.14399999999999999</v>
      </c>
      <c r="W144" s="253"/>
      <c r="X144" s="186"/>
      <c r="Y144" s="253"/>
      <c r="Z144" s="186"/>
      <c r="AA144" s="253"/>
      <c r="AB144" s="186"/>
      <c r="AC144" s="328"/>
      <c r="AD144" s="120"/>
      <c r="AE144" s="128"/>
      <c r="AF144" s="128"/>
      <c r="AG144" s="123"/>
      <c r="AH144" s="123"/>
      <c r="AI144" s="123"/>
      <c r="AJ144" s="123"/>
      <c r="AK144" s="114"/>
    </row>
    <row r="145" spans="1:38" s="33" customFormat="1" ht="216" customHeight="1" x14ac:dyDescent="0.25">
      <c r="A145" s="96" t="s">
        <v>478</v>
      </c>
      <c r="B145" s="59" t="s">
        <v>92</v>
      </c>
      <c r="C145" s="96" t="s">
        <v>484</v>
      </c>
      <c r="D145" s="96" t="s">
        <v>485</v>
      </c>
      <c r="E145" s="71" t="str">
        <f>CONCATENATE(B145," ",C145," ",D145)</f>
        <v xml:space="preserve">Afectación reputacional por inconformidad de los usuarios al  no poder acceder a las colecciones físicas, y servicios bibliotecarios que se ofertan en el campus debido al cierre de las instalaciones físicas de la Biblioteca y/o campus Universitario
</v>
      </c>
      <c r="F145" s="38" t="s">
        <v>44</v>
      </c>
      <c r="G145" s="59" t="s">
        <v>32</v>
      </c>
      <c r="H145" s="38">
        <v>500</v>
      </c>
      <c r="I145" s="38" t="s">
        <v>47</v>
      </c>
      <c r="J145" s="38" t="str">
        <f t="shared" ref="J145:J146" si="185">IF((I145="Muy Bajo"),"20%",IF(I145="Baja","40%",IF(I145="Media","60%",IF(I145="Alta","80%",IF(I145="Muy Alta","100%","0")))))</f>
        <v>60%</v>
      </c>
      <c r="K145" s="38" t="s">
        <v>55</v>
      </c>
      <c r="L145" s="38" t="str">
        <f t="shared" ref="L145:L146" si="186">IF((K145="Leve"),"20%",IF(K145="Menor","40%",IF(K145="Moderado","60%",IF(K145="Mayor","80%",IF(K145="Catastrófico","100%","0")))))</f>
        <v>40%</v>
      </c>
      <c r="M145" s="39" t="str">
        <f t="shared" ref="M145:M146" si="187">IF((J145="100%")*(L145="100%"),"Extremo",IF((J145="100%")*(L145="80%"),"Alto",IF((J145="100%")*(L145="60%"),"Alto",IF((J145="100%")*(L145="40%"),"Alto",IF((J145="100%")*(L145="20%"),"Alto",IF((J145="80%")*(L145="100%"),"Extremo",IF((J145="80%")*(L145="80%"),"Alto",IF((J145="80%")*(L145="60%"),"Alto",IF((J145="80%")*(L145="40%"),"Moderado",IF((J145="80%")*(L145="20%"),"Moderado",IF((J145="60%")*(L145="100%"),"Extremo",IF((J145="60%")*(L145="80%"),"Alto",IF((J145="60%")*(L145="60%"),"Moderado",IF((J145="60%")*(L145="40%"),"Moderado",IF((J145="60%")*(L145="20%"),"Moderado",IF((J145="40%")*(L145="100%"),"Extremo",IF((J145="40%")*(L145="80%"),"Alto",IF((J145="40%")*(L145="60%"),"Moderado",IF((J145="40%")*(L145="40%"),"Moderado",IF((J145="40%")*(L145="20%"),"Bajo",IF((J145="20%")*(L145="100%"),"Extremo",IF((J145="20%")*(L145="80%"),"Alto",IF((J145="20%")*(L145="60%"),"Moderado",IF((J145="20%")*(L145="40%"),"Bajo",IF((J145="20%")*(L145="20%"),"Bajo","0")))))))))))))))))))))))))</f>
        <v>Moderado</v>
      </c>
      <c r="N145" s="37" t="s">
        <v>486</v>
      </c>
      <c r="O145" s="38" t="s">
        <v>1</v>
      </c>
      <c r="P145" s="38" t="s">
        <v>69</v>
      </c>
      <c r="Q145" s="38" t="s">
        <v>71</v>
      </c>
      <c r="R145" s="39">
        <f t="shared" ref="R145:R148" si="188">IF((P145="Preventivo"),"25%",IF(P145="Detectivo","15%",IF(P145="Correctivo","10%","0")))+IF((Q145="Automático"),"25%",IF(Q145="Manual","15%","0"))</f>
        <v>0.25</v>
      </c>
      <c r="S145" s="38" t="s">
        <v>74</v>
      </c>
      <c r="T145" s="38" t="s">
        <v>76</v>
      </c>
      <c r="U145" s="38" t="s">
        <v>79</v>
      </c>
      <c r="V145" s="39">
        <f t="shared" ref="V145:V146" si="189">IF(O145="probabilidad",J145-(J145*R145),IF(O145="Impacto",(J145-0),"0"))</f>
        <v>0.6</v>
      </c>
      <c r="W145" s="39">
        <f>V145</f>
        <v>0.6</v>
      </c>
      <c r="X145" s="38" t="str">
        <f t="shared" ref="X145:X146" si="190">IF((W145&lt;21%),"Muy Bajo",IF((W145&lt;41%),"Baja",IF((W145&lt;61%),"Media",IF((W145&lt;81%),"Alta",IF((W145&lt;101%),"Muy alta","0")))))</f>
        <v>Media</v>
      </c>
      <c r="Y145" s="39">
        <f t="shared" si="184"/>
        <v>0.30000000000000004</v>
      </c>
      <c r="Z145" s="38" t="str">
        <f t="shared" ref="Z145:Z146" si="191">IF((Y145&lt;21%),"Leve",IF((Y145&lt;41%),"Menor",IF((Y145&lt;61%),"Moderado",IF((Y145&lt;81%),"Mayor",IF((Y145&lt;101%),"Catastrófico","0")))))</f>
        <v>Menor</v>
      </c>
      <c r="AA145" s="39" t="str">
        <f t="shared" ref="AA145:AA146" si="192">IF((X145="Muy alta")*(Z145="Catastrófico"),"Extremo",IF((X145="Muy alta")*(Z145="Mayor"),"Alto",IF((X145="Muy alta")*(Z145="Moderado"),"Alto",IF((X145="Muy alta")*(Z145="Menor"),"Alto",IF((X145="Muy alta")*(Z145="Leve"),"Alto",IF((X145="Alta")*(Z145="Catastrófico"),"Extremo",IF((X145="Alta")*(Z145="Mayor"),"Alto",IF((X145="Alta")*(Z145="Moderado"),"Alto",IF((X145="Alta")*(Z145="Menor"),"Moderado",IF((X145="Alta")*(Z145="Leve"),"Moderado",IF((X145="Media")*(Z145="Catastrófico"),"Extremo",IF((X145="Media")*(Z145="Mayor"),"Alto",IF((X145="Media")*(Z145="Moderado"),"Moderado",IF((X145="Media")*(Z145="Menor"),"Moderado",IF((X145="Media")*(Z145="Leve"),"Moderado",IF((X145="Baja")*(Z145="Catastrófico"),"Extremo",IF((X145="Baja")*(Z145="Mayor"),"Alto",IF((X145="Baja")*(Z145="Moderado"),"Moderado",IF((X145="Baja")*(Z145="Menor"),"Moderado",IF((X145="Baja")*(Z145="Leve"),"Bajo",IF((X145="Muy bajo")*(Z145="Catastrófico"),"Extremo",IF((X145="Muy bajo")*(Z145="Mayor"),"Alto",IF((X145="Muy bajo")*(Z145="Moderado"),"Moderado",IF((X145="Muy bajo")*(Z145="Menor"),"Bajo",IF((X145="Muy bajo")*(Z145="Leve"),"Bajo","0")))))))))))))))))))))))))</f>
        <v>Moderado</v>
      </c>
      <c r="AB145" s="38" t="s">
        <v>81</v>
      </c>
      <c r="AC145" s="97" t="s">
        <v>656</v>
      </c>
      <c r="AD145" s="69" t="s">
        <v>487</v>
      </c>
      <c r="AE145" s="69" t="s">
        <v>205</v>
      </c>
      <c r="AF145" s="69" t="s">
        <v>206</v>
      </c>
      <c r="AG145" s="122" t="s">
        <v>146</v>
      </c>
      <c r="AH145" s="122" t="s">
        <v>147</v>
      </c>
      <c r="AI145" s="122" t="s">
        <v>148</v>
      </c>
      <c r="AJ145" s="122" t="s">
        <v>149</v>
      </c>
      <c r="AK145" s="113" t="s">
        <v>134</v>
      </c>
    </row>
    <row r="146" spans="1:38" s="34" customFormat="1" ht="42.75" customHeight="1" x14ac:dyDescent="0.25">
      <c r="A146" s="274" t="s">
        <v>478</v>
      </c>
      <c r="B146" s="282" t="s">
        <v>109</v>
      </c>
      <c r="C146" s="274" t="s">
        <v>488</v>
      </c>
      <c r="D146" s="274" t="s">
        <v>489</v>
      </c>
      <c r="E146" s="274" t="str">
        <f>CONCATENATE(B146," ",C146," ",D146)</f>
        <v>Afectación económica y reputacional porque el material
bibliográfico que se encuentra en el catálogo y es requerido por el usuario no
se encuentre disponible 
en el momento de la solicitud debido a que no hay una concordancia de la información que se encuentra en el sistema de información con el material bibliográfico que esta en las colecciones</v>
      </c>
      <c r="F146" s="279" t="s">
        <v>41</v>
      </c>
      <c r="G146" s="282" t="s">
        <v>37</v>
      </c>
      <c r="H146" s="279">
        <v>1</v>
      </c>
      <c r="I146" s="279" t="s">
        <v>46</v>
      </c>
      <c r="J146" s="279" t="str">
        <f t="shared" si="185"/>
        <v>40%</v>
      </c>
      <c r="K146" s="279" t="s">
        <v>55</v>
      </c>
      <c r="L146" s="279" t="str">
        <f t="shared" si="186"/>
        <v>40%</v>
      </c>
      <c r="M146" s="280" t="str">
        <f t="shared" si="187"/>
        <v>Moderado</v>
      </c>
      <c r="N146" s="168" t="s">
        <v>490</v>
      </c>
      <c r="O146" s="279" t="s">
        <v>1</v>
      </c>
      <c r="P146" s="279" t="s">
        <v>67</v>
      </c>
      <c r="Q146" s="279" t="s">
        <v>71</v>
      </c>
      <c r="R146" s="280">
        <f t="shared" si="188"/>
        <v>0.4</v>
      </c>
      <c r="S146" s="279" t="s">
        <v>74</v>
      </c>
      <c r="T146" s="279" t="s">
        <v>77</v>
      </c>
      <c r="U146" s="279" t="s">
        <v>78</v>
      </c>
      <c r="V146" s="77">
        <f t="shared" si="189"/>
        <v>0.4</v>
      </c>
      <c r="W146" s="280">
        <f t="shared" ref="W146" si="193">V147</f>
        <v>0.4</v>
      </c>
      <c r="X146" s="279" t="str">
        <f t="shared" si="190"/>
        <v>Baja</v>
      </c>
      <c r="Y146" s="280">
        <f t="shared" si="184"/>
        <v>0.24</v>
      </c>
      <c r="Z146" s="279" t="str">
        <f t="shared" si="191"/>
        <v>Menor</v>
      </c>
      <c r="AA146" s="280" t="str">
        <f t="shared" si="192"/>
        <v>Moderado</v>
      </c>
      <c r="AB146" s="279" t="s">
        <v>82</v>
      </c>
      <c r="AC146" s="330" t="s">
        <v>657</v>
      </c>
      <c r="AD146" s="282" t="s">
        <v>491</v>
      </c>
      <c r="AE146" s="282" t="s">
        <v>205</v>
      </c>
      <c r="AF146" s="282" t="s">
        <v>206</v>
      </c>
      <c r="AG146" s="123"/>
      <c r="AH146" s="123"/>
      <c r="AI146" s="123"/>
      <c r="AJ146" s="123"/>
      <c r="AK146" s="114"/>
    </row>
    <row r="147" spans="1:38" s="34" customFormat="1" ht="198.75" customHeight="1" x14ac:dyDescent="0.25">
      <c r="A147" s="274"/>
      <c r="B147" s="282"/>
      <c r="C147" s="274"/>
      <c r="D147" s="274"/>
      <c r="E147" s="274"/>
      <c r="F147" s="279"/>
      <c r="G147" s="282"/>
      <c r="H147" s="279"/>
      <c r="I147" s="279"/>
      <c r="J147" s="279"/>
      <c r="K147" s="279"/>
      <c r="L147" s="279"/>
      <c r="M147" s="280"/>
      <c r="N147" s="169"/>
      <c r="O147" s="279"/>
      <c r="P147" s="279"/>
      <c r="Q147" s="279"/>
      <c r="R147" s="280"/>
      <c r="S147" s="279"/>
      <c r="T147" s="279"/>
      <c r="U147" s="279"/>
      <c r="V147" s="98">
        <f t="shared" ref="V147" si="194">V146-(V146*R147)</f>
        <v>0.4</v>
      </c>
      <c r="W147" s="280"/>
      <c r="X147" s="279"/>
      <c r="Y147" s="280"/>
      <c r="Z147" s="279"/>
      <c r="AA147" s="280"/>
      <c r="AB147" s="279"/>
      <c r="AC147" s="330"/>
      <c r="AD147" s="282"/>
      <c r="AE147" s="282"/>
      <c r="AF147" s="282"/>
      <c r="AG147" s="122" t="s">
        <v>146</v>
      </c>
      <c r="AH147" s="122" t="s">
        <v>147</v>
      </c>
      <c r="AI147" s="122" t="s">
        <v>148</v>
      </c>
      <c r="AJ147" s="122" t="s">
        <v>149</v>
      </c>
      <c r="AK147" s="113" t="s">
        <v>134</v>
      </c>
    </row>
    <row r="148" spans="1:38" s="35" customFormat="1" ht="31.5" customHeight="1" x14ac:dyDescent="0.25">
      <c r="A148" s="282" t="s">
        <v>478</v>
      </c>
      <c r="B148" s="282" t="s">
        <v>109</v>
      </c>
      <c r="C148" s="274" t="s">
        <v>492</v>
      </c>
      <c r="D148" s="274" t="s">
        <v>493</v>
      </c>
      <c r="E148" s="274" t="str">
        <f>CONCATENATE(B148," ",C148," ",D148)</f>
        <v>Afectación económica y reputacional por baja consulta de las base de datos académicas debido al desconocimiento de la ruta de acceso a la biblioteca dentro de la página web de la Universidad y el uso de los recursos electrónicos</v>
      </c>
      <c r="F148" s="279" t="s">
        <v>41</v>
      </c>
      <c r="G148" s="282" t="s">
        <v>32</v>
      </c>
      <c r="H148" s="279">
        <v>13</v>
      </c>
      <c r="I148" s="279" t="s">
        <v>46</v>
      </c>
      <c r="J148" s="279" t="str">
        <f t="shared" ref="J148" si="195">IF((I148="Muy Bajo"),"20%",IF(I148="Baja","40%",IF(I148="Media","60%",IF(I148="Alta","80%",IF(I148="Muy Alta","100%","0")))))</f>
        <v>40%</v>
      </c>
      <c r="K148" s="279" t="s">
        <v>55</v>
      </c>
      <c r="L148" s="279" t="str">
        <f t="shared" ref="L148" si="196">IF((K148="Leve"),"20%",IF(K148="Menor","40%",IF(K148="Moderado","60%",IF(K148="Mayor","80%",IF(K148="Catastrófico","100%","0")))))</f>
        <v>40%</v>
      </c>
      <c r="M148" s="280" t="str">
        <f t="shared" ref="M148" si="197">IF((J148="100%")*(L148="100%"),"Extremo",IF((J148="100%")*(L148="80%"),"Alto",IF((J148="100%")*(L148="60%"),"Alto",IF((J148="100%")*(L148="40%"),"Alto",IF((J148="100%")*(L148="20%"),"Alto",IF((J148="80%")*(L148="100%"),"Extremo",IF((J148="80%")*(L148="80%"),"Alto",IF((J148="80%")*(L148="60%"),"Alto",IF((J148="80%")*(L148="40%"),"Moderado",IF((J148="80%")*(L148="20%"),"Moderado",IF((J148="60%")*(L148="100%"),"Extremo",IF((J148="60%")*(L148="80%"),"Alto",IF((J148="60%")*(L148="60%"),"Moderado",IF((J148="60%")*(L148="40%"),"Moderado",IF((J148="60%")*(L148="20%"),"Moderado",IF((J148="40%")*(L148="100%"),"Extremo",IF((J148="40%")*(L148="80%"),"Alto",IF((J148="40%")*(L148="60%"),"Moderado",IF((J148="40%")*(L148="40%"),"Moderado",IF((J148="40%")*(L148="20%"),"Bajo",IF((J148="20%")*(L148="100%"),"Extremo",IF((J148="20%")*(L148="80%"),"Alto",IF((J148="20%")*(L148="60%"),"Moderado",IF((J148="20%")*(L148="40%"),"Bajo",IF((J148="20%")*(L148="20%"),"Bajo","0")))))))))))))))))))))))))</f>
        <v>Moderado</v>
      </c>
      <c r="N148" s="331" t="s">
        <v>494</v>
      </c>
      <c r="O148" s="279" t="s">
        <v>65</v>
      </c>
      <c r="P148" s="279" t="s">
        <v>67</v>
      </c>
      <c r="Q148" s="279" t="s">
        <v>71</v>
      </c>
      <c r="R148" s="280">
        <f t="shared" si="188"/>
        <v>0.4</v>
      </c>
      <c r="S148" s="279" t="s">
        <v>74</v>
      </c>
      <c r="T148" s="279" t="s">
        <v>76</v>
      </c>
      <c r="U148" s="279" t="s">
        <v>78</v>
      </c>
      <c r="V148" s="77">
        <f t="shared" ref="V148" si="198">IF(O148="probabilidad",J148-(J148*R148),IF(O148="Impacto",(J148-0),"0"))</f>
        <v>0.24</v>
      </c>
      <c r="W148" s="280">
        <f t="shared" ref="W148" si="199">V149</f>
        <v>0.24</v>
      </c>
      <c r="X148" s="279" t="str">
        <f t="shared" ref="X148" si="200">IF((W148&lt;21%),"Muy Bajo",IF((W148&lt;41%),"Baja",IF((W148&lt;61%),"Media",IF((W148&lt;81%),"Alta",IF((W148&lt;101%),"Muy alta","0")))))</f>
        <v>Baja</v>
      </c>
      <c r="Y148" s="280">
        <f t="shared" ref="Y148" si="201">IF(O148="Impacto",L148-(L148*R148),IF(O148="Probabilidad",L148-0,"0"))</f>
        <v>0.4</v>
      </c>
      <c r="Z148" s="279" t="str">
        <f t="shared" ref="Z148" si="202">IF((Y148&lt;21%),"Leve",IF((Y148&lt;41%),"Menor",IF((Y148&lt;61%),"Moderado",IF((Y148&lt;81%),"Mayor",IF((Y148&lt;101%),"Catastrófico","0")))))</f>
        <v>Menor</v>
      </c>
      <c r="AA148" s="280" t="str">
        <f t="shared" ref="AA148" si="203">IF((X148="Muy alta")*(Z148="Catastrófico"),"Extremo",IF((X148="Muy alta")*(Z148="Mayor"),"Alto",IF((X148="Muy alta")*(Z148="Moderado"),"Alto",IF((X148="Muy alta")*(Z148="Menor"),"Alto",IF((X148="Muy alta")*(Z148="Leve"),"Alto",IF((X148="Alta")*(Z148="Catastrófico"),"Extremo",IF((X148="Alta")*(Z148="Mayor"),"Alto",IF((X148="Alta")*(Z148="Moderado"),"Alto",IF((X148="Alta")*(Z148="Menor"),"Moderado",IF((X148="Alta")*(Z148="Leve"),"Moderado",IF((X148="Media")*(Z148="Catastrófico"),"Extremo",IF((X148="Media")*(Z148="Mayor"),"Alto",IF((X148="Media")*(Z148="Moderado"),"Moderado",IF((X148="Media")*(Z148="Menor"),"Moderado",IF((X148="Media")*(Z148="Leve"),"Moderado",IF((X148="Baja")*(Z148="Catastrófico"),"Extremo",IF((X148="Baja")*(Z148="Mayor"),"Alto",IF((X148="Baja")*(Z148="Moderado"),"Moderado",IF((X148="Baja")*(Z148="Menor"),"Moderado",IF((X148="Baja")*(Z148="Leve"),"Bajo",IF((X148="Muy bajo")*(Z148="Catastrófico"),"Extremo",IF((X148="Muy bajo")*(Z148="Mayor"),"Alto",IF((X148="Muy bajo")*(Z148="Moderado"),"Moderado",IF((X148="Muy bajo")*(Z148="Menor"),"Bajo",IF((X148="Muy bajo")*(Z148="Leve"),"Bajo","0")))))))))))))))))))))))))</f>
        <v>Moderado</v>
      </c>
      <c r="AB148" s="279" t="s">
        <v>82</v>
      </c>
      <c r="AC148" s="330" t="s">
        <v>658</v>
      </c>
      <c r="AD148" s="282" t="s">
        <v>495</v>
      </c>
      <c r="AE148" s="282" t="s">
        <v>205</v>
      </c>
      <c r="AF148" s="282" t="s">
        <v>206</v>
      </c>
      <c r="AG148" s="123"/>
      <c r="AH148" s="123"/>
      <c r="AI148" s="123"/>
      <c r="AJ148" s="123"/>
      <c r="AK148" s="114"/>
    </row>
    <row r="149" spans="1:38" s="35" customFormat="1" ht="275.25" customHeight="1" x14ac:dyDescent="0.25">
      <c r="A149" s="282"/>
      <c r="B149" s="282"/>
      <c r="C149" s="274"/>
      <c r="D149" s="274"/>
      <c r="E149" s="274"/>
      <c r="F149" s="279"/>
      <c r="G149" s="282"/>
      <c r="H149" s="279"/>
      <c r="I149" s="279"/>
      <c r="J149" s="279"/>
      <c r="K149" s="279"/>
      <c r="L149" s="279"/>
      <c r="M149" s="280"/>
      <c r="N149" s="331"/>
      <c r="O149" s="279"/>
      <c r="P149" s="279"/>
      <c r="Q149" s="279"/>
      <c r="R149" s="280"/>
      <c r="S149" s="279"/>
      <c r="T149" s="279"/>
      <c r="U149" s="279"/>
      <c r="V149" s="98">
        <f t="shared" ref="V149" si="204">V148-(V148*R149)</f>
        <v>0.24</v>
      </c>
      <c r="W149" s="280"/>
      <c r="X149" s="279"/>
      <c r="Y149" s="280"/>
      <c r="Z149" s="279"/>
      <c r="AA149" s="280"/>
      <c r="AB149" s="279"/>
      <c r="AC149" s="330"/>
      <c r="AD149" s="282"/>
      <c r="AE149" s="282"/>
      <c r="AF149" s="282"/>
      <c r="AG149" s="122" t="s">
        <v>146</v>
      </c>
      <c r="AH149" s="122" t="s">
        <v>147</v>
      </c>
      <c r="AI149" s="122" t="s">
        <v>148</v>
      </c>
      <c r="AJ149" s="122" t="s">
        <v>149</v>
      </c>
      <c r="AK149" s="113" t="s">
        <v>134</v>
      </c>
    </row>
    <row r="150" spans="1:38" s="4" customFormat="1" ht="140.25" customHeight="1" x14ac:dyDescent="0.25">
      <c r="A150" s="119" t="s">
        <v>29</v>
      </c>
      <c r="B150" s="119" t="s">
        <v>109</v>
      </c>
      <c r="C150" s="126" t="s">
        <v>496</v>
      </c>
      <c r="D150" s="126" t="s">
        <v>497</v>
      </c>
      <c r="E150" s="126" t="str">
        <f>CONCATENATE(B150," ",C150," ",D150)</f>
        <v xml:space="preserve">Afectación económica y reputacional por que los aspirantes no tienen en cuenta las orientaciones del instructivo de inscripciones,  debido a las Inconsistencias en el diligenciamiento del formulario de inscripción en linea y el desconocimiento por parte de los aspirantes de los requisitos mínimos requeridos para inscribirse en ambas modalidades.
</v>
      </c>
      <c r="F150" s="113" t="s">
        <v>41</v>
      </c>
      <c r="G150" s="119" t="s">
        <v>32</v>
      </c>
      <c r="H150" s="113">
        <v>2</v>
      </c>
      <c r="I150" s="113" t="s">
        <v>46</v>
      </c>
      <c r="J150" s="113" t="str">
        <f>IF((I150="Muy Bajo"),"20%",IF(I150="Baja","40%",IF(I150="Media","60%",IF(I150="Alta","80%",IF(I150="Muy Alta","100%","0")))))</f>
        <v>40%</v>
      </c>
      <c r="K150" s="113" t="s">
        <v>55</v>
      </c>
      <c r="L150" s="113" t="str">
        <f>IF((K150="Leve"),"20%",IF(K150="Menor","40%",IF(K150="Moderado","60%",IF(K150="Mayor","80%",IF(K150="Catastrófico","100%","0")))))</f>
        <v>40%</v>
      </c>
      <c r="M150" s="115" t="str">
        <f>IF((J150="100%")*(L150="100%"),"Extremo",IF((J150="100%")*(L150="80%"),"Alto",IF((J150="100%")*(L150="60%"),"Alto",IF((J150="100%")*(L150="40%"),"Alto",IF((J150="100%")*(L150="20%"),"Alto",IF((J150="80%")*(L150="100%"),"Extremo",IF((J150="80%")*(L150="80%"),"Alto",IF((J150="80%")*(L150="60%"),"Alto",IF((J150="80%")*(L150="40%"),"Moderado",IF((J150="80%")*(L150="20%"),"Moderado",IF((J150="60%")*(L150="100%"),"Extremo",IF((J150="60%")*(L150="80%"),"Alto",IF((J150="60%")*(L150="60%"),"Moderado",IF((J150="60%")*(L150="40%"),"Moderado",IF((J150="60%")*(L150="20%"),"Moderado",IF((J150="40%")*(L150="100%"),"Extremo",IF((J150="40%")*(L150="80%"),"Alto",IF((J150="40%")*(L150="60%"),"Moderado",IF((J150="40%")*(L150="40%"),"Moderado",IF((J150="40%")*(L150="20%"),"Bajo",IF((J150="20%")*(L150="100%"),"Extremo",IF((J150="20%")*(L150="80%"),"Alto",IF((J150="20%")*(L150="60%"),"Moderado",IF((J150="20%")*(L150="40%"),"Bajo",IF((J150="20%")*(L150="20%"),"Bajo","0")))))))))))))))))))))))))</f>
        <v>Moderado</v>
      </c>
      <c r="N150" s="37" t="s">
        <v>498</v>
      </c>
      <c r="O150" s="38" t="s">
        <v>1</v>
      </c>
      <c r="P150" s="38" t="s">
        <v>67</v>
      </c>
      <c r="Q150" s="38" t="s">
        <v>70</v>
      </c>
      <c r="R150" s="39">
        <f>IF((P150="Preventivo"),"25%",IF(P150="Detectivo","15%",IF(P150="Correctivo","10%","0")))+IF((Q150="Automático"),"25%",IF(Q150="Manual","15%","0"))</f>
        <v>0.5</v>
      </c>
      <c r="S150" s="38" t="s">
        <v>74</v>
      </c>
      <c r="T150" s="38" t="s">
        <v>76</v>
      </c>
      <c r="U150" s="38" t="s">
        <v>78</v>
      </c>
      <c r="V150" s="39">
        <f>IF(O150="probabilidad",J150-(J150*R150),IF(O150="Impacto",(J150-0),"0"))</f>
        <v>0.4</v>
      </c>
      <c r="W150" s="115">
        <f>V151</f>
        <v>0.2</v>
      </c>
      <c r="X150" s="113" t="str">
        <f>IF((W150&lt;21%),"Muy Bajo",IF((W150&lt;41%),"Baja",IF((W150&lt;61%),"Media",IF((W150&lt;81%),"Alta",IF((W150&lt;101%),"Muy alta","0")))))</f>
        <v>Muy Bajo</v>
      </c>
      <c r="Y150" s="115">
        <f t="shared" ref="Y150:Y152" si="205">IF(O150="Impacto",L150-(L150*R150),IF(O150="Probabilidad",L150-0,"0"))</f>
        <v>0.2</v>
      </c>
      <c r="Z150" s="113" t="str">
        <f>IF((Y150&lt;21%),"Leve",IF((Y150&lt;41%),"Menor",IF((Y150&lt;61%),"Moderado",IF((Y150&lt;81%),"Mayor",IF((Y150&lt;101%),"Catastrófico","0")))))</f>
        <v>Leve</v>
      </c>
      <c r="AA150" s="115" t="str">
        <f>IF((X150="Muy alta")*(Z150="Catastrófico"),"Extremo",IF((X150="Muy alta")*(Z150="Mayor"),"Alto",IF((X150="Muy alta")*(Z150="Moderado"),"Alto",IF((X150="Muy alta")*(Z150="Menor"),"Alto",IF((X150="Muy alta")*(Z150="Leve"),"Alto",IF((X150="Alta")*(Z150="Catastrófico"),"Extremo",IF((X150="Alta")*(Z150="Mayor"),"Alto",IF((X150="Alta")*(Z150="Moderado"),"Alto",IF((X150="Alta")*(Z150="Menor"),"Moderado",IF((X150="Alta")*(Z150="Leve"),"Moderado",IF((X150="Media")*(Z150="Catastrófico"),"Extremo",IF((X150="Media")*(Z150="Mayor"),"Alto",IF((X150="Media")*(Z150="Moderado"),"Moderado",IF((X150="Media")*(Z150="Menor"),"Moderado",IF((X150="Media")*(Z150="Leve"),"Moderado",IF((X150="Baja")*(Z150="Catastrófico"),"Extremo",IF((X150="Baja")*(Z150="Mayor"),"Alto",IF((X150="Baja")*(Z150="Moderado"),"Moderado",IF((X150="Baja")*(Z150="Menor"),"Moderado",IF((X150="Baja")*(Z150="Leve"),"Bajo",IF((X150="Muy bajo")*(Z150="Catastrófico"),"Extremo",IF((X150="Muy bajo")*(Z150="Mayor"),"Alto",IF((X150="Muy bajo")*(Z150="Moderado"),"Moderado",IF((X150="Muy bajo")*(Z150="Menor"),"Bajo",IF((X150="Muy bajo")*(Z150="Leve"),"Bajo","0")))))))))))))))))))))))))</f>
        <v>Bajo</v>
      </c>
      <c r="AB150" s="113" t="s">
        <v>81</v>
      </c>
      <c r="AC150" s="117" t="s">
        <v>659</v>
      </c>
      <c r="AD150" s="119" t="s">
        <v>499</v>
      </c>
      <c r="AE150" s="121">
        <v>44591</v>
      </c>
      <c r="AF150" s="121">
        <v>44591</v>
      </c>
      <c r="AG150" s="123"/>
      <c r="AH150" s="123"/>
      <c r="AI150" s="123"/>
      <c r="AJ150" s="123"/>
      <c r="AK150" s="114"/>
      <c r="AL150" s="332" t="s">
        <v>134</v>
      </c>
    </row>
    <row r="151" spans="1:38" ht="117" customHeight="1" x14ac:dyDescent="0.25">
      <c r="A151" s="120"/>
      <c r="B151" s="120"/>
      <c r="C151" s="127"/>
      <c r="D151" s="127"/>
      <c r="E151" s="127"/>
      <c r="F151" s="114"/>
      <c r="G151" s="120"/>
      <c r="H151" s="114"/>
      <c r="I151" s="114"/>
      <c r="J151" s="114"/>
      <c r="K151" s="114"/>
      <c r="L151" s="114"/>
      <c r="M151" s="116"/>
      <c r="N151" s="37" t="s">
        <v>500</v>
      </c>
      <c r="O151" s="38" t="s">
        <v>1</v>
      </c>
      <c r="P151" s="38" t="s">
        <v>67</v>
      </c>
      <c r="Q151" s="38" t="s">
        <v>70</v>
      </c>
      <c r="R151" s="39">
        <f>IF((P151="Preventivo"),"25%",IF(P151="Detectivo","15%",IF(P151="Correctivo","10%","0")))+IF((Q151="Automático"),"25%",IF(Q151="Manual","15%","0"))</f>
        <v>0.5</v>
      </c>
      <c r="S151" s="38" t="s">
        <v>74</v>
      </c>
      <c r="T151" s="38" t="s">
        <v>76</v>
      </c>
      <c r="U151" s="38" t="s">
        <v>78</v>
      </c>
      <c r="V151" s="40">
        <f>V150-(V150*R151)</f>
        <v>0.2</v>
      </c>
      <c r="W151" s="116"/>
      <c r="X151" s="114"/>
      <c r="Y151" s="116"/>
      <c r="Z151" s="114"/>
      <c r="AA151" s="116"/>
      <c r="AB151" s="114"/>
      <c r="AC151" s="118"/>
      <c r="AD151" s="120"/>
      <c r="AE151" s="114"/>
      <c r="AF151" s="114"/>
      <c r="AG151" s="122" t="s">
        <v>146</v>
      </c>
      <c r="AH151" s="122" t="s">
        <v>147</v>
      </c>
      <c r="AI151" s="122" t="s">
        <v>148</v>
      </c>
      <c r="AJ151" s="122" t="s">
        <v>149</v>
      </c>
      <c r="AK151" s="113" t="s">
        <v>134</v>
      </c>
      <c r="AL151" s="333"/>
    </row>
    <row r="152" spans="1:38" ht="111.75" customHeight="1" x14ac:dyDescent="0.25">
      <c r="A152" s="119" t="s">
        <v>29</v>
      </c>
      <c r="B152" s="119" t="s">
        <v>92</v>
      </c>
      <c r="C152" s="124" t="s">
        <v>501</v>
      </c>
      <c r="D152" s="179" t="s">
        <v>502</v>
      </c>
      <c r="E152" s="126" t="str">
        <f>CONCATENATE(B152," ",C152," ",D152)</f>
        <v>Afectación reputacional  por error involuntario en el registro de las calificaciones debido a la digitalización en el aplicativo por estar atendiendo diferentes actividades simultaneas.</v>
      </c>
      <c r="F152" s="113" t="s">
        <v>41</v>
      </c>
      <c r="G152" s="119" t="s">
        <v>32</v>
      </c>
      <c r="H152" s="113">
        <v>5000</v>
      </c>
      <c r="I152" s="113" t="s">
        <v>48</v>
      </c>
      <c r="J152" s="113" t="str">
        <f t="shared" ref="J152" si="206">IF((I152="Muy Bajo"),"20%",IF(I152="Baja","40%",IF(I152="Media","60%",IF(I152="Alta","80%",IF(I152="Muy Alta","100%","0")))))</f>
        <v>80%</v>
      </c>
      <c r="K152" s="113" t="s">
        <v>56</v>
      </c>
      <c r="L152" s="113" t="str">
        <f t="shared" ref="L152" si="207">IF((K152="Leve"),"20%",IF(K152="Menor","40%",IF(K152="Moderado","60%",IF(K152="Mayor","80%",IF(K152="Catastrófico","100%","0")))))</f>
        <v>60%</v>
      </c>
      <c r="M152" s="115" t="str">
        <f t="shared" ref="M152" si="208">IF((J152="100%")*(L152="100%"),"Extremo",IF((J152="100%")*(L152="80%"),"Alto",IF((J152="100%")*(L152="60%"),"Alto",IF((J152="100%")*(L152="40%"),"Alto",IF((J152="100%")*(L152="20%"),"Alto",IF((J152="80%")*(L152="100%"),"Extremo",IF((J152="80%")*(L152="80%"),"Alto",IF((J152="80%")*(L152="60%"),"Alto",IF((J152="80%")*(L152="40%"),"Moderado",IF((J152="80%")*(L152="20%"),"Moderado",IF((J152="60%")*(L152="100%"),"Extremo",IF((J152="60%")*(L152="80%"),"Alto",IF((J152="60%")*(L152="60%"),"Moderado",IF((J152="60%")*(L152="40%"),"Moderado",IF((J152="60%")*(L152="20%"),"Moderado",IF((J152="40%")*(L152="100%"),"Extremo",IF((J152="40%")*(L152="80%"),"Alto",IF((J152="40%")*(L152="60%"),"Moderado",IF((J152="40%")*(L152="40%"),"Moderado",IF((J152="40%")*(L152="20%"),"Bajo",IF((J152="20%")*(L152="100%"),"Extremo",IF((J152="20%")*(L152="80%"),"Alto",IF((J152="20%")*(L152="60%"),"Moderado",IF((J152="20%")*(L152="40%"),"Bajo",IF((J152="20%")*(L152="20%"),"Bajo","0")))))))))))))))))))))))))</f>
        <v>Alto</v>
      </c>
      <c r="N152" s="37" t="s">
        <v>503</v>
      </c>
      <c r="O152" s="38" t="s">
        <v>1</v>
      </c>
      <c r="P152" s="38" t="s">
        <v>67</v>
      </c>
      <c r="Q152" s="38" t="s">
        <v>70</v>
      </c>
      <c r="R152" s="39">
        <f t="shared" ref="R152:R153" si="209">IF((P152="Preventivo"),"25%",IF(P152="Detectivo","15%",IF(P152="Correctivo","10%","0")))+IF((Q152="Automático"),"25%",IF(Q152="Manual","15%","0"))</f>
        <v>0.5</v>
      </c>
      <c r="S152" s="38" t="s">
        <v>74</v>
      </c>
      <c r="T152" s="38" t="s">
        <v>76</v>
      </c>
      <c r="U152" s="38" t="s">
        <v>78</v>
      </c>
      <c r="V152" s="39">
        <f t="shared" ref="V152" si="210">IF(O152="probabilidad",J152-(J152*R152),IF(O152="Impacto",(J152-0),"0"))</f>
        <v>0.8</v>
      </c>
      <c r="W152" s="115">
        <f t="shared" ref="W152" si="211">V153</f>
        <v>0.4</v>
      </c>
      <c r="X152" s="113" t="str">
        <f t="shared" ref="X152" si="212">IF((W152&lt;21%),"Muy Bajo",IF((W152&lt;41%),"Baja",IF((W152&lt;61%),"Media",IF((W152&lt;81%),"Alta",IF((W152&lt;101%),"Muy alta","0")))))</f>
        <v>Baja</v>
      </c>
      <c r="Y152" s="115">
        <f t="shared" si="205"/>
        <v>0.3</v>
      </c>
      <c r="Z152" s="113" t="str">
        <f t="shared" ref="Z152" si="213">IF((Y152&lt;21%),"Leve",IF((Y152&lt;41%),"Menor",IF((Y152&lt;61%),"Moderado",IF((Y152&lt;81%),"Mayor",IF((Y152&lt;101%),"Catastrófico","0")))))</f>
        <v>Menor</v>
      </c>
      <c r="AA152" s="115" t="str">
        <f t="shared" ref="AA152" si="214">IF((X152="Muy alta")*(Z152="Catastrófico"),"Extremo",IF((X152="Muy alta")*(Z152="Mayor"),"Alto",IF((X152="Muy alta")*(Z152="Moderado"),"Alto",IF((X152="Muy alta")*(Z152="Menor"),"Alto",IF((X152="Muy alta")*(Z152="Leve"),"Alto",IF((X152="Alta")*(Z152="Catastrófico"),"Extremo",IF((X152="Alta")*(Z152="Mayor"),"Alto",IF((X152="Alta")*(Z152="Moderado"),"Alto",IF((X152="Alta")*(Z152="Menor"),"Moderado",IF((X152="Alta")*(Z152="Leve"),"Moderado",IF((X152="Media")*(Z152="Catastrófico"),"Extremo",IF((X152="Media")*(Z152="Mayor"),"Alto",IF((X152="Media")*(Z152="Moderado"),"Moderado",IF((X152="Media")*(Z152="Menor"),"Moderado",IF((X152="Media")*(Z152="Leve"),"Moderado",IF((X152="Baja")*(Z152="Catastrófico"),"Extremo",IF((X152="Baja")*(Z152="Mayor"),"Alto",IF((X152="Baja")*(Z152="Moderado"),"Moderado",IF((X152="Baja")*(Z152="Menor"),"Moderado",IF((X152="Baja")*(Z152="Leve"),"Bajo",IF((X152="Muy bajo")*(Z152="Catastrófico"),"Extremo",IF((X152="Muy bajo")*(Z152="Mayor"),"Alto",IF((X152="Muy bajo")*(Z152="Moderado"),"Moderado",IF((X152="Muy bajo")*(Z152="Menor"),"Bajo",IF((X152="Muy bajo")*(Z152="Leve"),"Bajo","0")))))))))))))))))))))))))</f>
        <v>Moderado</v>
      </c>
      <c r="AB152" s="113" t="s">
        <v>82</v>
      </c>
      <c r="AC152" s="117" t="s">
        <v>659</v>
      </c>
      <c r="AD152" s="119" t="s">
        <v>499</v>
      </c>
      <c r="AE152" s="121">
        <v>44591</v>
      </c>
      <c r="AF152" s="121">
        <v>44591</v>
      </c>
      <c r="AG152" s="123"/>
      <c r="AH152" s="123"/>
      <c r="AI152" s="123"/>
      <c r="AJ152" s="123"/>
      <c r="AK152" s="114"/>
      <c r="AL152" s="332" t="s">
        <v>134</v>
      </c>
    </row>
    <row r="153" spans="1:38" ht="75" customHeight="1" x14ac:dyDescent="0.25">
      <c r="A153" s="120"/>
      <c r="B153" s="120"/>
      <c r="C153" s="125"/>
      <c r="D153" s="184"/>
      <c r="E153" s="127"/>
      <c r="F153" s="114"/>
      <c r="G153" s="120"/>
      <c r="H153" s="114"/>
      <c r="I153" s="114"/>
      <c r="J153" s="114"/>
      <c r="K153" s="114"/>
      <c r="L153" s="114"/>
      <c r="M153" s="116"/>
      <c r="N153" s="37" t="s">
        <v>504</v>
      </c>
      <c r="O153" s="38" t="s">
        <v>1</v>
      </c>
      <c r="P153" s="38" t="s">
        <v>67</v>
      </c>
      <c r="Q153" s="38" t="s">
        <v>70</v>
      </c>
      <c r="R153" s="39">
        <f t="shared" si="209"/>
        <v>0.5</v>
      </c>
      <c r="S153" s="38" t="s">
        <v>74</v>
      </c>
      <c r="T153" s="38" t="s">
        <v>76</v>
      </c>
      <c r="U153" s="38" t="s">
        <v>78</v>
      </c>
      <c r="V153" s="40">
        <f t="shared" ref="V153" si="215">V152-(V152*R153)</f>
        <v>0.4</v>
      </c>
      <c r="W153" s="116"/>
      <c r="X153" s="114"/>
      <c r="Y153" s="116"/>
      <c r="Z153" s="114"/>
      <c r="AA153" s="116"/>
      <c r="AB153" s="114"/>
      <c r="AC153" s="118"/>
      <c r="AD153" s="120"/>
      <c r="AE153" s="114"/>
      <c r="AF153" s="114"/>
      <c r="AG153" s="122" t="s">
        <v>146</v>
      </c>
      <c r="AH153" s="122" t="s">
        <v>147</v>
      </c>
      <c r="AI153" s="122" t="s">
        <v>148</v>
      </c>
      <c r="AJ153" s="122" t="s">
        <v>149</v>
      </c>
      <c r="AK153" s="113" t="s">
        <v>134</v>
      </c>
      <c r="AL153" s="333"/>
    </row>
    <row r="154" spans="1:38" ht="15" customHeight="1" x14ac:dyDescent="0.25">
      <c r="A154" s="148" t="s">
        <v>25</v>
      </c>
      <c r="B154" s="119" t="s">
        <v>92</v>
      </c>
      <c r="C154" s="124" t="s">
        <v>510</v>
      </c>
      <c r="D154" s="124" t="s">
        <v>509</v>
      </c>
      <c r="E154" s="126" t="str">
        <f>CONCATENATE(B154," ",C154," ",D154)</f>
        <v xml:space="preserve">Afectación reputacional por incumplimiento de los trámites de legalizacián en la etapa contractual   debido a la falta y/o demora en la entrega de los documentos, por parte del contratista y/o  supervisor(a), para la  ejecución del contrato </v>
      </c>
      <c r="F154" s="113" t="s">
        <v>41</v>
      </c>
      <c r="G154" s="119" t="s">
        <v>32</v>
      </c>
      <c r="H154" s="119" t="s">
        <v>508</v>
      </c>
      <c r="I154" s="113" t="s">
        <v>47</v>
      </c>
      <c r="J154" s="113" t="str">
        <f>IF((I154="Muy Bajo"),"20%",IF(I154="Baja","40%",IF(I154="Media","60%",IF(I154="Alta","80%",IF(I154="Muy Alta","100%","0")))))</f>
        <v>60%</v>
      </c>
      <c r="K154" s="113" t="s">
        <v>55</v>
      </c>
      <c r="L154" s="113" t="str">
        <f>IF((K154="Leve"),"20%",IF(K154="Menor","40%",IF(K154="Moderado","60%",IF(K154="Mayor","80%",IF(K154="Catastrófico","100%","0")))))</f>
        <v>40%</v>
      </c>
      <c r="M154" s="115" t="str">
        <f>IF((J154="100%")*(L154="100%"),"Extremo",IF((J154="100%")*(L154="80%"),"Alto",IF((J154="100%")*(L154="60%"),"Alto",IF((J154="100%")*(L154="40%"),"Alto",IF((J154="100%")*(L154="20%"),"Alto",IF((J154="80%")*(L154="100%"),"Extremo",IF((J154="80%")*(L154="80%"),"Alto",IF((J154="80%")*(L154="60%"),"Alto",IF((J154="80%")*(L154="40%"),"Moderado",IF((J154="80%")*(L154="20%"),"Moderado",IF((J154="60%")*(L154="100%"),"Extremo",IF((J154="60%")*(L154="80%"),"Alto",IF((J154="60%")*(L154="60%"),"Moderado",IF((J154="60%")*(L154="40%"),"Moderado",IF((J154="60%")*(L154="20%"),"Moderado",IF((J154="40%")*(L154="100%"),"Extremo",IF((J154="40%")*(L154="80%"),"Alto",IF((J154="40%")*(L154="60%"),"Moderado",IF((J154="40%")*(L154="40%"),"Moderado",IF((J154="40%")*(L154="20%"),"Bajo",IF((J154="20%")*(L154="100%"),"Extremo",IF((J154="20%")*(L154="80%"),"Alto",IF((J154="20%")*(L154="60%"),"Moderado",IF((J154="20%")*(L154="40%"),"Bajo",IF((J154="20%")*(L154="20%"),"Bajo","0")))))))))))))))))))))))))</f>
        <v>Moderado</v>
      </c>
      <c r="N154" s="37" t="s">
        <v>507</v>
      </c>
      <c r="O154" s="38" t="s">
        <v>1</v>
      </c>
      <c r="P154" s="38" t="s">
        <v>67</v>
      </c>
      <c r="Q154" s="62" t="s">
        <v>71</v>
      </c>
      <c r="R154" s="39">
        <f>IF((P154="Preventivo"),"25%",IF(P154="Detectivo","15%",IF(P154="Correctivo","10%","0")))+IF((Q154="Automático"),"25%",IF(Q154="Manual","15%","0"))</f>
        <v>0.4</v>
      </c>
      <c r="S154" s="38" t="s">
        <v>74</v>
      </c>
      <c r="T154" s="38" t="s">
        <v>76</v>
      </c>
      <c r="U154" s="38" t="s">
        <v>78</v>
      </c>
      <c r="V154" s="39">
        <f>IF(O154="probabilidad",J154-(J154*R154),IF(O154="Impacto",(J154-0),"0"))</f>
        <v>0.6</v>
      </c>
      <c r="W154" s="115">
        <f>V155</f>
        <v>0.36</v>
      </c>
      <c r="X154" s="113" t="str">
        <f>IF((W154&lt;21%),"Muy Bajo",IF((W154&lt;41%),"Baja",IF((W154&lt;61%),"Media",IF((W154&lt;81%),"Alta",IF((W154&lt;101%),"Muy alta","0")))))</f>
        <v>Baja</v>
      </c>
      <c r="Y154" s="115">
        <f>IF(O154="Impacto",L154-(L154*R154),IF(O154="Probabilidad",L154-0,"0"))</f>
        <v>0.24</v>
      </c>
      <c r="Z154" s="113" t="str">
        <f>IF((Y154&lt;21%),"Leve",IF((Y154&lt;41%),"Menor",IF((Y154&lt;61%),"Moderado",IF((Y154&lt;81%),"Mayor",IF((Y154&lt;101%),"Catastrófico","0")))))</f>
        <v>Menor</v>
      </c>
      <c r="AA154" s="115" t="str">
        <f>IF((X154="Muy alta")*(Z154="Catastrófico"),"Extremo",IF((X154="Muy alta")*(Z154="Mayor"),"Alto",IF((X154="Muy alta")*(Z154="Moderado"),"Alto",IF((X154="Muy alta")*(Z154="Menor"),"Alto",IF((X154="Muy alta")*(Z154="Leve"),"Alto",IF((X154="Alta")*(Z154="Catastrófico"),"Extremo",IF((X154="Alta")*(Z154="Mayor"),"Alto",IF((X154="Alta")*(Z154="Moderado"),"Alto",IF((X154="Alta")*(Z154="Menor"),"Moderado",IF((X154="Alta")*(Z154="Leve"),"Moderado",IF((X154="Media")*(Z154="Catastrófico"),"Extremo",IF((X154="Media")*(Z154="Mayor"),"Alto",IF((X154="Media")*(Z154="Moderado"),"Moderado",IF((X154="Media")*(Z154="Menor"),"Moderado",IF((X154="Media")*(Z154="Leve"),"Moderado",IF((X154="Baja")*(Z154="Catastrófico"),"Extremo",IF((X154="Baja")*(Z154="Mayor"),"Alto",IF((X154="Baja")*(Z154="Moderado"),"Moderado",IF((X154="Baja")*(Z154="Menor"),"Moderado",IF((X154="Baja")*(Z154="Leve"),"Bajo",IF((X154="Muy bajo")*(Z154="Catastrófico"),"Extremo",IF((X154="Muy bajo")*(Z154="Mayor"),"Alto",IF((X154="Muy bajo")*(Z154="Moderado"),"Moderado",IF((X154="Muy bajo")*(Z154="Menor"),"Bajo",IF((X154="Muy bajo")*(Z154="Leve"),"Bajo","0")))))))))))))))))))))))))</f>
        <v>Moderado</v>
      </c>
      <c r="AB154" s="113" t="s">
        <v>85</v>
      </c>
      <c r="AC154" s="334" t="s">
        <v>644</v>
      </c>
      <c r="AD154" s="336" t="s">
        <v>506</v>
      </c>
      <c r="AE154" s="119" t="s">
        <v>205</v>
      </c>
      <c r="AF154" s="119" t="s">
        <v>206</v>
      </c>
      <c r="AG154" s="123"/>
      <c r="AH154" s="123"/>
      <c r="AI154" s="123"/>
      <c r="AJ154" s="123"/>
      <c r="AK154" s="114"/>
    </row>
    <row r="155" spans="1:38" ht="25.5" x14ac:dyDescent="0.25">
      <c r="A155" s="149"/>
      <c r="B155" s="120"/>
      <c r="C155" s="125"/>
      <c r="D155" s="125"/>
      <c r="E155" s="127"/>
      <c r="F155" s="114"/>
      <c r="G155" s="120"/>
      <c r="H155" s="120"/>
      <c r="I155" s="114"/>
      <c r="J155" s="114"/>
      <c r="K155" s="114"/>
      <c r="L155" s="114"/>
      <c r="M155" s="116"/>
      <c r="N155" s="37" t="s">
        <v>505</v>
      </c>
      <c r="O155" s="38" t="s">
        <v>65</v>
      </c>
      <c r="P155" s="38" t="s">
        <v>67</v>
      </c>
      <c r="Q155" s="62" t="s">
        <v>71</v>
      </c>
      <c r="R155" s="39">
        <f>IF((P155="Preventivo"),"25%",IF(P155="Detectivo","15%",IF(P155="Correctivo","10%","0")))+IF((Q155="Automático"),"25%",IF(Q155="Manual","15%","0"))</f>
        <v>0.4</v>
      </c>
      <c r="S155" s="38" t="s">
        <v>74</v>
      </c>
      <c r="T155" s="38" t="s">
        <v>76</v>
      </c>
      <c r="U155" s="38" t="s">
        <v>78</v>
      </c>
      <c r="V155" s="40">
        <f>V154-(V154*R155)</f>
        <v>0.36</v>
      </c>
      <c r="W155" s="116"/>
      <c r="X155" s="114"/>
      <c r="Y155" s="116"/>
      <c r="Z155" s="114"/>
      <c r="AA155" s="116"/>
      <c r="AB155" s="114"/>
      <c r="AC155" s="335"/>
      <c r="AD155" s="137"/>
      <c r="AE155" s="120"/>
      <c r="AF155" s="120"/>
      <c r="AG155" s="122" t="s">
        <v>146</v>
      </c>
      <c r="AH155" s="122" t="s">
        <v>147</v>
      </c>
      <c r="AI155" s="122" t="s">
        <v>148</v>
      </c>
      <c r="AJ155" s="122" t="s">
        <v>149</v>
      </c>
      <c r="AK155" s="113" t="s">
        <v>134</v>
      </c>
    </row>
    <row r="156" spans="1:38" s="4" customFormat="1" ht="105.75" customHeight="1" x14ac:dyDescent="0.25">
      <c r="A156" s="148" t="s">
        <v>30</v>
      </c>
      <c r="B156" s="148" t="s">
        <v>109</v>
      </c>
      <c r="C156" s="148" t="s">
        <v>511</v>
      </c>
      <c r="D156" s="148" t="s">
        <v>512</v>
      </c>
      <c r="E156" s="126" t="str">
        <f>CONCATENATE(B156," ",C156," ",D156)</f>
        <v>Afectación económica y reputacional por  incumplir los objetivos y las metas propuestas  de los programas de la Vicerrectoría de Desarrollo Humano s debido a la reducción de los aportes del orden Nacional y Departamental.</v>
      </c>
      <c r="F156" s="113" t="s">
        <v>41</v>
      </c>
      <c r="G156" s="119" t="s">
        <v>32</v>
      </c>
      <c r="H156" s="113" t="s">
        <v>513</v>
      </c>
      <c r="I156" s="113" t="s">
        <v>47</v>
      </c>
      <c r="J156" s="113" t="str">
        <f t="shared" ref="J156" si="216">IF((I156="Muy Bajo"),"20%",IF(I156="Baja","40%",IF(I156="Media","60%",IF(I156="Alta","80%",IF(I156="Muy Alta","100%","0")))))</f>
        <v>60%</v>
      </c>
      <c r="K156" s="113" t="s">
        <v>57</v>
      </c>
      <c r="L156" s="113" t="str">
        <f t="shared" ref="L156" si="217">IF((K156="Leve"),"20%",IF(K156="Menor","40%",IF(K156="Moderado","60%",IF(K156="Mayor","80%",IF(K156="Catastrófico","100%","0")))))</f>
        <v>80%</v>
      </c>
      <c r="M156" s="115" t="str">
        <f t="shared" ref="M156" si="218">IF((J156="100%")*(L156="100%"),"Extremo",IF((J156="100%")*(L156="80%"),"Alto",IF((J156="100%")*(L156="60%"),"Alto",IF((J156="100%")*(L156="40%"),"Alto",IF((J156="100%")*(L156="20%"),"Alto",IF((J156="80%")*(L156="100%"),"Extremo",IF((J156="80%")*(L156="80%"),"Alto",IF((J156="80%")*(L156="60%"),"Alto",IF((J156="80%")*(L156="40%"),"Moderado",IF((J156="80%")*(L156="20%"),"Moderado",IF((J156="60%")*(L156="100%"),"Extremo",IF((J156="60%")*(L156="80%"),"Alto",IF((J156="60%")*(L156="60%"),"Moderado",IF((J156="60%")*(L156="40%"),"Moderado",IF((J156="60%")*(L156="20%"),"Moderado",IF((J156="40%")*(L156="100%"),"Extremo",IF((J156="40%")*(L156="80%"),"Alto",IF((J156="40%")*(L156="60%"),"Moderado",IF((J156="40%")*(L156="40%"),"Moderado",IF((J156="40%")*(L156="20%"),"Bajo",IF((J156="20%")*(L156="100%"),"Extremo",IF((J156="20%")*(L156="80%"),"Alto",IF((J156="20%")*(L156="60%"),"Moderado",IF((J156="20%")*(L156="40%"),"Bajo",IF((J156="20%")*(L156="20%"),"Bajo","0")))))))))))))))))))))))))</f>
        <v>Alto</v>
      </c>
      <c r="N156" s="83" t="s">
        <v>514</v>
      </c>
      <c r="O156" s="38" t="s">
        <v>65</v>
      </c>
      <c r="P156" s="38" t="s">
        <v>67</v>
      </c>
      <c r="Q156" s="62" t="s">
        <v>71</v>
      </c>
      <c r="R156" s="39">
        <f>IF((P156="Preventivo"),"25%",IF(P156="Detectivo","15%",IF(P156="Correctivo","10%","0")))+IF((Q156="Automático"),"25%",IF(Q156="Manual","15%","0"))</f>
        <v>0.4</v>
      </c>
      <c r="S156" s="38" t="s">
        <v>74</v>
      </c>
      <c r="T156" s="38" t="s">
        <v>76</v>
      </c>
      <c r="U156" s="38" t="s">
        <v>78</v>
      </c>
      <c r="V156" s="39">
        <f>IF(O156="probabilidad",J156-(J156*R156),IF(O156="Impacto",(J156-0),"0"))</f>
        <v>0.36</v>
      </c>
      <c r="W156" s="115">
        <f>V157</f>
        <v>0.216</v>
      </c>
      <c r="X156" s="113" t="str">
        <f>IF((W156&lt;21%),"Muy Bajo",IF((W156&lt;41%),"Baja",IF((W156&lt;61%),"Media",IF((W156&lt;81%),"Alta",IF((W156&lt;101%),"Muy alta","0")))))</f>
        <v>Baja</v>
      </c>
      <c r="Y156" s="115">
        <f t="shared" ref="Y156" si="219">IF(O156="Impacto",L156-(L156*R156),IF(O156="Probabilidad",L156-0,"0"))</f>
        <v>0.8</v>
      </c>
      <c r="Z156" s="113" t="str">
        <f>IF((Y156&lt;21%),"Leve",IF((Y156&lt;41%),"Menor",IF((Y156&lt;61%),"Moderado",IF((Y156&lt;81%),"Mayor",IF((Y156&lt;101%),"Catastrófico","0")))))</f>
        <v>Mayor</v>
      </c>
      <c r="AA156" s="115" t="str">
        <f>IF((X156="Muy alta")*(Z156="Catastrófico"),"Extremo",IF((X156="Muy alta")*(Z156="Mayor"),"Alto",IF((X156="Muy alta")*(Z156="Moderado"),"Alto",IF((X156="Muy alta")*(Z156="Menor"),"Alto",IF((X156="Muy alta")*(Z156="Leve"),"Alto",IF((X156="Alta")*(Z156="Catastrófico"),"Extremo",IF((X156="Alta")*(Z156="Mayor"),"Alto",IF((X156="Alta")*(Z156="Moderado"),"Alto",IF((X156="Alta")*(Z156="Menor"),"Moderado",IF((X156="Alta")*(Z156="Leve"),"Moderado",IF((X156="Media")*(Z156="Catastrófico"),"Extremo",IF((X156="Media")*(Z156="Mayor"),"Alto",IF((X156="Media")*(Z156="Moderado"),"Moderado",IF((X156="Media")*(Z156="Menor"),"Moderado",IF((X156="Media")*(Z156="Leve"),"Moderado",IF((X156="Baja")*(Z156="Catastrófico"),"Extremo",IF((X156="Baja")*(Z156="Mayor"),"Alto",IF((X156="Baja")*(Z156="Moderado"),"Moderado",IF((X156="Baja")*(Z156="Menor"),"Moderado",IF((X156="Baja")*(Z156="Leve"),"Bajo",IF((X156="Muy bajo")*(Z156="Catastrófico"),"Extremo",IF((X156="Muy bajo")*(Z156="Mayor"),"Alto",IF((X156="Muy bajo")*(Z156="Moderado"),"Moderado",IF((X156="Muy bajo")*(Z156="Menor"),"Bajo",IF((X156="Muy bajo")*(Z156="Leve"),"Bajo","0")))))))))))))))))))))))))</f>
        <v>Alto</v>
      </c>
      <c r="AB156" s="113" t="s">
        <v>83</v>
      </c>
      <c r="AC156" s="117" t="s">
        <v>660</v>
      </c>
      <c r="AD156" s="119" t="s">
        <v>515</v>
      </c>
      <c r="AE156" s="119" t="s">
        <v>205</v>
      </c>
      <c r="AF156" s="69" t="s">
        <v>206</v>
      </c>
      <c r="AG156" s="123"/>
      <c r="AH156" s="123"/>
      <c r="AI156" s="123"/>
      <c r="AJ156" s="123"/>
      <c r="AK156" s="114"/>
    </row>
    <row r="157" spans="1:38" ht="105.75" customHeight="1" x14ac:dyDescent="0.25">
      <c r="A157" s="149"/>
      <c r="B157" s="149"/>
      <c r="C157" s="149"/>
      <c r="D157" s="149"/>
      <c r="E157" s="127"/>
      <c r="F157" s="114"/>
      <c r="G157" s="120"/>
      <c r="H157" s="114"/>
      <c r="I157" s="114"/>
      <c r="J157" s="114"/>
      <c r="K157" s="114"/>
      <c r="L157" s="114"/>
      <c r="M157" s="116"/>
      <c r="N157" s="37" t="s">
        <v>516</v>
      </c>
      <c r="O157" s="38" t="s">
        <v>65</v>
      </c>
      <c r="P157" s="38" t="s">
        <v>67</v>
      </c>
      <c r="Q157" s="38" t="s">
        <v>71</v>
      </c>
      <c r="R157" s="39">
        <f>IF((P157="Preventivo"),"25%",IF(P157="Detectivo","15%",IF(P157="Correctivo","10%","0")))+IF((Q157="Automático"),"25%",IF(Q157="Manual","15%","0"))</f>
        <v>0.4</v>
      </c>
      <c r="S157" s="38" t="s">
        <v>74</v>
      </c>
      <c r="T157" s="38" t="s">
        <v>76</v>
      </c>
      <c r="U157" s="38" t="s">
        <v>78</v>
      </c>
      <c r="V157" s="40">
        <f>V156-(V156*R157)</f>
        <v>0.216</v>
      </c>
      <c r="W157" s="116"/>
      <c r="X157" s="114"/>
      <c r="Y157" s="116"/>
      <c r="Z157" s="114"/>
      <c r="AA157" s="116"/>
      <c r="AB157" s="114"/>
      <c r="AC157" s="152"/>
      <c r="AD157" s="120"/>
      <c r="AE157" s="120"/>
      <c r="AF157" s="69" t="s">
        <v>206</v>
      </c>
      <c r="AG157" s="122" t="s">
        <v>146</v>
      </c>
      <c r="AH157" s="122" t="s">
        <v>147</v>
      </c>
      <c r="AI157" s="122" t="s">
        <v>148</v>
      </c>
      <c r="AJ157" s="122" t="s">
        <v>149</v>
      </c>
      <c r="AK157" s="113" t="s">
        <v>134</v>
      </c>
    </row>
    <row r="158" spans="1:38" s="36" customFormat="1" ht="136.5" customHeight="1" x14ac:dyDescent="0.25">
      <c r="A158" s="170" t="s">
        <v>116</v>
      </c>
      <c r="B158" s="162" t="s">
        <v>109</v>
      </c>
      <c r="C158" s="162" t="s">
        <v>517</v>
      </c>
      <c r="D158" s="162" t="s">
        <v>518</v>
      </c>
      <c r="E158" s="337" t="str">
        <f>CONCATENATE(B158," ",C158," ",D158)</f>
        <v xml:space="preserve">Afectación económica y reputacional Daño a la infraestructura
Tecnológica por causas
ambientales Siniestros ambientales (sismos, inundaciones,..) </v>
      </c>
      <c r="F158" s="158" t="s">
        <v>43</v>
      </c>
      <c r="G158" s="162" t="s">
        <v>38</v>
      </c>
      <c r="H158" s="158" t="s">
        <v>519</v>
      </c>
      <c r="I158" s="158" t="s">
        <v>59</v>
      </c>
      <c r="J158" s="158" t="str">
        <f>IF((I158="Muy Bajo"),"20%",IF(I158="Baja","40%",IF(I158="Media","60%",IF(I158="Alta","80%",IF(I158="Muy Alta","100%","0")))))</f>
        <v>20%</v>
      </c>
      <c r="K158" s="158" t="s">
        <v>58</v>
      </c>
      <c r="L158" s="158" t="str">
        <f>IF((K158="Leve"),"20%",IF(K158="Menor","40%",IF(K158="Moderado","60%",IF(K158="Mayor","80%",IF(K158="Catastrófico","100%","0")))))</f>
        <v>100%</v>
      </c>
      <c r="M158" s="156" t="str">
        <f>IF((J158="100%")*(L158="100%"),"Extremo",IF((J158="100%")*(L158="80%"),"Alto",IF((J158="100%")*(L158="60%"),"Alto",IF((J158="100%")*(L158="40%"),"Alto",IF((J158="100%")*(L158="20%"),"Alto",IF((J158="80%")*(L158="100%"),"Extremo",IF((J158="80%")*(L158="80%"),"Alto",IF((J158="80%")*(L158="60%"),"Alto",IF((J158="80%")*(L158="40%"),"Moderado",IF((J158="80%")*(L158="20%"),"Moderado",IF((J158="60%")*(L158="100%"),"Extremo",IF((J158="60%")*(L158="80%"),"Alto",IF((J158="60%")*(L158="60%"),"Moderado",IF((J158="60%")*(L158="40%"),"Moderado",IF((J158="60%")*(L158="20%"),"Moderado",IF((J158="40%")*(L158="100%"),"Extremo",IF((J158="40%")*(L158="80%"),"Alto",IF((J158="40%")*(L158="60%"),"Moderado",IF((J158="40%")*(L158="40%"),"Moderado",IF((J158="40%")*(L158="20%"),"Bajo",IF((J158="20%")*(L158="100%"),"Extremo",IF((J158="20%")*(L158="80%"),"Alto",IF((J158="20%")*(L158="60%"),"Moderado",IF((J158="20%")*(L158="40%"),"Bajo",IF((J158="20%")*(L158="20%"),"Bajo","0")))))))))))))))))))))))))</f>
        <v>Extremo</v>
      </c>
      <c r="N158" s="26" t="s">
        <v>520</v>
      </c>
      <c r="O158" s="46" t="s">
        <v>65</v>
      </c>
      <c r="P158" s="46" t="s">
        <v>67</v>
      </c>
      <c r="Q158" s="46" t="s">
        <v>71</v>
      </c>
      <c r="R158" s="48">
        <f t="shared" ref="R158:R164" si="220">IF((P158="Preventivo"),"25%",IF(P158="Detectivo","15%",IF(P158="Correctivo","10%","0")))+IF((Q158="Automático"),"25%",IF(Q158="Manual","15%","0"))</f>
        <v>0.4</v>
      </c>
      <c r="S158" s="46" t="s">
        <v>74</v>
      </c>
      <c r="T158" s="46" t="s">
        <v>76</v>
      </c>
      <c r="U158" s="46" t="s">
        <v>78</v>
      </c>
      <c r="V158" s="48">
        <f>IF(O158="probabilidad",J158-(J158*R158),IF(O158="Impacto",(J158-0),"0"))</f>
        <v>0.12</v>
      </c>
      <c r="W158" s="156">
        <f>V159</f>
        <v>7.1999999999999995E-2</v>
      </c>
      <c r="X158" s="158" t="str">
        <f>IF((W158&lt;21%),"Muy Bajo",IF((W158&lt;41%),"Baja",IF((W158&lt;61%),"Media",IF((W158&lt;81%),"Alta",IF((W158&lt;101%),"Muy alta","0")))))</f>
        <v>Muy Bajo</v>
      </c>
      <c r="Y158" s="156">
        <f>IF(O158="Impacto",L158-(L158*R158),IF(O158="Probabilidad",L158-0,"0"))</f>
        <v>1</v>
      </c>
      <c r="Z158" s="158" t="str">
        <f>IF((Y158&lt;21%),"Leve",IF((Y158&lt;41%),"Menor",IF((Y158&lt;61%),"Moderado",IF((Y158&lt;81%),"Mayor",IF((Y158&lt;101%),"Catastrófico","0")))))</f>
        <v>Catastrófico</v>
      </c>
      <c r="AA158" s="156" t="str">
        <f>IF((X158="Muy alta")*(Z158="Catastrófico"),"Extremo",IF((X158="Muy alta")*(Z158="Mayor"),"Alto",IF((X158="Muy alta")*(Z158="Moderado"),"Alto",IF((X158="Muy alta")*(Z158="Menor"),"Alto",IF((X158="Muy alta")*(Z158="Leve"),"Alto",IF((X158="Alta")*(Z158="Catastrófico"),"Extremo",IF((X158="Alta")*(Z158="Mayor"),"Alto",IF((X158="Alta")*(Z158="Moderado"),"Alto",IF((X158="Alta")*(Z158="Menor"),"Moderado",IF((X158="Alta")*(Z158="Leve"),"Moderado",IF((X158="Media")*(Z158="Catastrófico"),"Extremo",IF((X158="Media")*(Z158="Mayor"),"Alto",IF((X158="Media")*(Z158="Moderado"),"Moderado",IF((X158="Media")*(Z158="Menor"),"Moderado",IF((X158="Media")*(Z158="Leve"),"Moderado",IF((X158="Baja")*(Z158="Catastrófico"),"Extremo",IF((X158="Baja")*(Z158="Mayor"),"Alto",IF((X158="Baja")*(Z158="Moderado"),"Moderado",IF((X158="Baja")*(Z158="Menor"),"Moderado",IF((X158="Baja")*(Z158="Leve"),"Bajo",IF((X158="Muy bajo")*(Z158="Catastrófico"),"Extremo",IF((X158="Muy bajo")*(Z158="Mayor"),"Alto",IF((X158="Muy bajo")*(Z158="Moderado"),"Moderado",IF((X158="Muy bajo")*(Z158="Menor"),"Bajo",IF((X158="Muy bajo")*(Z158="Leve"),"Bajo","0")))))))))))))))))))))))))</f>
        <v>Extremo</v>
      </c>
      <c r="AB158" s="158" t="s">
        <v>85</v>
      </c>
      <c r="AC158" s="339" t="s">
        <v>661</v>
      </c>
      <c r="AD158" s="162" t="s">
        <v>521</v>
      </c>
      <c r="AE158" s="317">
        <v>44956</v>
      </c>
      <c r="AF158" s="317">
        <v>44958</v>
      </c>
      <c r="AG158" s="123"/>
      <c r="AH158" s="123"/>
      <c r="AI158" s="123"/>
      <c r="AJ158" s="123"/>
      <c r="AK158" s="114"/>
    </row>
    <row r="159" spans="1:38" s="36" customFormat="1" ht="158.25" customHeight="1" x14ac:dyDescent="0.25">
      <c r="A159" s="291"/>
      <c r="B159" s="291"/>
      <c r="C159" s="291"/>
      <c r="D159" s="291"/>
      <c r="E159" s="338"/>
      <c r="F159" s="291"/>
      <c r="G159" s="291"/>
      <c r="H159" s="291"/>
      <c r="I159" s="291"/>
      <c r="J159" s="291"/>
      <c r="K159" s="291"/>
      <c r="L159" s="291"/>
      <c r="M159" s="291"/>
      <c r="N159" s="26" t="s">
        <v>522</v>
      </c>
      <c r="O159" s="46" t="s">
        <v>65</v>
      </c>
      <c r="P159" s="46" t="s">
        <v>67</v>
      </c>
      <c r="Q159" s="46" t="s">
        <v>71</v>
      </c>
      <c r="R159" s="48">
        <f t="shared" si="220"/>
        <v>0.4</v>
      </c>
      <c r="S159" s="46" t="s">
        <v>74</v>
      </c>
      <c r="T159" s="46" t="s">
        <v>76</v>
      </c>
      <c r="U159" s="46" t="s">
        <v>78</v>
      </c>
      <c r="V159" s="48">
        <f t="shared" ref="V159:V160" si="221">V158-(V158*R159)</f>
        <v>7.1999999999999995E-2</v>
      </c>
      <c r="W159" s="291"/>
      <c r="X159" s="291"/>
      <c r="Y159" s="291"/>
      <c r="Z159" s="291"/>
      <c r="AA159" s="291"/>
      <c r="AB159" s="291"/>
      <c r="AC159" s="291"/>
      <c r="AD159" s="291"/>
      <c r="AE159" s="291"/>
      <c r="AF159" s="291"/>
      <c r="AG159" s="122" t="s">
        <v>146</v>
      </c>
      <c r="AH159" s="122" t="s">
        <v>147</v>
      </c>
      <c r="AI159" s="122" t="s">
        <v>148</v>
      </c>
      <c r="AJ159" s="122" t="s">
        <v>149</v>
      </c>
      <c r="AK159" s="113" t="s">
        <v>134</v>
      </c>
    </row>
    <row r="160" spans="1:38" s="36" customFormat="1" ht="158.25" customHeight="1" x14ac:dyDescent="0.25">
      <c r="A160" s="157"/>
      <c r="B160" s="157"/>
      <c r="C160" s="157"/>
      <c r="D160" s="157"/>
      <c r="E160" s="172"/>
      <c r="F160" s="157"/>
      <c r="G160" s="157"/>
      <c r="H160" s="157"/>
      <c r="I160" s="157"/>
      <c r="J160" s="157"/>
      <c r="K160" s="157"/>
      <c r="L160" s="157"/>
      <c r="M160" s="157"/>
      <c r="N160" s="26" t="s">
        <v>523</v>
      </c>
      <c r="O160" s="46" t="s">
        <v>65</v>
      </c>
      <c r="P160" s="46" t="s">
        <v>524</v>
      </c>
      <c r="Q160" s="46" t="s">
        <v>71</v>
      </c>
      <c r="R160" s="99">
        <f t="shared" si="220"/>
        <v>0.15</v>
      </c>
      <c r="S160" s="46" t="s">
        <v>74</v>
      </c>
      <c r="T160" s="46" t="s">
        <v>76</v>
      </c>
      <c r="U160" s="46" t="s">
        <v>78</v>
      </c>
      <c r="V160" s="48">
        <f t="shared" si="221"/>
        <v>6.1199999999999997E-2</v>
      </c>
      <c r="W160" s="157"/>
      <c r="X160" s="157"/>
      <c r="Y160" s="157"/>
      <c r="Z160" s="157"/>
      <c r="AA160" s="157"/>
      <c r="AB160" s="157"/>
      <c r="AC160" s="157"/>
      <c r="AD160" s="157"/>
      <c r="AE160" s="157"/>
      <c r="AF160" s="157"/>
      <c r="AG160" s="123"/>
      <c r="AH160" s="123"/>
      <c r="AI160" s="123"/>
      <c r="AJ160" s="123"/>
      <c r="AK160" s="114"/>
    </row>
    <row r="161" spans="1:37" s="36" customFormat="1" ht="158.25" customHeight="1" x14ac:dyDescent="0.25">
      <c r="A161" s="170" t="s">
        <v>116</v>
      </c>
      <c r="B161" s="162" t="s">
        <v>109</v>
      </c>
      <c r="C161" s="162" t="s">
        <v>525</v>
      </c>
      <c r="D161" s="159" t="s">
        <v>526</v>
      </c>
      <c r="E161" s="171" t="str">
        <f>CONCATENATE(B161," ",C161," ",D161)</f>
        <v>Afectación económica y reputacional Carencia de recursos para la
ejecución del Plan Operativo
de Gestión de TI Reducción de los aportes del orden Nacional, por cambio de políticas tributarias contempladas en la nueva reforma tributaria.
Escaso apoyo de los sectores económicos y productivos de la región para el desarrollo de los proyectos que se adelantan en la educación superior pública. 
Carencia de recursos institucionales para la ejcución del plan operativo.</v>
      </c>
      <c r="F161" s="158" t="s">
        <v>41</v>
      </c>
      <c r="G161" s="162" t="s">
        <v>32</v>
      </c>
      <c r="H161" s="158" t="s">
        <v>527</v>
      </c>
      <c r="I161" s="158" t="s">
        <v>48</v>
      </c>
      <c r="J161" s="158" t="str">
        <f>IF((I161="Muy Bajo"),"20%",IF(I161="Baja","40%",IF(I161="Media","60%",IF(I161="Alta","80%",IF(I161="Muy Alta","100%","0")))))</f>
        <v>80%</v>
      </c>
      <c r="K161" s="158" t="s">
        <v>57</v>
      </c>
      <c r="L161" s="158" t="str">
        <f>IF((K161="Leve"),"20%",IF(K161="Menor","40%",IF(K161="Moderado","60%",IF(K161="Mayor","80%",IF(K161="Catastrófico","100%","0")))))</f>
        <v>80%</v>
      </c>
      <c r="M161" s="156" t="str">
        <f>IF((J161="100%")*(L161="100%"),"Extremo",IF((J161="100%")*(L161="80%"),"Alto",IF((J161="100%")*(L161="60%"),"Alto",IF((J161="100%")*(L161="40%"),"Alto",IF((J161="100%")*(L161="20%"),"Alto",IF((J161="80%")*(L161="100%"),"Extremo",IF((J161="80%")*(L161="80%"),"Alto",IF((J161="80%")*(L161="60%"),"Alto",IF((J161="80%")*(L161="40%"),"Moderado",IF((J161="80%")*(L161="20%"),"Moderado",IF((J161="60%")*(L161="100%"),"Extremo",IF((J161="60%")*(L161="80%"),"Alto",IF((J161="60%")*(L161="60%"),"Moderado",IF((J161="60%")*(L161="40%"),"Moderado",IF((J161="60%")*(L161="20%"),"Moderado",IF((J161="40%")*(L161="100%"),"Extremo",IF((J161="40%")*(L161="80%"),"Alto",IF((J161="40%")*(L161="60%"),"Moderado",IF((J161="40%")*(L161="40%"),"Moderado",IF((J161="40%")*(L161="20%"),"Bajo",IF((J161="20%")*(L161="100%"),"Extremo",IF((J161="20%")*(L161="80%"),"Alto",IF((J161="20%")*(L161="60%"),"Moderado",IF((J161="20%")*(L161="40%"),"Bajo",IF((J161="20%")*(L161="20%"),"Bajo","0")))))))))))))))))))))))))</f>
        <v>Alto</v>
      </c>
      <c r="N161" s="26" t="s">
        <v>528</v>
      </c>
      <c r="O161" s="46" t="s">
        <v>65</v>
      </c>
      <c r="P161" s="46" t="s">
        <v>67</v>
      </c>
      <c r="Q161" s="46" t="s">
        <v>71</v>
      </c>
      <c r="R161" s="48">
        <f t="shared" si="220"/>
        <v>0.4</v>
      </c>
      <c r="S161" s="46" t="s">
        <v>74</v>
      </c>
      <c r="T161" s="46" t="s">
        <v>76</v>
      </c>
      <c r="U161" s="46" t="s">
        <v>78</v>
      </c>
      <c r="V161" s="48">
        <f>IF(O161="probabilidad",J161-(J161*R161),IF(O161="Impacto",(J161-0),"0"))</f>
        <v>0.48</v>
      </c>
      <c r="W161" s="156">
        <f>V162</f>
        <v>0.28799999999999998</v>
      </c>
      <c r="X161" s="158" t="str">
        <f>IF((W161&lt;21%),"Muy Bajo",IF((W161&lt;41%),"Baja",IF((W161&lt;61%),"Media",IF((W161&lt;81%),"Alta",IF((W161&lt;101%),"Muy alta","0")))))</f>
        <v>Baja</v>
      </c>
      <c r="Y161" s="156">
        <f>IF(O161="Impacto",L161-(L161*R161),IF(O161="Probabilidad",L161-0,"0"))</f>
        <v>0.8</v>
      </c>
      <c r="Z161" s="158" t="str">
        <f>IF((Y161&lt;21%),"Leve",IF((Y161&lt;41%),"Menor",IF((Y161&lt;61%),"Moderado",IF((Y161&lt;81%),"Mayor",IF((Y161&lt;101%),"Catastrófico","0")))))</f>
        <v>Mayor</v>
      </c>
      <c r="AA161" s="156" t="str">
        <f>IF((X161="Muy alta")*(Z161="Catastrófico"),"Extremo",IF((X161="Muy alta")*(Z161="Mayor"),"Alto",IF((X161="Muy alta")*(Z161="Moderado"),"Alto",IF((X161="Muy alta")*(Z161="Menor"),"Alto",IF((X161="Muy alta")*(Z161="Leve"),"Alto",IF((X161="Alta")*(Z161="Catastrófico"),"Extremo",IF((X161="Alta")*(Z161="Mayor"),"Alto",IF((X161="Alta")*(Z161="Moderado"),"Alto",IF((X161="Alta")*(Z161="Menor"),"Moderado",IF((X161="Alta")*(Z161="Leve"),"Moderado",IF((X161="Media")*(Z161="Catastrófico"),"Extremo",IF((X161="Media")*(Z161="Mayor"),"Alto",IF((X161="Media")*(Z161="Moderado"),"Moderado",IF((X161="Media")*(Z161="Menor"),"Moderado",IF((X161="Media")*(Z161="Leve"),"Moderado",IF((X161="Baja")*(Z161="Catastrófico"),"Extremo",IF((X161="Baja")*(Z161="Mayor"),"Alto",IF((X161="Baja")*(Z161="Moderado"),"Moderado",IF((X161="Baja")*(Z161="Menor"),"Moderado",IF((X161="Baja")*(Z161="Leve"),"Bajo",IF((X161="Muy bajo")*(Z161="Catastrófico"),"Extremo",IF((X161="Muy bajo")*(Z161="Mayor"),"Alto",IF((X161="Muy bajo")*(Z161="Moderado"),"Moderado",IF((X161="Muy bajo")*(Z161="Menor"),"Bajo",IF((X161="Muy bajo")*(Z161="Leve"),"Bajo","0")))))))))))))))))))))))))</f>
        <v>Alto</v>
      </c>
      <c r="AB161" s="158" t="s">
        <v>83</v>
      </c>
      <c r="AC161" s="159" t="s">
        <v>661</v>
      </c>
      <c r="AD161" s="162" t="s">
        <v>521</v>
      </c>
      <c r="AE161" s="317">
        <v>44956</v>
      </c>
      <c r="AF161" s="317">
        <v>44958</v>
      </c>
      <c r="AG161" s="122" t="s">
        <v>146</v>
      </c>
      <c r="AH161" s="122" t="s">
        <v>147</v>
      </c>
      <c r="AI161" s="122" t="s">
        <v>148</v>
      </c>
      <c r="AJ161" s="122" t="s">
        <v>149</v>
      </c>
      <c r="AK161" s="113" t="s">
        <v>134</v>
      </c>
    </row>
    <row r="162" spans="1:37" s="36" customFormat="1" ht="96.75" customHeight="1" x14ac:dyDescent="0.25">
      <c r="A162" s="157"/>
      <c r="B162" s="157"/>
      <c r="C162" s="157"/>
      <c r="D162" s="157"/>
      <c r="E162" s="172"/>
      <c r="F162" s="157"/>
      <c r="G162" s="157"/>
      <c r="H162" s="157"/>
      <c r="I162" s="157"/>
      <c r="J162" s="157"/>
      <c r="K162" s="157"/>
      <c r="L162" s="157"/>
      <c r="M162" s="157"/>
      <c r="N162" s="26" t="s">
        <v>529</v>
      </c>
      <c r="O162" s="46" t="s">
        <v>65</v>
      </c>
      <c r="P162" s="46" t="s">
        <v>67</v>
      </c>
      <c r="Q162" s="46" t="s">
        <v>71</v>
      </c>
      <c r="R162" s="48">
        <f t="shared" si="220"/>
        <v>0.4</v>
      </c>
      <c r="S162" s="46" t="s">
        <v>74</v>
      </c>
      <c r="T162" s="46" t="s">
        <v>76</v>
      </c>
      <c r="U162" s="46" t="s">
        <v>78</v>
      </c>
      <c r="V162" s="48">
        <f t="shared" ref="V162:V163" si="222">V161-(V161*R162)</f>
        <v>0.28799999999999998</v>
      </c>
      <c r="W162" s="157"/>
      <c r="X162" s="157"/>
      <c r="Y162" s="157"/>
      <c r="Z162" s="157"/>
      <c r="AA162" s="157"/>
      <c r="AB162" s="157"/>
      <c r="AC162" s="157"/>
      <c r="AD162" s="157"/>
      <c r="AE162" s="157"/>
      <c r="AF162" s="157"/>
      <c r="AG162" s="123"/>
      <c r="AH162" s="123"/>
      <c r="AI162" s="123"/>
      <c r="AJ162" s="123"/>
      <c r="AK162" s="114"/>
    </row>
    <row r="163" spans="1:37" s="36" customFormat="1" ht="217.5" customHeight="1" x14ac:dyDescent="0.25">
      <c r="A163" s="170" t="s">
        <v>116</v>
      </c>
      <c r="B163" s="162" t="s">
        <v>109</v>
      </c>
      <c r="C163" s="162" t="s">
        <v>530</v>
      </c>
      <c r="D163" s="159" t="s">
        <v>531</v>
      </c>
      <c r="E163" s="170" t="str">
        <f>CONCATENATE(B163," ",C163," ",D163)</f>
        <v xml:space="preserve">Afectación económica y reputacional Apropiación y concientización del personal de la UT, en el manejo de
herramientas tecnológicas Baja apropiación de las unidades académicas-administrativas, en la  jecución de los procesos de Planeación. 
Desarticulación de los procesos y deficiencia del trabajo en equipo entre áreas  isionales y de apoyo </v>
      </c>
      <c r="F163" s="158" t="s">
        <v>41</v>
      </c>
      <c r="G163" s="162" t="s">
        <v>32</v>
      </c>
      <c r="H163" s="162" t="s">
        <v>527</v>
      </c>
      <c r="I163" s="158" t="s">
        <v>48</v>
      </c>
      <c r="J163" s="158" t="str">
        <f>IF((I163="Muy Bajo"),"20%",IF(I163="Baja","40%",IF(I163="Media","60%",IF(I163="Alta","80%",IF(I163="Muy Alta","100%","0")))))</f>
        <v>80%</v>
      </c>
      <c r="K163" s="158" t="s">
        <v>56</v>
      </c>
      <c r="L163" s="158" t="str">
        <f>IF((K163="Leve"),"20%",IF(K163="Menor","40%",IF(K163="Moderado","60%",IF(K163="Mayor","80%",IF(K163="Catastrófico","100%","0")))))</f>
        <v>60%</v>
      </c>
      <c r="M163" s="156" t="str">
        <f>IF((J163="100%")*(L163="100%"),"Extremo",IF((J163="100%")*(L163="80%"),"Alto",IF((J163="100%")*(L163="60%"),"Alto",IF((J163="100%")*(L163="40%"),"Alto",IF((J163="100%")*(L163="20%"),"Alto",IF((J163="80%")*(L163="100%"),"Extremo",IF((J163="80%")*(L163="80%"),"Alto",IF((J163="80%")*(L163="60%"),"Alto",IF((J163="80%")*(L163="40%"),"Moderado",IF((J163="80%")*(L163="20%"),"Moderado",IF((J163="60%")*(L163="100%"),"Extremo",IF((J163="60%")*(L163="80%"),"Alto",IF((J163="60%")*(L163="60%"),"Moderado",IF((J163="60%")*(L163="40%"),"Moderado",IF((J163="60%")*(L163="20%"),"Moderado",IF((J163="40%")*(L163="100%"),"Extremo",IF((J163="40%")*(L163="80%"),"Alto",IF((J163="40%")*(L163="60%"),"Moderado",IF((J163="40%")*(L163="40%"),"Moderado",IF((J163="40%")*(L163="20%"),"Bajo",IF((J163="20%")*(L163="100%"),"Extremo",IF((J163="20%")*(L163="80%"),"Alto",IF((J163="20%")*(L163="60%"),"Moderado",IF((J163="20%")*(L163="40%"),"Bajo",IF((J163="20%")*(L163="20%"),"Bajo","0")))))))))))))))))))))))))</f>
        <v>Alto</v>
      </c>
      <c r="N163" s="26" t="s">
        <v>532</v>
      </c>
      <c r="O163" s="46" t="s">
        <v>1</v>
      </c>
      <c r="P163" s="46" t="s">
        <v>68</v>
      </c>
      <c r="Q163" s="46" t="s">
        <v>71</v>
      </c>
      <c r="R163" s="48">
        <f t="shared" si="220"/>
        <v>0.3</v>
      </c>
      <c r="S163" s="46" t="s">
        <v>74</v>
      </c>
      <c r="T163" s="46" t="s">
        <v>76</v>
      </c>
      <c r="U163" s="46" t="s">
        <v>78</v>
      </c>
      <c r="V163" s="48">
        <f t="shared" si="222"/>
        <v>0.2016</v>
      </c>
      <c r="W163" s="100">
        <f t="shared" ref="W163:W164" si="223">V163</f>
        <v>0.2016</v>
      </c>
      <c r="X163" s="55" t="str">
        <f>IF((W163&lt;21%),"Muy Bajo",IF((W163&lt;41%),"Baja",IF((W163&lt;61%),"Media",IF((W163&lt;81%),"Alta",IF((W163&lt;101%),"Muy alta","0")))))</f>
        <v>Muy Bajo</v>
      </c>
      <c r="Y163" s="100">
        <f>IF(O163="Impacto",L163-(L163*R163),IF(O163="Probabilidad",L163-0,"0"))</f>
        <v>0.42</v>
      </c>
      <c r="Z163" s="55" t="str">
        <f t="shared" ref="Z163:Z164" si="224">IF((Y163&lt;21%),"Leve",IF((Y163&lt;41%),"Menor",IF((Y163&lt;61%),"Moderado",IF((Y163&lt;81%),"Mayor",IF((Y163&lt;101%),"Catastrófico","0")))))</f>
        <v>Moderado</v>
      </c>
      <c r="AA163" s="100" t="str">
        <f t="shared" ref="AA163:AA164" si="225">IF((X163="Muy alta")*(Z163="Catastrófico"),"Extremo",IF((X163="Muy alta")*(Z163="Mayor"),"Alto",IF((X163="Muy alta")*(Z163="Moderado"),"Alto",IF((X163="Muy alta")*(Z163="Menor"),"Alto",IF((X163="Muy alta")*(Z163="Leve"),"Alto",IF((X163="Alta")*(Z163="Catastrófico"),"Extremo",IF((X163="Alta")*(Z163="Mayor"),"Alto",IF((X163="Alta")*(Z163="Moderado"),"Alto",IF((X163="Alta")*(Z163="Menor"),"Moderado",IF((X163="Alta")*(Z163="Leve"),"Moderado",IF((X163="Media")*(Z163="Catastrófico"),"Extremo",IF((X163="Media")*(Z163="Mayor"),"Alto",IF((X163="Media")*(Z163="Moderado"),"Moderado",IF((X163="Media")*(Z163="Menor"),"Moderado",IF((X163="Media")*(Z163="Leve"),"Moderado",IF((X163="Baja")*(Z163="Catastrófico"),"Extremo",IF((X163="Baja")*(Z163="Mayor"),"Alto",IF((X163="Baja")*(Z163="Moderado"),"Moderado",IF((X163="Baja")*(Z163="Menor"),"Moderado",IF((X163="Baja")*(Z163="Leve"),"Bajo",IF((X163="Muy bajo")*(Z163="Catastrófico"),"Extremo",IF((X163="Muy bajo")*(Z163="Mayor"),"Alto",IF((X163="Muy bajo")*(Z163="Moderado"),"Moderado",IF((X163="Muy bajo")*(Z163="Menor"),"Bajo",IF((X163="Muy bajo")*(Z163="Leve"),"Bajo","0")))))))))))))))))))))))))</f>
        <v>Moderado</v>
      </c>
      <c r="AB163" s="55" t="s">
        <v>85</v>
      </c>
      <c r="AC163" s="159" t="s">
        <v>661</v>
      </c>
      <c r="AD163" s="162" t="s">
        <v>521</v>
      </c>
      <c r="AE163" s="317">
        <v>44956</v>
      </c>
      <c r="AF163" s="317">
        <v>44958</v>
      </c>
      <c r="AG163" s="122" t="s">
        <v>146</v>
      </c>
      <c r="AH163" s="122" t="s">
        <v>147</v>
      </c>
      <c r="AI163" s="122" t="s">
        <v>148</v>
      </c>
      <c r="AJ163" s="122" t="s">
        <v>149</v>
      </c>
      <c r="AK163" s="113" t="s">
        <v>134</v>
      </c>
    </row>
    <row r="164" spans="1:37" s="36" customFormat="1" ht="60" customHeight="1" x14ac:dyDescent="0.25">
      <c r="A164" s="157"/>
      <c r="B164" s="157"/>
      <c r="C164" s="291"/>
      <c r="D164" s="291"/>
      <c r="E164" s="338"/>
      <c r="F164" s="291"/>
      <c r="G164" s="291"/>
      <c r="H164" s="291"/>
      <c r="I164" s="291"/>
      <c r="J164" s="291"/>
      <c r="K164" s="291"/>
      <c r="L164" s="291"/>
      <c r="M164" s="291"/>
      <c r="N164" s="26" t="s">
        <v>533</v>
      </c>
      <c r="O164" s="46" t="s">
        <v>65</v>
      </c>
      <c r="P164" s="46" t="s">
        <v>67</v>
      </c>
      <c r="Q164" s="46" t="s">
        <v>71</v>
      </c>
      <c r="R164" s="48">
        <f t="shared" si="220"/>
        <v>0.4</v>
      </c>
      <c r="S164" s="46" t="s">
        <v>74</v>
      </c>
      <c r="T164" s="46" t="s">
        <v>76</v>
      </c>
      <c r="U164" s="46" t="s">
        <v>78</v>
      </c>
      <c r="V164" s="48">
        <f>IF(O164="probabilidad",J165-(J165*R164),IF(O164="Impacto",(J165-0),"0"))</f>
        <v>0.12</v>
      </c>
      <c r="W164" s="100">
        <f t="shared" si="223"/>
        <v>0.12</v>
      </c>
      <c r="X164" s="55" t="str">
        <f t="shared" ref="X164" si="226">IF((W165&lt;21%),"Muy Bajo",IF((W165&lt;41%),"Baja",IF((W165&lt;61%),"Media",IF((W165&lt;81%),"Alta",IF((W165&lt;101%),"Muy alta","0")))))</f>
        <v>Muy Bajo</v>
      </c>
      <c r="Y164" s="100">
        <f t="shared" ref="Y164" si="227">IF(O164="Impacto",L165-(L165*R164),IF(O164="Probabilidad",L165-0,"0"))</f>
        <v>0.2</v>
      </c>
      <c r="Z164" s="55" t="str">
        <f t="shared" si="224"/>
        <v>Leve</v>
      </c>
      <c r="AA164" s="100" t="str">
        <f t="shared" si="225"/>
        <v>Bajo</v>
      </c>
      <c r="AB164" s="61"/>
      <c r="AC164" s="157"/>
      <c r="AD164" s="157"/>
      <c r="AE164" s="157"/>
      <c r="AF164" s="157"/>
      <c r="AG164" s="123"/>
      <c r="AH164" s="123"/>
      <c r="AI164" s="123"/>
      <c r="AJ164" s="123"/>
      <c r="AK164" s="114"/>
    </row>
    <row r="165" spans="1:37" s="4" customFormat="1" ht="99" customHeight="1" x14ac:dyDescent="0.25">
      <c r="A165" s="148" t="s">
        <v>113</v>
      </c>
      <c r="B165" s="148" t="s">
        <v>92</v>
      </c>
      <c r="C165" s="148" t="s">
        <v>534</v>
      </c>
      <c r="D165" s="148" t="s">
        <v>535</v>
      </c>
      <c r="E165" s="126" t="str">
        <f>CONCATENATE(B165," ",C165," ",D165)</f>
        <v>Afectación reputacional por contagios masivos por pandemias  debido a la no implementación o Incumplimiento de medidas de bioseguridad para prevención de la enfermedad</v>
      </c>
      <c r="F165" s="113" t="s">
        <v>41</v>
      </c>
      <c r="G165" s="119" t="s">
        <v>32</v>
      </c>
      <c r="H165" s="113" t="s">
        <v>536</v>
      </c>
      <c r="I165" s="113" t="s">
        <v>59</v>
      </c>
      <c r="J165" s="113" t="str">
        <f>IF((I165="Muy Bajo"),"20%",IF(I165="Baja","40%",IF(I165="Media","60%",IF(I165="Alta","80%",IF(I165="Muy Alta","100%","0")))))</f>
        <v>20%</v>
      </c>
      <c r="K165" s="113" t="s">
        <v>54</v>
      </c>
      <c r="L165" s="113" t="str">
        <f>IF((K165="Leve"),"20%",IF(K165="Menor","40%",IF(K165="Moderado","60%",IF(K165="Mayor","80%",IF(K165="Catastrófico","100%","0")))))</f>
        <v>20%</v>
      </c>
      <c r="M165" s="115" t="str">
        <f>IF((J165="100%")*(L165="100%"),"Extremo",IF((J165="100%")*(L165="80%"),"Alto",IF((J165="100%")*(L165="60%"),"Alto",IF((J165="100%")*(L165="40%"),"Alto",IF((J165="100%")*(L165="20%"),"Alto",IF((J165="80%")*(L165="100%"),"Extremo",IF((J165="80%")*(L165="80%"),"Alto",IF((J165="80%")*(L165="60%"),"Alto",IF((J165="80%")*(L165="40%"),"Moderado",IF((J165="80%")*(L165="20%"),"Moderado",IF((J165="60%")*(L165="100%"),"Extremo",IF((J165="60%")*(L165="80%"),"Alto",IF((J165="60%")*(L165="60%"),"Moderado",IF((J165="60%")*(L165="40%"),"Moderado",IF((J165="60%")*(L165="20%"),"Moderado",IF((J165="40%")*(L165="100%"),"Extremo",IF((J165="40%")*(L165="80%"),"Alto",IF((J165="40%")*(L165="60%"),"Moderado",IF((J165="40%")*(L165="40%"),"Moderado",IF((J165="40%")*(L165="20%"),"Bajo",IF((J165="20%")*(L165="100%"),"Extremo",IF((J165="20%")*(L165="80%"),"Alto",IF((J165="20%")*(L165="60%"),"Moderado",IF((J165="20%")*(L165="40%"),"Bajo",IF((J165="20%")*(L165="20%"),"Bajo","0")))))))))))))))))))))))))</f>
        <v>Bajo</v>
      </c>
      <c r="N165" s="83" t="s">
        <v>537</v>
      </c>
      <c r="O165" s="38" t="s">
        <v>65</v>
      </c>
      <c r="P165" s="38" t="s">
        <v>67</v>
      </c>
      <c r="Q165" s="62" t="s">
        <v>71</v>
      </c>
      <c r="R165" s="39">
        <f>IF((P165="Preventivo"),"25%",IF(P165="Detectivo","15%",IF(P165="Correctivo","10%","0")))+IF((Q165="Automático"),"25%",IF(Q165="Manual","15%","0"))</f>
        <v>0.4</v>
      </c>
      <c r="S165" s="38" t="s">
        <v>74</v>
      </c>
      <c r="T165" s="38" t="s">
        <v>76</v>
      </c>
      <c r="U165" s="38" t="s">
        <v>78</v>
      </c>
      <c r="V165" s="39">
        <f>IF(O165="probabilidad",J165-(J165*R165),IF(O165="Impacto",(J165-0),"0"))</f>
        <v>0.12</v>
      </c>
      <c r="W165" s="115">
        <f>V166</f>
        <v>7.1999999999999995E-2</v>
      </c>
      <c r="X165" s="113" t="str">
        <f>IF((W165&lt;21%),"Muy Bajo",IF((W165&lt;41%),"Baja",IF((W165&lt;61%),"Media",IF((W165&lt;81%),"Alta",IF((W165&lt;101%),"Muy alta","0")))))</f>
        <v>Muy Bajo</v>
      </c>
      <c r="Y165" s="115">
        <f t="shared" ref="Y165:Y167" si="228">IF(O165="Impacto",L165-(L165*R165),IF(O165="Probabilidad",L165-0,"0"))</f>
        <v>0.2</v>
      </c>
      <c r="Z165" s="113" t="str">
        <f>IF((Y165&lt;21%),"Leve",IF((Y165&lt;41%),"Menor",IF((Y165&lt;61%),"Moderado",IF((Y165&lt;81%),"Mayor",IF((Y165&lt;101%),"Catastrófico","0")))))</f>
        <v>Leve</v>
      </c>
      <c r="AA165" s="115" t="str">
        <f>IF((X165="Muy alta")*(Z165="Catastrófico"),"Extremo",IF((X165="Muy alta")*(Z165="Mayor"),"Alto",IF((X165="Muy alta")*(Z165="Moderado"),"Alto",IF((X165="Muy alta")*(Z165="Menor"),"Alto",IF((X165="Muy alta")*(Z165="Leve"),"Alto",IF((X165="Alta")*(Z165="Catastrófico"),"Extremo",IF((X165="Alta")*(Z165="Mayor"),"Alto",IF((X165="Alta")*(Z165="Moderado"),"Alto",IF((X165="Alta")*(Z165="Menor"),"Moderado",IF((X165="Alta")*(Z165="Leve"),"Moderado",IF((X165="Media")*(Z165="Catastrófico"),"Extremo",IF((X165="Media")*(Z165="Mayor"),"Alto",IF((X165="Media")*(Z165="Moderado"),"Moderado",IF((X165="Media")*(Z165="Menor"),"Moderado",IF((X165="Media")*(Z165="Leve"),"Moderado",IF((X165="Baja")*(Z165="Catastrófico"),"Extremo",IF((X165="Baja")*(Z165="Mayor"),"Alto",IF((X165="Baja")*(Z165="Moderado"),"Moderado",IF((X165="Baja")*(Z165="Menor"),"Moderado",IF((X165="Baja")*(Z165="Leve"),"Bajo",IF((X165="Muy bajo")*(Z165="Catastrófico"),"Extremo",IF((X165="Muy bajo")*(Z165="Mayor"),"Alto",IF((X165="Muy bajo")*(Z165="Moderado"),"Moderado",IF((X165="Muy bajo")*(Z165="Menor"),"Bajo",IF((X165="Muy bajo")*(Z165="Leve"),"Bajo","0")))))))))))))))))))))))))</f>
        <v>Bajo</v>
      </c>
      <c r="AB165" s="113" t="s">
        <v>83</v>
      </c>
      <c r="AC165" s="150" t="s">
        <v>645</v>
      </c>
      <c r="AD165" s="119" t="s">
        <v>538</v>
      </c>
      <c r="AE165" s="119" t="s">
        <v>205</v>
      </c>
      <c r="AF165" s="119" t="s">
        <v>206</v>
      </c>
      <c r="AG165" s="122" t="s">
        <v>146</v>
      </c>
      <c r="AH165" s="122" t="s">
        <v>147</v>
      </c>
      <c r="AI165" s="122" t="s">
        <v>148</v>
      </c>
      <c r="AJ165" s="122" t="s">
        <v>149</v>
      </c>
      <c r="AK165" s="113" t="s">
        <v>134</v>
      </c>
    </row>
    <row r="166" spans="1:37" ht="99" customHeight="1" x14ac:dyDescent="0.25">
      <c r="A166" s="149"/>
      <c r="B166" s="149"/>
      <c r="C166" s="149"/>
      <c r="D166" s="149"/>
      <c r="E166" s="127"/>
      <c r="F166" s="114"/>
      <c r="G166" s="120"/>
      <c r="H166" s="114"/>
      <c r="I166" s="114"/>
      <c r="J166" s="114"/>
      <c r="K166" s="114"/>
      <c r="L166" s="114"/>
      <c r="M166" s="116"/>
      <c r="N166" s="37" t="s">
        <v>539</v>
      </c>
      <c r="O166" s="38" t="s">
        <v>65</v>
      </c>
      <c r="P166" s="38" t="s">
        <v>67</v>
      </c>
      <c r="Q166" s="38" t="s">
        <v>71</v>
      </c>
      <c r="R166" s="39">
        <f>IF((P166="Preventivo"),"25%",IF(P166="Detectivo","15%",IF(P166="Correctivo","10%","0")))+IF((Q166="Automático"),"25%",IF(Q166="Manual","15%","0"))</f>
        <v>0.4</v>
      </c>
      <c r="S166" s="38" t="s">
        <v>74</v>
      </c>
      <c r="T166" s="38" t="s">
        <v>76</v>
      </c>
      <c r="U166" s="38" t="s">
        <v>78</v>
      </c>
      <c r="V166" s="40">
        <f>V165-(V165*R166)</f>
        <v>7.1999999999999995E-2</v>
      </c>
      <c r="W166" s="116"/>
      <c r="X166" s="114"/>
      <c r="Y166" s="116"/>
      <c r="Z166" s="114"/>
      <c r="AA166" s="116"/>
      <c r="AB166" s="114"/>
      <c r="AC166" s="342"/>
      <c r="AD166" s="120"/>
      <c r="AE166" s="120"/>
      <c r="AF166" s="120"/>
      <c r="AG166" s="123"/>
      <c r="AH166" s="123"/>
      <c r="AI166" s="123"/>
      <c r="AJ166" s="123"/>
      <c r="AK166" s="114"/>
    </row>
    <row r="167" spans="1:37" ht="99.75" customHeight="1" x14ac:dyDescent="0.25">
      <c r="A167" s="119" t="s">
        <v>113</v>
      </c>
      <c r="B167" s="119" t="s">
        <v>109</v>
      </c>
      <c r="C167" s="119" t="s">
        <v>540</v>
      </c>
      <c r="D167" s="119" t="s">
        <v>541</v>
      </c>
      <c r="E167" s="126" t="str">
        <f>CONCATENATE(B167," ",C167," ",D167)</f>
        <v>Afectación económica y reputacional debido al no cumplimiento de las actividades proyectadas en el plan de mejoramiento y el plan anual de trabajo por la no ejecución de actividades en el proceso de implementación del SG SST  y la ausencia de evidencias y registro de actividades ejecutadas</v>
      </c>
      <c r="F167" s="113" t="s">
        <v>41</v>
      </c>
      <c r="G167" s="119" t="s">
        <v>32</v>
      </c>
      <c r="H167" s="113" t="s">
        <v>542</v>
      </c>
      <c r="I167" s="113" t="s">
        <v>46</v>
      </c>
      <c r="J167" s="113" t="str">
        <f t="shared" ref="J167" si="229">IF((I167="Muy Bajo"),"20%",IF(I167="Baja","40%",IF(I167="Media","60%",IF(I167="Alta","80%",IF(I167="Muy Alta","100%","0")))))</f>
        <v>40%</v>
      </c>
      <c r="K167" s="113" t="s">
        <v>55</v>
      </c>
      <c r="L167" s="113" t="str">
        <f t="shared" ref="L167" si="230">IF((K167="Leve"),"20%",IF(K167="Menor","40%",IF(K167="Moderado","60%",IF(K167="Mayor","80%",IF(K167="Catastrófico","100%","0")))))</f>
        <v>40%</v>
      </c>
      <c r="M167" s="115" t="str">
        <f t="shared" ref="M167" si="231">IF((J167="100%")*(L167="100%"),"Extremo",IF((J167="100%")*(L167="80%"),"Alto",IF((J167="100%")*(L167="60%"),"Alto",IF((J167="100%")*(L167="40%"),"Alto",IF((J167="100%")*(L167="20%"),"Alto",IF((J167="80%")*(L167="100%"),"Extremo",IF((J167="80%")*(L167="80%"),"Alto",IF((J167="80%")*(L167="60%"),"Alto",IF((J167="80%")*(L167="40%"),"Moderado",IF((J167="80%")*(L167="20%"),"Moderado",IF((J167="60%")*(L167="100%"),"Extremo",IF((J167="60%")*(L167="80%"),"Alto",IF((J167="60%")*(L167="60%"),"Moderado",IF((J167="60%")*(L167="40%"),"Moderado",IF((J167="60%")*(L167="20%"),"Moderado",IF((J167="40%")*(L167="100%"),"Extremo",IF((J167="40%")*(L167="80%"),"Alto",IF((J167="40%")*(L167="60%"),"Moderado",IF((J167="40%")*(L167="40%"),"Moderado",IF((J167="40%")*(L167="20%"),"Bajo",IF((J167="20%")*(L167="100%"),"Extremo",IF((J167="20%")*(L167="80%"),"Alto",IF((J167="20%")*(L167="60%"),"Moderado",IF((J167="20%")*(L167="40%"),"Bajo",IF((J167="20%")*(L167="20%"),"Bajo","0")))))))))))))))))))))))))</f>
        <v>Moderado</v>
      </c>
      <c r="N167" s="37" t="s">
        <v>543</v>
      </c>
      <c r="O167" s="38" t="s">
        <v>65</v>
      </c>
      <c r="P167" s="38" t="s">
        <v>67</v>
      </c>
      <c r="Q167" s="38" t="s">
        <v>71</v>
      </c>
      <c r="R167" s="39">
        <f t="shared" ref="R167:R168" si="232">IF((P167="Preventivo"),"25%",IF(P167="Detectivo","15%",IF(P167="Correctivo","10%","0")))+IF((Q167="Automático"),"25%",IF(Q167="Manual","15%","0"))</f>
        <v>0.4</v>
      </c>
      <c r="S167" s="38" t="s">
        <v>74</v>
      </c>
      <c r="T167" s="38" t="s">
        <v>76</v>
      </c>
      <c r="U167" s="38" t="s">
        <v>78</v>
      </c>
      <c r="V167" s="39">
        <f t="shared" ref="V167" si="233">IF(O167="probabilidad",J167-(J167*R167),IF(O167="Impacto",(J167-0),"0"))</f>
        <v>0.24</v>
      </c>
      <c r="W167" s="115">
        <f t="shared" ref="W167" si="234">V168</f>
        <v>0.12</v>
      </c>
      <c r="X167" s="113" t="str">
        <f t="shared" ref="X167" si="235">IF((W167&lt;21%),"Muy Bajo",IF((W167&lt;41%),"Baja",IF((W167&lt;61%),"Media",IF((W167&lt;81%),"Alta",IF((W167&lt;101%),"Muy alta","0")))))</f>
        <v>Muy Bajo</v>
      </c>
      <c r="Y167" s="115">
        <f t="shared" si="228"/>
        <v>0.4</v>
      </c>
      <c r="Z167" s="113" t="str">
        <f t="shared" ref="Z167" si="236">IF((Y167&lt;21%),"Leve",IF((Y167&lt;41%),"Menor",IF((Y167&lt;61%),"Moderado",IF((Y167&lt;81%),"Mayor",IF((Y167&lt;101%),"Catastrófico","0")))))</f>
        <v>Menor</v>
      </c>
      <c r="AA167" s="115" t="str">
        <f t="shared" ref="AA167" si="237">IF((X167="Muy alta")*(Z167="Catastrófico"),"Extremo",IF((X167="Muy alta")*(Z167="Mayor"),"Alto",IF((X167="Muy alta")*(Z167="Moderado"),"Alto",IF((X167="Muy alta")*(Z167="Menor"),"Alto",IF((X167="Muy alta")*(Z167="Leve"),"Alto",IF((X167="Alta")*(Z167="Catastrófico"),"Extremo",IF((X167="Alta")*(Z167="Mayor"),"Alto",IF((X167="Alta")*(Z167="Moderado"),"Alto",IF((X167="Alta")*(Z167="Menor"),"Moderado",IF((X167="Alta")*(Z167="Leve"),"Moderado",IF((X167="Media")*(Z167="Catastrófico"),"Extremo",IF((X167="Media")*(Z167="Mayor"),"Alto",IF((X167="Media")*(Z167="Moderado"),"Moderado",IF((X167="Media")*(Z167="Menor"),"Moderado",IF((X167="Media")*(Z167="Leve"),"Moderado",IF((X167="Baja")*(Z167="Catastrófico"),"Extremo",IF((X167="Baja")*(Z167="Mayor"),"Alto",IF((X167="Baja")*(Z167="Moderado"),"Moderado",IF((X167="Baja")*(Z167="Menor"),"Moderado",IF((X167="Baja")*(Z167="Leve"),"Bajo",IF((X167="Muy bajo")*(Z167="Catastrófico"),"Extremo",IF((X167="Muy bajo")*(Z167="Mayor"),"Alto",IF((X167="Muy bajo")*(Z167="Moderado"),"Moderado",IF((X167="Muy bajo")*(Z167="Menor"),"Bajo",IF((X167="Muy bajo")*(Z167="Leve"),"Bajo","0")))))))))))))))))))))))))</f>
        <v>Bajo</v>
      </c>
      <c r="AB167" s="113" t="s">
        <v>83</v>
      </c>
      <c r="AC167" s="340" t="s">
        <v>646</v>
      </c>
      <c r="AD167" s="119" t="s">
        <v>538</v>
      </c>
      <c r="AE167" s="119" t="s">
        <v>205</v>
      </c>
      <c r="AF167" s="119" t="s">
        <v>206</v>
      </c>
      <c r="AG167" s="122" t="s">
        <v>146</v>
      </c>
      <c r="AH167" s="122" t="s">
        <v>147</v>
      </c>
      <c r="AI167" s="122" t="s">
        <v>148</v>
      </c>
      <c r="AJ167" s="122" t="s">
        <v>149</v>
      </c>
      <c r="AK167" s="113" t="s">
        <v>134</v>
      </c>
    </row>
    <row r="168" spans="1:37" ht="99.75" customHeight="1" x14ac:dyDescent="0.25">
      <c r="A168" s="120"/>
      <c r="B168" s="120"/>
      <c r="C168" s="120"/>
      <c r="D168" s="114"/>
      <c r="E168" s="127"/>
      <c r="F168" s="114"/>
      <c r="G168" s="120"/>
      <c r="H168" s="114"/>
      <c r="I168" s="114"/>
      <c r="J168" s="114"/>
      <c r="K168" s="114"/>
      <c r="L168" s="114"/>
      <c r="M168" s="116"/>
      <c r="N168" s="37" t="s">
        <v>544</v>
      </c>
      <c r="O168" s="38" t="s">
        <v>65</v>
      </c>
      <c r="P168" s="38" t="s">
        <v>67</v>
      </c>
      <c r="Q168" s="38" t="s">
        <v>70</v>
      </c>
      <c r="R168" s="39">
        <f t="shared" si="232"/>
        <v>0.5</v>
      </c>
      <c r="S168" s="38" t="s">
        <v>74</v>
      </c>
      <c r="T168" s="38" t="s">
        <v>76</v>
      </c>
      <c r="U168" s="38" t="s">
        <v>78</v>
      </c>
      <c r="V168" s="40">
        <f t="shared" ref="V168" si="238">V167-(V167*R168)</f>
        <v>0.12</v>
      </c>
      <c r="W168" s="116"/>
      <c r="X168" s="114"/>
      <c r="Y168" s="116"/>
      <c r="Z168" s="114"/>
      <c r="AA168" s="116"/>
      <c r="AB168" s="114"/>
      <c r="AC168" s="341"/>
      <c r="AD168" s="120"/>
      <c r="AE168" s="120"/>
      <c r="AF168" s="120"/>
      <c r="AG168" s="123"/>
      <c r="AH168" s="123"/>
      <c r="AI168" s="123"/>
      <c r="AJ168" s="123"/>
      <c r="AK168" s="114"/>
    </row>
    <row r="169" spans="1:37" s="36" customFormat="1" ht="158.25" customHeight="1" x14ac:dyDescent="0.25">
      <c r="A169" s="170" t="s">
        <v>111</v>
      </c>
      <c r="B169" s="162" t="s">
        <v>92</v>
      </c>
      <c r="C169" s="162" t="s">
        <v>545</v>
      </c>
      <c r="D169" s="162" t="s">
        <v>546</v>
      </c>
      <c r="E169" s="173" t="str">
        <f>CONCATENATE(B169," ",C169," ",D169)</f>
        <v xml:space="preserve">Afectación reputacional por emergencia sanitaria debido a la no recolección de los residuos peligrosos  generados en la UT. debido a que no renovó el contrato con el proveedor asignado. y el retraso de los pagos al proveedor que recolecta los residuos </v>
      </c>
      <c r="F169" s="158" t="s">
        <v>45</v>
      </c>
      <c r="G169" s="162" t="s">
        <v>32</v>
      </c>
      <c r="H169" s="174" t="s">
        <v>202</v>
      </c>
      <c r="I169" s="158" t="s">
        <v>59</v>
      </c>
      <c r="J169" s="158" t="str">
        <f>IF((I169="Muy Bajo"),"20%",IF(I169="Baja","40%",IF(I169="Media","60%",IF(I169="Alta","80%",IF(I169="Muy Alta","100%","0")))))</f>
        <v>20%</v>
      </c>
      <c r="K169" s="158" t="s">
        <v>54</v>
      </c>
      <c r="L169" s="158" t="str">
        <f>IF((K169="Leve"),"20%",IF(K169="Menor","40%",IF(K169="Moderado","60%",IF(K169="Mayor","80%",IF(K169="Catastrófico","100%","0")))))</f>
        <v>20%</v>
      </c>
      <c r="M169" s="156" t="str">
        <f>IF((J169="100%")*(L169="100%"),"Extremo",IF((J169="100%")*(L169="80%"),"Alto",IF((J169="100%")*(L169="60%"),"Alto",IF((J169="100%")*(L169="40%"),"Alto",IF((J169="100%")*(L169="20%"),"Alto",IF((J169="80%")*(L169="100%"),"Extremo",IF((J169="80%")*(L169="80%"),"Alto",IF((J169="80%")*(L169="60%"),"Alto",IF((J169="80%")*(L169="40%"),"Moderado",IF((J169="80%")*(L169="20%"),"Moderado",IF((J169="60%")*(L169="100%"),"Extremo",IF((J169="60%")*(L169="80%"),"Alto",IF((J169="60%")*(L169="60%"),"Moderado",IF((J169="60%")*(L169="40%"),"Moderado",IF((J169="60%")*(L169="20%"),"Moderado",IF((J169="40%")*(L169="100%"),"Extremo",IF((J169="40%")*(L169="80%"),"Alto",IF((J169="40%")*(L169="60%"),"Moderado",IF((J169="40%")*(L169="40%"),"Moderado",IF((J169="40%")*(L169="20%"),"Bajo",IF((J169="20%")*(L169="100%"),"Extremo",IF((J169="20%")*(L169="80%"),"Alto",IF((J169="20%")*(L169="60%"),"Moderado",IF((J169="20%")*(L169="40%"),"Bajo",IF((J169="20%")*(L169="20%"),"Bajo","0")))))))))))))))))))))))))</f>
        <v>Bajo</v>
      </c>
      <c r="N169" s="162" t="s">
        <v>547</v>
      </c>
      <c r="O169" s="158" t="s">
        <v>65</v>
      </c>
      <c r="P169" s="158" t="s">
        <v>67</v>
      </c>
      <c r="Q169" s="158" t="s">
        <v>71</v>
      </c>
      <c r="R169" s="156">
        <f>IF((P169="Preventivo"),"25%",IF(P169="Detectivo","15%",IF(P169="Correctivo","10%","0")))+IF((Q169="Automático"),"25%",IF(Q169="Manual","15%","0"))</f>
        <v>0.4</v>
      </c>
      <c r="S169" s="158" t="s">
        <v>74</v>
      </c>
      <c r="T169" s="158" t="s">
        <v>76</v>
      </c>
      <c r="U169" s="158" t="s">
        <v>78</v>
      </c>
      <c r="V169" s="156">
        <f>IF(O169="probabilidad",J169-(J169*R169),IF(O169="Impacto",(J169-0),"0"))</f>
        <v>0.12</v>
      </c>
      <c r="W169" s="156">
        <f>V170</f>
        <v>0</v>
      </c>
      <c r="X169" s="158" t="str">
        <f>IF((W169&lt;21%),"Muy Bajo",IF((W169&lt;41%),"Baja",IF((W169&lt;61%),"Media",IF((W169&lt;81%),"Alta",IF((W169&lt;101%),"Muy alta","0")))))</f>
        <v>Muy Bajo</v>
      </c>
      <c r="Y169" s="156">
        <f>IF(O169="Impacto",L169-(L169*R169),IF(O169="Probabilidad",L169-0,"0"))</f>
        <v>0.2</v>
      </c>
      <c r="Z169" s="158" t="str">
        <f>IF((Y169&lt;21%),"Leve",IF((Y169&lt;41%),"Menor",IF((Y169&lt;61%),"Moderado",IF((Y169&lt;81%),"Mayor",IF((Y169&lt;101%),"Catastrófico","0")))))</f>
        <v>Leve</v>
      </c>
      <c r="AA169" s="156" t="str">
        <f>IF((X169="Muy alta")*(Z169="Catastrófico"),"Extremo",IF((X169="Muy alta")*(Z169="Mayor"),"Alto",IF((X169="Muy alta")*(Z169="Moderado"),"Alto",IF((X169="Muy alta")*(Z169="Menor"),"Alto",IF((X169="Muy alta")*(Z169="Leve"),"Alto",IF((X169="Alta")*(Z169="Catastrófico"),"Extremo",IF((X169="Alta")*(Z169="Mayor"),"Alto",IF((X169="Alta")*(Z169="Moderado"),"Alto",IF((X169="Alta")*(Z169="Menor"),"Moderado",IF((X169="Alta")*(Z169="Leve"),"Moderado",IF((X169="Media")*(Z169="Catastrófico"),"Extremo",IF((X169="Media")*(Z169="Mayor"),"Alto",IF((X169="Media")*(Z169="Moderado"),"Moderado",IF((X169="Media")*(Z169="Menor"),"Moderado",IF((X169="Media")*(Z169="Leve"),"Moderado",IF((X169="Baja")*(Z169="Catastrófico"),"Extremo",IF((X169="Baja")*(Z169="Mayor"),"Alto",IF((X169="Baja")*(Z169="Moderado"),"Moderado",IF((X169="Baja")*(Z169="Menor"),"Moderado",IF((X169="Baja")*(Z169="Leve"),"Bajo",IF((X169="Muy bajo")*(Z169="Catastrófico"),"Extremo",IF((X169="Muy bajo")*(Z169="Mayor"),"Alto",IF((X169="Muy bajo")*(Z169="Moderado"),"Moderado",IF((X169="Muy bajo")*(Z169="Menor"),"Bajo",IF((X169="Muy bajo")*(Z169="Leve"),"Bajo","0")))))))))))))))))))))))))</f>
        <v>Bajo</v>
      </c>
      <c r="AB169" s="158"/>
      <c r="AC169" s="343" t="s">
        <v>548</v>
      </c>
      <c r="AD169" s="160" t="s">
        <v>213</v>
      </c>
      <c r="AE169" s="345">
        <v>44957</v>
      </c>
      <c r="AF169" s="345">
        <v>44958</v>
      </c>
      <c r="AG169" s="122" t="s">
        <v>146</v>
      </c>
      <c r="AH169" s="122" t="s">
        <v>147</v>
      </c>
      <c r="AI169" s="122" t="s">
        <v>148</v>
      </c>
      <c r="AJ169" s="122" t="s">
        <v>149</v>
      </c>
      <c r="AK169" s="113" t="s">
        <v>134</v>
      </c>
    </row>
    <row r="170" spans="1:37" s="36" customFormat="1" ht="126" customHeight="1" x14ac:dyDescent="0.25">
      <c r="A170" s="157"/>
      <c r="B170" s="157"/>
      <c r="C170" s="157"/>
      <c r="D170" s="157"/>
      <c r="E170" s="172"/>
      <c r="F170" s="157"/>
      <c r="G170" s="157"/>
      <c r="H170" s="157"/>
      <c r="I170" s="157"/>
      <c r="J170" s="157"/>
      <c r="K170" s="157"/>
      <c r="L170" s="157"/>
      <c r="M170" s="157"/>
      <c r="N170" s="157"/>
      <c r="O170" s="157"/>
      <c r="P170" s="157"/>
      <c r="Q170" s="157"/>
      <c r="R170" s="157"/>
      <c r="S170" s="157"/>
      <c r="T170" s="157"/>
      <c r="U170" s="157"/>
      <c r="V170" s="157"/>
      <c r="W170" s="157"/>
      <c r="X170" s="157"/>
      <c r="Y170" s="157"/>
      <c r="Z170" s="157"/>
      <c r="AA170" s="157"/>
      <c r="AB170" s="157"/>
      <c r="AC170" s="344"/>
      <c r="AD170" s="161"/>
      <c r="AE170" s="157"/>
      <c r="AF170" s="157"/>
      <c r="AG170" s="123"/>
      <c r="AH170" s="123"/>
      <c r="AI170" s="123"/>
      <c r="AJ170" s="123"/>
      <c r="AK170" s="114"/>
    </row>
    <row r="171" spans="1:37" s="36" customFormat="1" ht="90.75" customHeight="1" x14ac:dyDescent="0.25">
      <c r="A171" s="170" t="s">
        <v>111</v>
      </c>
      <c r="B171" s="162" t="s">
        <v>109</v>
      </c>
      <c r="C171" s="162" t="s">
        <v>549</v>
      </c>
      <c r="D171" s="162" t="s">
        <v>550</v>
      </c>
      <c r="E171" s="171" t="str">
        <f>CONCATENATE(B171," ",C171," ",D171)</f>
        <v xml:space="preserve">Afectación económica y reputacional por derrame de químicos peligrosos debido a mala manipulación o almacenamiento no adecuado . por el incumplimiento de la normatividad </v>
      </c>
      <c r="F171" s="162" t="s">
        <v>551</v>
      </c>
      <c r="G171" s="162" t="s">
        <v>37</v>
      </c>
      <c r="H171" s="162" t="s">
        <v>552</v>
      </c>
      <c r="I171" s="158" t="s">
        <v>48</v>
      </c>
      <c r="J171" s="158" t="str">
        <f>IF((I171="Muy Bajo"),"20%",IF(I171="Baja","40%",IF(I171="Media","60%",IF(I171="Alta","80%",IF(I171="Muy Alta","100%","0")))))</f>
        <v>80%</v>
      </c>
      <c r="K171" s="158" t="s">
        <v>57</v>
      </c>
      <c r="L171" s="158" t="str">
        <f>IF((K171="Leve"),"20%",IF(K171="Menor","40%",IF(K171="Moderado","60%",IF(K171="Mayor","80%",IF(K171="Catastrófico","100%","0")))))</f>
        <v>80%</v>
      </c>
      <c r="M171" s="156" t="str">
        <f>IF((J171="100%")*(L171="100%"),"Extremo",IF((J171="100%")*(L171="80%"),"Alto",IF((J171="100%")*(L171="60%"),"Alto",IF((J171="100%")*(L171="40%"),"Alto",IF((J171="100%")*(L171="20%"),"Alto",IF((J171="80%")*(L171="100%"),"Extremo",IF((J171="80%")*(L171="80%"),"Alto",IF((J171="80%")*(L171="60%"),"Alto",IF((J171="80%")*(L171="40%"),"Moderado",IF((J171="80%")*(L171="20%"),"Moderado",IF((J171="60%")*(L171="100%"),"Extremo",IF((J171="60%")*(L171="80%"),"Alto",IF((J171="60%")*(L171="60%"),"Moderado",IF((J171="60%")*(L171="40%"),"Moderado",IF((J171="60%")*(L171="20%"),"Moderado",IF((J171="40%")*(L171="100%"),"Extremo",IF((J171="40%")*(L171="80%"),"Alto",IF((J171="40%")*(L171="60%"),"Moderado",IF((J171="40%")*(L171="40%"),"Moderado",IF((J171="40%")*(L171="20%"),"Bajo",IF((J171="20%")*(L171="100%"),"Extremo",IF((J171="20%")*(L171="80%"),"Alto",IF((J171="20%")*(L171="60%"),"Moderado",IF((J171="20%")*(L171="40%"),"Bajo",IF((J171="20%")*(L171="20%"),"Bajo","0")))))))))))))))))))))))))</f>
        <v>Alto</v>
      </c>
      <c r="N171" s="26" t="s">
        <v>553</v>
      </c>
      <c r="O171" s="46" t="s">
        <v>65</v>
      </c>
      <c r="P171" s="46" t="s">
        <v>67</v>
      </c>
      <c r="Q171" s="46" t="s">
        <v>71</v>
      </c>
      <c r="R171" s="48">
        <f t="shared" ref="R171:R190" si="239">IF((P171="Preventivo"),"25%",IF(P171="Detectivo","15%",IF(P171="Correctivo","10%","0")))+IF((Q171="Automático"),"25%",IF(Q171="Manual","15%","0"))</f>
        <v>0.4</v>
      </c>
      <c r="S171" s="46" t="s">
        <v>75</v>
      </c>
      <c r="T171" s="46" t="s">
        <v>77</v>
      </c>
      <c r="U171" s="46"/>
      <c r="V171" s="48">
        <f>IF(O171="probabilidad",J171-(J171*R171),IF(O171="Impacto",(J171-0),"0"))</f>
        <v>0.48</v>
      </c>
      <c r="W171" s="156">
        <f>V172</f>
        <v>0.36</v>
      </c>
      <c r="X171" s="158" t="str">
        <f>IF((W171&lt;21%),"Muy Bajo",IF((W171&lt;41%),"Baja",IF((W171&lt;61%),"Media",IF((W171&lt;81%),"Alta",IF((W171&lt;101%),"Muy alta","0")))))</f>
        <v>Baja</v>
      </c>
      <c r="Y171" s="156">
        <f>IF(O171="Impacto",L171-(L171*R171),IF(O171="Probabilidad",L171-0,"0"))</f>
        <v>0.8</v>
      </c>
      <c r="Z171" s="158" t="str">
        <f>IF((Y171&lt;21%),"Leve",IF((Y171&lt;41%),"Menor",IF((Y171&lt;61%),"Moderado",IF((Y171&lt;81%),"Mayor",IF((Y171&lt;101%),"Catastrófico","0")))))</f>
        <v>Mayor</v>
      </c>
      <c r="AA171" s="156" t="str">
        <f>IF((X171="Muy alta")*(Z171="Catastrófico"),"Extremo",IF((X171="Muy alta")*(Z171="Mayor"),"Alto",IF((X171="Muy alta")*(Z171="Moderado"),"Alto",IF((X171="Muy alta")*(Z171="Menor"),"Alto",IF((X171="Muy alta")*(Z171="Leve"),"Alto",IF((X171="Alta")*(Z171="Catastrófico"),"Extremo",IF((X171="Alta")*(Z171="Mayor"),"Alto",IF((X171="Alta")*(Z171="Moderado"),"Alto",IF((X171="Alta")*(Z171="Menor"),"Moderado",IF((X171="Alta")*(Z171="Leve"),"Moderado",IF((X171="Media")*(Z171="Catastrófico"),"Extremo",IF((X171="Media")*(Z171="Mayor"),"Alto",IF((X171="Media")*(Z171="Moderado"),"Moderado",IF((X171="Media")*(Z171="Menor"),"Moderado",IF((X171="Media")*(Z171="Leve"),"Moderado",IF((X171="Baja")*(Z171="Catastrófico"),"Extremo",IF((X171="Baja")*(Z171="Mayor"),"Alto",IF((X171="Baja")*(Z171="Moderado"),"Moderado",IF((X171="Baja")*(Z171="Menor"),"Moderado",IF((X171="Baja")*(Z171="Leve"),"Bajo",IF((X171="Muy bajo")*(Z171="Catastrófico"),"Extremo",IF((X171="Muy bajo")*(Z171="Mayor"),"Alto",IF((X171="Muy bajo")*(Z171="Moderado"),"Moderado",IF((X171="Muy bajo")*(Z171="Menor"),"Bajo",IF((X171="Muy bajo")*(Z171="Leve"),"Bajo","0")))))))))))))))))))))))))</f>
        <v>Alto</v>
      </c>
      <c r="AB171" s="158" t="s">
        <v>83</v>
      </c>
      <c r="AC171" s="162" t="s">
        <v>554</v>
      </c>
      <c r="AD171" s="162" t="s">
        <v>213</v>
      </c>
      <c r="AE171" s="345">
        <v>44957</v>
      </c>
      <c r="AF171" s="345">
        <v>44958</v>
      </c>
      <c r="AG171" s="122" t="s">
        <v>146</v>
      </c>
      <c r="AH171" s="122" t="s">
        <v>147</v>
      </c>
      <c r="AI171" s="122" t="s">
        <v>148</v>
      </c>
      <c r="AJ171" s="122" t="s">
        <v>149</v>
      </c>
      <c r="AK171" s="113" t="s">
        <v>134</v>
      </c>
    </row>
    <row r="172" spans="1:37" s="36" customFormat="1" ht="90.75" customHeight="1" x14ac:dyDescent="0.25">
      <c r="A172" s="157"/>
      <c r="B172" s="157"/>
      <c r="C172" s="157"/>
      <c r="D172" s="157"/>
      <c r="E172" s="172"/>
      <c r="F172" s="157"/>
      <c r="G172" s="157"/>
      <c r="H172" s="157"/>
      <c r="I172" s="157"/>
      <c r="J172" s="157"/>
      <c r="K172" s="157"/>
      <c r="L172" s="157"/>
      <c r="M172" s="157"/>
      <c r="N172" s="26" t="s">
        <v>555</v>
      </c>
      <c r="O172" s="46" t="s">
        <v>556</v>
      </c>
      <c r="P172" s="46" t="s">
        <v>557</v>
      </c>
      <c r="Q172" s="101" t="s">
        <v>558</v>
      </c>
      <c r="R172" s="48">
        <f t="shared" si="239"/>
        <v>0.25</v>
      </c>
      <c r="S172" s="46" t="s">
        <v>559</v>
      </c>
      <c r="T172" s="46" t="s">
        <v>560</v>
      </c>
      <c r="U172" s="46" t="s">
        <v>561</v>
      </c>
      <c r="V172" s="48">
        <f>V171-(V171*R172)</f>
        <v>0.36</v>
      </c>
      <c r="W172" s="157"/>
      <c r="X172" s="157"/>
      <c r="Y172" s="157"/>
      <c r="Z172" s="157"/>
      <c r="AA172" s="157"/>
      <c r="AB172" s="157"/>
      <c r="AC172" s="157"/>
      <c r="AD172" s="157"/>
      <c r="AE172" s="157"/>
      <c r="AF172" s="157"/>
      <c r="AG172" s="123"/>
      <c r="AH172" s="123"/>
      <c r="AI172" s="123"/>
      <c r="AJ172" s="123"/>
      <c r="AK172" s="114"/>
    </row>
    <row r="173" spans="1:37" s="36" customFormat="1" ht="129" customHeight="1" x14ac:dyDescent="0.25">
      <c r="A173" s="170" t="s">
        <v>111</v>
      </c>
      <c r="B173" s="162" t="s">
        <v>109</v>
      </c>
      <c r="C173" s="162" t="s">
        <v>562</v>
      </c>
      <c r="D173" s="162" t="s">
        <v>563</v>
      </c>
      <c r="E173" s="170" t="str">
        <f>CONCATENATE(B173," ",C173," ",D173)</f>
        <v>Afectación económica y reputacional por caida de arboles y/o ramas sobre personas , bienes o estructuras   debido afectaciones fitosanitarias , por condiciones o temporadas climaticas o por falta de mantenimiento</v>
      </c>
      <c r="F173" s="162" t="s">
        <v>564</v>
      </c>
      <c r="G173" s="162" t="s">
        <v>32</v>
      </c>
      <c r="H173" s="162" t="s">
        <v>565</v>
      </c>
      <c r="I173" s="158" t="s">
        <v>47</v>
      </c>
      <c r="J173" s="158" t="str">
        <f>IF((I173="Muy Bajo"),"20%",IF(I173="Baja","40%",IF(I173="Media","60%",IF(I173="Alta","80%",IF(I173="Muy Alta","100%","0")))))</f>
        <v>60%</v>
      </c>
      <c r="K173" s="158" t="s">
        <v>56</v>
      </c>
      <c r="L173" s="158" t="str">
        <f>IF((K173="Leve"),"20%",IF(K173="Menor","40%",IF(K173="Moderado","60%",IF(K173="Mayor","80%",IF(K173="Catastrófico","100%","0")))))</f>
        <v>60%</v>
      </c>
      <c r="M173" s="156" t="str">
        <f>IF((J173="100%")*(L173="100%"),"Extremo",IF((J173="100%")*(L173="80%"),"Alto",IF((J173="100%")*(L173="60%"),"Alto",IF((J173="100%")*(L173="40%"),"Alto",IF((J173="100%")*(L173="20%"),"Alto",IF((J173="80%")*(L173="100%"),"Extremo",IF((J173="80%")*(L173="80%"),"Alto",IF((J173="80%")*(L173="60%"),"Alto",IF((J173="80%")*(L173="40%"),"Moderado",IF((J173="80%")*(L173="20%"),"Moderado",IF((J173="60%")*(L173="100%"),"Extremo",IF((J173="60%")*(L173="80%"),"Alto",IF((J173="60%")*(L173="60%"),"Moderado",IF((J173="60%")*(L173="40%"),"Moderado",IF((J173="60%")*(L173="20%"),"Moderado",IF((J173="40%")*(L173="100%"),"Extremo",IF((J173="40%")*(L173="80%"),"Alto",IF((J173="40%")*(L173="60%"),"Moderado",IF((J173="40%")*(L173="40%"),"Moderado",IF((J173="40%")*(L173="20%"),"Bajo",IF((J173="20%")*(L173="100%"),"Extremo",IF((J173="20%")*(L173="80%"),"Alto",IF((J173="20%")*(L173="60%"),"Moderado",IF((J173="20%")*(L173="40%"),"Bajo",IF((J173="20%")*(L173="20%"),"Bajo","0")))))))))))))))))))))))))</f>
        <v>Moderado</v>
      </c>
      <c r="N173" s="26" t="s">
        <v>566</v>
      </c>
      <c r="O173" s="46" t="s">
        <v>1</v>
      </c>
      <c r="P173" s="46" t="s">
        <v>67</v>
      </c>
      <c r="Q173" s="46" t="s">
        <v>567</v>
      </c>
      <c r="R173" s="48">
        <f t="shared" si="239"/>
        <v>0.25</v>
      </c>
      <c r="S173" s="46" t="s">
        <v>75</v>
      </c>
      <c r="T173" s="46" t="s">
        <v>76</v>
      </c>
      <c r="U173" s="46" t="s">
        <v>79</v>
      </c>
      <c r="V173" s="48">
        <f>IF(O173="probabilidad",J173-(J173*R173),IF(O173="Impacto",(J173-0),"0"))</f>
        <v>0.6</v>
      </c>
      <c r="W173" s="156">
        <f>V174</f>
        <v>0.6</v>
      </c>
      <c r="X173" s="158" t="str">
        <f>IF((W173&lt;21%),"Muy Bajo",IF((W173&lt;41%),"Baja",IF((W173&lt;61%),"Media",IF((W173&lt;81%),"Alta",IF((W173&lt;101%),"Muy alta","0")))))</f>
        <v>Media</v>
      </c>
      <c r="Y173" s="156">
        <f>IF(O173="Impacto",L173-(L173*R173),IF(O173="Probabilidad",L173-0,"0"))</f>
        <v>0.44999999999999996</v>
      </c>
      <c r="Z173" s="158" t="str">
        <f>IF((Y173&lt;21%),"Leve",IF((Y173&lt;41%),"Menor",IF((Y173&lt;61%),"Moderado",IF((Y173&lt;81%),"Mayor",IF((Y173&lt;101%),"Catastrófico","0")))))</f>
        <v>Moderado</v>
      </c>
      <c r="AA173" s="156" t="str">
        <f>IF((X173="Muy alta")*(Z173="Catastrófico"),"Extremo",IF((X173="Muy alta")*(Z173="Mayor"),"Alto",IF((X173="Muy alta")*(Z173="Moderado"),"Alto",IF((X173="Muy alta")*(Z173="Menor"),"Alto",IF((X173="Muy alta")*(Z173="Leve"),"Alto",IF((X173="Alta")*(Z173="Catastrófico"),"Extremo",IF((X173="Alta")*(Z173="Mayor"),"Alto",IF((X173="Alta")*(Z173="Moderado"),"Alto",IF((X173="Alta")*(Z173="Menor"),"Moderado",IF((X173="Alta")*(Z173="Leve"),"Moderado",IF((X173="Media")*(Z173="Catastrófico"),"Extremo",IF((X173="Media")*(Z173="Mayor"),"Alto",IF((X173="Media")*(Z173="Moderado"),"Moderado",IF((X173="Media")*(Z173="Menor"),"Moderado",IF((X173="Media")*(Z173="Leve"),"Moderado",IF((X173="Baja")*(Z173="Catastrófico"),"Extremo",IF((X173="Baja")*(Z173="Mayor"),"Alto",IF((X173="Baja")*(Z173="Moderado"),"Moderado",IF((X173="Baja")*(Z173="Menor"),"Moderado",IF((X173="Baja")*(Z173="Leve"),"Bajo",IF((X173="Muy bajo")*(Z173="Catastrófico"),"Extremo",IF((X173="Muy bajo")*(Z173="Mayor"),"Alto",IF((X173="Muy bajo")*(Z173="Moderado"),"Moderado",IF((X173="Muy bajo")*(Z173="Menor"),"Bajo",IF((X173="Muy bajo")*(Z173="Leve"),"Bajo","0")))))))))))))))))))))))))</f>
        <v>Moderado</v>
      </c>
      <c r="AB173" s="158" t="s">
        <v>81</v>
      </c>
      <c r="AC173" s="26" t="s">
        <v>568</v>
      </c>
      <c r="AD173" s="162" t="s">
        <v>213</v>
      </c>
      <c r="AE173" s="345">
        <v>44957</v>
      </c>
      <c r="AF173" s="345">
        <v>44958</v>
      </c>
      <c r="AG173" s="122" t="s">
        <v>146</v>
      </c>
      <c r="AH173" s="122" t="s">
        <v>147</v>
      </c>
      <c r="AI173" s="122" t="s">
        <v>148</v>
      </c>
      <c r="AJ173" s="122" t="s">
        <v>149</v>
      </c>
      <c r="AK173" s="113" t="s">
        <v>134</v>
      </c>
    </row>
    <row r="174" spans="1:37" s="36" customFormat="1" ht="54" customHeight="1" x14ac:dyDescent="0.25">
      <c r="A174" s="157"/>
      <c r="B174" s="157"/>
      <c r="C174" s="157"/>
      <c r="D174" s="157"/>
      <c r="E174" s="172"/>
      <c r="F174" s="157"/>
      <c r="G174" s="157"/>
      <c r="H174" s="157"/>
      <c r="I174" s="157"/>
      <c r="J174" s="157"/>
      <c r="K174" s="157"/>
      <c r="L174" s="157"/>
      <c r="M174" s="157"/>
      <c r="N174" s="26" t="s">
        <v>569</v>
      </c>
      <c r="O174" s="46" t="s">
        <v>570</v>
      </c>
      <c r="P174" s="46" t="s">
        <v>571</v>
      </c>
      <c r="Q174" s="46" t="s">
        <v>567</v>
      </c>
      <c r="R174" s="48">
        <f t="shared" si="239"/>
        <v>0</v>
      </c>
      <c r="S174" s="46" t="s">
        <v>559</v>
      </c>
      <c r="T174" s="46" t="s">
        <v>560</v>
      </c>
      <c r="U174" s="46" t="s">
        <v>572</v>
      </c>
      <c r="V174" s="48">
        <f>V173-(V173*R174)</f>
        <v>0.6</v>
      </c>
      <c r="W174" s="157"/>
      <c r="X174" s="157"/>
      <c r="Y174" s="157"/>
      <c r="Z174" s="157"/>
      <c r="AA174" s="157"/>
      <c r="AB174" s="157"/>
      <c r="AC174" s="26"/>
      <c r="AD174" s="157"/>
      <c r="AE174" s="157"/>
      <c r="AF174" s="157"/>
      <c r="AG174" s="123"/>
      <c r="AH174" s="123"/>
      <c r="AI174" s="123"/>
      <c r="AJ174" s="123"/>
      <c r="AK174" s="114"/>
    </row>
    <row r="175" spans="1:37" s="36" customFormat="1" ht="214.5" customHeight="1" x14ac:dyDescent="0.25">
      <c r="A175" s="346" t="s">
        <v>111</v>
      </c>
      <c r="B175" s="346" t="s">
        <v>109</v>
      </c>
      <c r="C175" s="346" t="s">
        <v>573</v>
      </c>
      <c r="D175" s="162" t="s">
        <v>574</v>
      </c>
      <c r="E175" s="170" t="str">
        <f>CONCATENATE(B175," ",C175," ",D175)</f>
        <v xml:space="preserve">Afectación económica y reputacional por contaminación del aire debido a exceso de material particulado </v>
      </c>
      <c r="F175" s="158" t="s">
        <v>45</v>
      </c>
      <c r="G175" s="162" t="s">
        <v>32</v>
      </c>
      <c r="H175" s="162" t="s">
        <v>575</v>
      </c>
      <c r="I175" s="158" t="s">
        <v>47</v>
      </c>
      <c r="J175" s="158" t="str">
        <f>IF((I175="Muy Bajo"),"20%",IF(I175="Baja","40%",IF(I175="Media","60%",IF(I175="Alta","80%",IF(I175="Muy Alta","100%","0")))))</f>
        <v>60%</v>
      </c>
      <c r="K175" s="158" t="s">
        <v>56</v>
      </c>
      <c r="L175" s="158" t="str">
        <f>IF((K175="Leve"),"20%",IF(K175="Menor","40%",IF(K175="Moderado","60%",IF(K175="Mayor","80%",IF(K175="Catastrófico","100%","0")))))</f>
        <v>60%</v>
      </c>
      <c r="M175" s="156" t="str">
        <f>IF((J175="100%")*(L175="100%"),"Extremo",IF((J175="100%")*(L175="80%"),"Alto",IF((J175="100%")*(L175="60%"),"Alto",IF((J175="100%")*(L175="40%"),"Alto",IF((J175="100%")*(L175="20%"),"Alto",IF((J175="80%")*(L175="100%"),"Extremo",IF((J175="80%")*(L175="80%"),"Alto",IF((J175="80%")*(L175="60%"),"Alto",IF((J175="80%")*(L175="40%"),"Moderado",IF((J175="80%")*(L175="20%"),"Moderado",IF((J175="60%")*(L175="100%"),"Extremo",IF((J175="60%")*(L175="80%"),"Alto",IF((J175="60%")*(L175="60%"),"Moderado",IF((J175="60%")*(L175="40%"),"Moderado",IF((J175="60%")*(L175="20%"),"Moderado",IF((J175="40%")*(L175="100%"),"Extremo",IF((J175="40%")*(L175="80%"),"Alto",IF((J175="40%")*(L175="60%"),"Moderado",IF((J175="40%")*(L175="40%"),"Moderado",IF((J175="40%")*(L175="20%"),"Bajo",IF((J175="20%")*(L175="100%"),"Extremo",IF((J175="20%")*(L175="80%"),"Alto",IF((J175="20%")*(L175="60%"),"Moderado",IF((J175="20%")*(L175="40%"),"Bajo",IF((J175="20%")*(L175="20%"),"Bajo","0")))))))))))))))))))))))))</f>
        <v>Moderado</v>
      </c>
      <c r="N175" s="102" t="s">
        <v>576</v>
      </c>
      <c r="O175" s="103" t="s">
        <v>1</v>
      </c>
      <c r="P175" s="103" t="s">
        <v>67</v>
      </c>
      <c r="Q175" s="103" t="s">
        <v>71</v>
      </c>
      <c r="R175" s="104">
        <f t="shared" si="239"/>
        <v>0.4</v>
      </c>
      <c r="S175" s="103" t="s">
        <v>75</v>
      </c>
      <c r="T175" s="103" t="s">
        <v>76</v>
      </c>
      <c r="U175" s="103" t="s">
        <v>79</v>
      </c>
      <c r="V175" s="48">
        <f>IF(O175="probabilidad",J175-(J175*R175),IF(O175="Impacto",(J175-0),"0"))</f>
        <v>0.6</v>
      </c>
      <c r="W175" s="156">
        <f>V176</f>
        <v>0.6</v>
      </c>
      <c r="X175" s="158" t="str">
        <f>IF((W175&lt;21%),"Muy Bajo",IF((W175&lt;41%),"Baja",IF((W175&lt;61%),"Media",IF((W175&lt;81%),"Alta",IF((W175&lt;101%),"Muy alta","0")))))</f>
        <v>Media</v>
      </c>
      <c r="Y175" s="156">
        <f>IF(O175="Impacto",L175-(L175*R175),IF(O175="Probabilidad",L175-0,"0"))</f>
        <v>0.36</v>
      </c>
      <c r="Z175" s="158" t="str">
        <f>IF((Y175&lt;21%),"Leve",IF((Y175&lt;41%),"Menor",IF((Y175&lt;61%),"Moderado",IF((Y175&lt;81%),"Mayor",IF((Y175&lt;101%),"Catastrófico","0")))))</f>
        <v>Menor</v>
      </c>
      <c r="AA175" s="156" t="str">
        <f>IF((X175="Muy alta")*(Z175="Catastrófico"),"Extremo",IF((X175="Muy alta")*(Z175="Mayor"),"Alto",IF((X175="Muy alta")*(Z175="Moderado"),"Alto",IF((X175="Muy alta")*(Z175="Menor"),"Alto",IF((X175="Muy alta")*(Z175="Leve"),"Alto",IF((X175="Alta")*(Z175="Catastrófico"),"Extremo",IF((X175="Alta")*(Z175="Mayor"),"Alto",IF((X175="Alta")*(Z175="Moderado"),"Alto",IF((X175="Alta")*(Z175="Menor"),"Moderado",IF((X175="Alta")*(Z175="Leve"),"Moderado",IF((X175="Media")*(Z175="Catastrófico"),"Extremo",IF((X175="Media")*(Z175="Mayor"),"Alto",IF((X175="Media")*(Z175="Moderado"),"Moderado",IF((X175="Media")*(Z175="Menor"),"Moderado",IF((X175="Media")*(Z175="Leve"),"Moderado",IF((X175="Baja")*(Z175="Catastrófico"),"Extremo",IF((X175="Baja")*(Z175="Mayor"),"Alto",IF((X175="Baja")*(Z175="Moderado"),"Moderado",IF((X175="Baja")*(Z175="Menor"),"Moderado",IF((X175="Baja")*(Z175="Leve"),"Bajo",IF((X175="Muy bajo")*(Z175="Catastrófico"),"Extremo",IF((X175="Muy bajo")*(Z175="Mayor"),"Alto",IF((X175="Muy bajo")*(Z175="Moderado"),"Moderado",IF((X175="Muy bajo")*(Z175="Menor"),"Bajo",IF((X175="Muy bajo")*(Z175="Leve"),"Bajo","0")))))))))))))))))))))))))</f>
        <v>Moderado</v>
      </c>
      <c r="AB175" s="158" t="s">
        <v>82</v>
      </c>
      <c r="AC175" s="105" t="s">
        <v>577</v>
      </c>
      <c r="AD175" s="162" t="s">
        <v>213</v>
      </c>
      <c r="AE175" s="345">
        <v>44957</v>
      </c>
      <c r="AF175" s="345">
        <v>44958</v>
      </c>
      <c r="AG175" s="122" t="s">
        <v>146</v>
      </c>
      <c r="AH175" s="122" t="s">
        <v>147</v>
      </c>
      <c r="AI175" s="122" t="s">
        <v>148</v>
      </c>
      <c r="AJ175" s="122" t="s">
        <v>149</v>
      </c>
      <c r="AK175" s="113" t="s">
        <v>134</v>
      </c>
    </row>
    <row r="176" spans="1:37" s="36" customFormat="1" ht="1.5" customHeight="1" x14ac:dyDescent="0.25">
      <c r="A176" s="157"/>
      <c r="B176" s="157"/>
      <c r="C176" s="157"/>
      <c r="D176" s="157"/>
      <c r="E176" s="172"/>
      <c r="F176" s="157"/>
      <c r="G176" s="157"/>
      <c r="H176" s="157"/>
      <c r="I176" s="157"/>
      <c r="J176" s="157"/>
      <c r="K176" s="157"/>
      <c r="L176" s="157"/>
      <c r="M176" s="157"/>
      <c r="N176" s="26"/>
      <c r="O176" s="46"/>
      <c r="P176" s="46"/>
      <c r="Q176" s="46"/>
      <c r="R176" s="48">
        <f t="shared" si="239"/>
        <v>0</v>
      </c>
      <c r="S176" s="46"/>
      <c r="T176" s="46"/>
      <c r="U176" s="46"/>
      <c r="V176" s="48">
        <f t="shared" ref="V176:V190" si="240">V175-(V175*R176)</f>
        <v>0.6</v>
      </c>
      <c r="W176" s="157"/>
      <c r="X176" s="157"/>
      <c r="Y176" s="157"/>
      <c r="Z176" s="157"/>
      <c r="AA176" s="157"/>
      <c r="AB176" s="157"/>
      <c r="AC176" s="105"/>
      <c r="AD176" s="157"/>
      <c r="AE176" s="157"/>
      <c r="AF176" s="157"/>
      <c r="AG176" s="123"/>
      <c r="AH176" s="123"/>
      <c r="AI176" s="123"/>
      <c r="AJ176" s="123"/>
      <c r="AK176" s="114"/>
    </row>
    <row r="177" spans="1:37" s="36" customFormat="1" ht="240" customHeight="1" x14ac:dyDescent="0.25">
      <c r="A177" s="346" t="s">
        <v>111</v>
      </c>
      <c r="B177" s="347" t="s">
        <v>109</v>
      </c>
      <c r="C177" s="346" t="s">
        <v>578</v>
      </c>
      <c r="D177" s="162" t="s">
        <v>579</v>
      </c>
      <c r="E177" s="170" t="str">
        <f>CONCATENATE(B177," ",C177," ",D177)</f>
        <v>Afectación económica y reputacional por ingreso de animales: zarigüellas, muciélagos a las oficinas o salones  debido a fallas en la infraestructura que crea un habitat ideal para estas especies</v>
      </c>
      <c r="F177" s="158" t="s">
        <v>44</v>
      </c>
      <c r="G177" s="162" t="s">
        <v>32</v>
      </c>
      <c r="H177" s="162" t="s">
        <v>575</v>
      </c>
      <c r="I177" s="158" t="s">
        <v>47</v>
      </c>
      <c r="J177" s="158" t="str">
        <f>IF((I177="Muy Bajo"),"20%",IF(I177="Baja","40%",IF(I177="Media","60%",IF(I177="Alta","80%",IF(I177="Muy Alta","100%","0")))))</f>
        <v>60%</v>
      </c>
      <c r="K177" s="158" t="s">
        <v>56</v>
      </c>
      <c r="L177" s="158" t="str">
        <f>IF((K177="Leve"),"20%",IF(K177="Menor","40%",IF(K177="Moderado","60%",IF(K177="Mayor","80%",IF(K177="Catastrófico","100%","0")))))</f>
        <v>60%</v>
      </c>
      <c r="M177" s="156" t="str">
        <f>IF((J177="100%")*(L177="100%"),"Extremo",IF((J177="100%")*(L177="80%"),"Alto",IF((J177="100%")*(L177="60%"),"Alto",IF((J177="100%")*(L177="40%"),"Alto",IF((J177="100%")*(L177="20%"),"Alto",IF((J177="80%")*(L177="100%"),"Extremo",IF((J177="80%")*(L177="80%"),"Alto",IF((J177="80%")*(L177="60%"),"Alto",IF((J177="80%")*(L177="40%"),"Moderado",IF((J177="80%")*(L177="20%"),"Moderado",IF((J177="60%")*(L177="100%"),"Extremo",IF((J177="60%")*(L177="80%"),"Alto",IF((J177="60%")*(L177="60%"),"Moderado",IF((J177="60%")*(L177="40%"),"Moderado",IF((J177="60%")*(L177="20%"),"Moderado",IF((J177="40%")*(L177="100%"),"Extremo",IF((J177="40%")*(L177="80%"),"Alto",IF((J177="40%")*(L177="60%"),"Moderado",IF((J177="40%")*(L177="40%"),"Moderado",IF((J177="40%")*(L177="20%"),"Bajo",IF((J177="20%")*(L177="100%"),"Extremo",IF((J177="20%")*(L177="80%"),"Alto",IF((J177="20%")*(L177="60%"),"Moderado",IF((J177="20%")*(L177="40%"),"Bajo",IF((J177="20%")*(L177="20%"),"Bajo","0")))))))))))))))))))))))))</f>
        <v>Moderado</v>
      </c>
      <c r="N177" s="102" t="s">
        <v>580</v>
      </c>
      <c r="O177" s="103" t="s">
        <v>1</v>
      </c>
      <c r="P177" s="103" t="s">
        <v>69</v>
      </c>
      <c r="Q177" s="103" t="s">
        <v>71</v>
      </c>
      <c r="R177" s="48">
        <f t="shared" si="239"/>
        <v>0.25</v>
      </c>
      <c r="S177" s="103" t="s">
        <v>75</v>
      </c>
      <c r="T177" s="103" t="s">
        <v>77</v>
      </c>
      <c r="U177" s="103" t="s">
        <v>79</v>
      </c>
      <c r="V177" s="48">
        <f t="shared" si="240"/>
        <v>0.44999999999999996</v>
      </c>
      <c r="W177" s="156">
        <f>V178</f>
        <v>0.33749999999999997</v>
      </c>
      <c r="X177" s="158" t="str">
        <f>IF((W177&lt;21%),"Muy Bajo",IF((W177&lt;41%),"Baja",IF((W177&lt;61%),"Media",IF((W177&lt;81%),"Alta",IF((W177&lt;101%),"Muy alta","0")))))</f>
        <v>Baja</v>
      </c>
      <c r="Y177" s="156">
        <f>IF(O177="Impacto",L177-(L177*R177),IF(O177="Probabilidad",L177-0,"0"))</f>
        <v>0.44999999999999996</v>
      </c>
      <c r="Z177" s="158" t="s">
        <v>56</v>
      </c>
      <c r="AA177" s="156" t="str">
        <f>IF((X177="Muy alta")*(Z177="Catastrófico"),"Extremo",IF((X177="Muy alta")*(Z177="Mayor"),"Alto",IF((X177="Muy alta")*(Z177="Moderado"),"Alto",IF((X177="Muy alta")*(Z177="Menor"),"Alto",IF((X177="Muy alta")*(Z177="Leve"),"Alto",IF((X177="Alta")*(Z177="Catastrófico"),"Extremo",IF((X177="Alta")*(Z177="Mayor"),"Alto",IF((X177="Alta")*(Z177="Moderado"),"Alto",IF((X177="Alta")*(Z177="Menor"),"Moderado",IF((X177="Alta")*(Z177="Leve"),"Moderado",IF((X177="Media")*(Z177="Catastrófico"),"Extremo",IF((X177="Media")*(Z177="Mayor"),"Alto",IF((X177="Media")*(Z177="Moderado"),"Moderado",IF((X177="Media")*(Z177="Menor"),"Moderado",IF((X177="Media")*(Z177="Leve"),"Moderado",IF((X177="Baja")*(Z177="Catastrófico"),"Extremo",IF((X177="Baja")*(Z177="Mayor"),"Alto",IF((X177="Baja")*(Z177="Moderado"),"Moderado",IF((X177="Baja")*(Z177="Menor"),"Moderado",IF((X177="Baja")*(Z177="Leve"),"Bajo",IF((X177="Muy bajo")*(Z177="Catastrófico"),"Extremo",IF((X177="Muy bajo")*(Z177="Mayor"),"Alto",IF((X177="Muy bajo")*(Z177="Moderado"),"Moderado",IF((X177="Muy bajo")*(Z177="Menor"),"Bajo",IF((X177="Muy bajo")*(Z177="Leve"),"Bajo","0")))))))))))))))))))))))))</f>
        <v>Moderado</v>
      </c>
      <c r="AB177" s="158" t="s">
        <v>85</v>
      </c>
      <c r="AC177" s="105" t="s">
        <v>581</v>
      </c>
      <c r="AD177" s="162" t="s">
        <v>213</v>
      </c>
      <c r="AE177" s="345">
        <v>44957</v>
      </c>
      <c r="AF177" s="345">
        <v>44958</v>
      </c>
      <c r="AG177" s="122" t="s">
        <v>146</v>
      </c>
      <c r="AH177" s="122" t="s">
        <v>147</v>
      </c>
      <c r="AI177" s="122" t="s">
        <v>148</v>
      </c>
      <c r="AJ177" s="122" t="s">
        <v>149</v>
      </c>
      <c r="AK177" s="113" t="s">
        <v>134</v>
      </c>
    </row>
    <row r="178" spans="1:37" s="36" customFormat="1" ht="1.5" customHeight="1" x14ac:dyDescent="0.25">
      <c r="A178" s="157"/>
      <c r="B178" s="157"/>
      <c r="C178" s="157"/>
      <c r="D178" s="157"/>
      <c r="E178" s="172"/>
      <c r="F178" s="157"/>
      <c r="G178" s="157"/>
      <c r="H178" s="157"/>
      <c r="I178" s="157"/>
      <c r="J178" s="157"/>
      <c r="K178" s="157"/>
      <c r="L178" s="157"/>
      <c r="M178" s="157"/>
      <c r="N178" s="106" t="s">
        <v>582</v>
      </c>
      <c r="O178" s="103" t="s">
        <v>1</v>
      </c>
      <c r="P178" s="103" t="s">
        <v>69</v>
      </c>
      <c r="Q178" s="103" t="s">
        <v>71</v>
      </c>
      <c r="R178" s="48">
        <f t="shared" si="239"/>
        <v>0.25</v>
      </c>
      <c r="S178" s="103" t="s">
        <v>75</v>
      </c>
      <c r="T178" s="103" t="s">
        <v>77</v>
      </c>
      <c r="U178" s="103" t="s">
        <v>79</v>
      </c>
      <c r="V178" s="48">
        <f t="shared" si="240"/>
        <v>0.33749999999999997</v>
      </c>
      <c r="W178" s="157"/>
      <c r="X178" s="157"/>
      <c r="Y178" s="157"/>
      <c r="Z178" s="157"/>
      <c r="AA178" s="157"/>
      <c r="AB178" s="157"/>
      <c r="AC178" s="107"/>
      <c r="AD178" s="157"/>
      <c r="AE178" s="157"/>
      <c r="AF178" s="157"/>
      <c r="AG178" s="123"/>
      <c r="AH178" s="123"/>
      <c r="AI178" s="123"/>
      <c r="AJ178" s="123"/>
      <c r="AK178" s="114"/>
    </row>
    <row r="179" spans="1:37" s="36" customFormat="1" ht="69.75" customHeight="1" x14ac:dyDescent="0.25">
      <c r="A179" s="170" t="s">
        <v>111</v>
      </c>
      <c r="B179" s="171" t="s">
        <v>109</v>
      </c>
      <c r="C179" s="170" t="s">
        <v>583</v>
      </c>
      <c r="D179" s="170" t="s">
        <v>584</v>
      </c>
      <c r="E179" s="170" t="str">
        <f>CONCATENATE(B179," ",C179," ",D179)</f>
        <v>Afectación económica y reputacional por acumulación de pilas, baterias, toners debido a la cantidad de residuos posconsumo que se generan en la Universidad del Tolima</v>
      </c>
      <c r="F179" s="174" t="s">
        <v>42</v>
      </c>
      <c r="G179" s="170" t="s">
        <v>32</v>
      </c>
      <c r="H179" s="170" t="s">
        <v>47</v>
      </c>
      <c r="I179" s="174" t="s">
        <v>47</v>
      </c>
      <c r="J179" s="174" t="str">
        <f>IF((I179="Muy Bajo"),"20%",IF(I179="Baja","40%",IF(I179="Media","60%",IF(I179="Alta","80%",IF(I179="Muy Alta","100%","0")))))</f>
        <v>60%</v>
      </c>
      <c r="K179" s="174" t="s">
        <v>55</v>
      </c>
      <c r="L179" s="174" t="str">
        <f>IF((K179="Leve"),"20%",IF(K179="Menor","40%",IF(K179="Moderado","60%",IF(K179="Mayor","80%",IF(K179="Catastrófico","100%","0")))))</f>
        <v>40%</v>
      </c>
      <c r="M179" s="348" t="str">
        <f>IF((J179="100%")*(L179="100%"),"Extremo",IF((J179="100%")*(L179="80%"),"Alto",IF((J179="100%")*(L179="60%"),"Alto",IF((J179="100%")*(L179="40%"),"Alto",IF((J179="100%")*(L179="20%"),"Alto",IF((J179="80%")*(L179="100%"),"Extremo",IF((J179="80%")*(L179="80%"),"Alto",IF((J179="80%")*(L179="60%"),"Alto",IF((J179="80%")*(L179="40%"),"Moderado",IF((J179="80%")*(L179="20%"),"Moderado",IF((J179="60%")*(L179="100%"),"Extremo",IF((J179="60%")*(L179="80%"),"Alto",IF((J179="60%")*(L179="60%"),"Moderado",IF((J179="60%")*(L179="40%"),"Moderado",IF((J179="60%")*(L179="20%"),"Moderado",IF((J179="40%")*(L179="100%"),"Extremo",IF((J179="40%")*(L179="80%"),"Alto",IF((J179="40%")*(L179="60%"),"Moderado",IF((J179="40%")*(L179="40%"),"Moderado",IF((J179="40%")*(L179="20%"),"Bajo",IF((J179="20%")*(L179="100%"),"Extremo",IF((J179="20%")*(L179="80%"),"Alto",IF((J179="20%")*(L179="60%"),"Moderado",IF((J179="20%")*(L179="40%"),"Bajo",IF((J179="20%")*(L179="20%"),"Bajo","0")))))))))))))))))))))))))</f>
        <v>Moderado</v>
      </c>
      <c r="N179" s="102" t="s">
        <v>585</v>
      </c>
      <c r="O179" s="103" t="s">
        <v>1</v>
      </c>
      <c r="P179" s="103" t="s">
        <v>69</v>
      </c>
      <c r="Q179" s="103" t="s">
        <v>71</v>
      </c>
      <c r="R179" s="104">
        <f t="shared" si="239"/>
        <v>0.25</v>
      </c>
      <c r="S179" s="103" t="s">
        <v>74</v>
      </c>
      <c r="T179" s="103" t="s">
        <v>77</v>
      </c>
      <c r="U179" s="103" t="s">
        <v>78</v>
      </c>
      <c r="V179" s="104">
        <f t="shared" si="240"/>
        <v>0.25312499999999999</v>
      </c>
      <c r="W179" s="348">
        <f>V180</f>
        <v>0.18984374999999998</v>
      </c>
      <c r="X179" s="174" t="str">
        <f>IF((W179&lt;21%),"Muy Bajo",IF((W179&lt;41%),"Baja",IF((W179&lt;61%),"Media",IF((W179&lt;81%),"Alta",IF((W179&lt;101%),"Muy alta","0")))))</f>
        <v>Muy Bajo</v>
      </c>
      <c r="Y179" s="348">
        <f>IF(O179="Impacto",L179-(L179*R179),IF(O179="Probabilidad",L179-0,"0"))</f>
        <v>0.30000000000000004</v>
      </c>
      <c r="Z179" s="174" t="s">
        <v>56</v>
      </c>
      <c r="AA179" s="348" t="str">
        <f>IF((X179="Muy alta")*(Z179="Catastrófico"),"Extremo",IF((X179="Muy alta")*(Z179="Mayor"),"Alto",IF((X179="Muy alta")*(Z179="Moderado"),"Alto",IF((X179="Muy alta")*(Z179="Menor"),"Alto",IF((X179="Muy alta")*(Z179="Leve"),"Alto",IF((X179="Alta")*(Z179="Catastrófico"),"Extremo",IF((X179="Alta")*(Z179="Mayor"),"Alto",IF((X179="Alta")*(Z179="Moderado"),"Alto",IF((X179="Alta")*(Z179="Menor"),"Moderado",IF((X179="Alta")*(Z179="Leve"),"Moderado",IF((X179="Media")*(Z179="Catastrófico"),"Extremo",IF((X179="Media")*(Z179="Mayor"),"Alto",IF((X179="Media")*(Z179="Moderado"),"Moderado",IF((X179="Media")*(Z179="Menor"),"Moderado",IF((X179="Media")*(Z179="Leve"),"Moderado",IF((X179="Baja")*(Z179="Catastrófico"),"Extremo",IF((X179="Baja")*(Z179="Mayor"),"Alto",IF((X179="Baja")*(Z179="Moderado"),"Moderado",IF((X179="Baja")*(Z179="Menor"),"Moderado",IF((X179="Baja")*(Z179="Leve"),"Bajo",IF((X179="Muy bajo")*(Z179="Catastrófico"),"Extremo",IF((X179="Muy bajo")*(Z179="Mayor"),"Alto",IF((X179="Muy bajo")*(Z179="Moderado"),"Moderado",IF((X179="Muy bajo")*(Z179="Menor"),"Bajo",IF((X179="Muy bajo")*(Z179="Leve"),"Bajo","0")))))))))))))))))))))))))</f>
        <v>Moderado</v>
      </c>
      <c r="AB179" s="174" t="s">
        <v>85</v>
      </c>
      <c r="AC179" s="347" t="s">
        <v>586</v>
      </c>
      <c r="AD179" s="170" t="s">
        <v>213</v>
      </c>
      <c r="AE179" s="345">
        <v>44957</v>
      </c>
      <c r="AF179" s="345">
        <v>44958</v>
      </c>
      <c r="AG179" s="122" t="s">
        <v>146</v>
      </c>
      <c r="AH179" s="122" t="s">
        <v>147</v>
      </c>
      <c r="AI179" s="122" t="s">
        <v>148</v>
      </c>
      <c r="AJ179" s="122" t="s">
        <v>149</v>
      </c>
      <c r="AK179" s="113" t="s">
        <v>134</v>
      </c>
    </row>
    <row r="180" spans="1:37" s="36" customFormat="1" ht="193.5" customHeight="1" x14ac:dyDescent="0.25">
      <c r="A180" s="157"/>
      <c r="B180" s="157"/>
      <c r="C180" s="157"/>
      <c r="D180" s="157"/>
      <c r="E180" s="172"/>
      <c r="F180" s="157"/>
      <c r="G180" s="157"/>
      <c r="H180" s="157"/>
      <c r="I180" s="157"/>
      <c r="J180" s="157"/>
      <c r="K180" s="157"/>
      <c r="L180" s="157"/>
      <c r="M180" s="157"/>
      <c r="N180" s="102" t="s">
        <v>587</v>
      </c>
      <c r="O180" s="103" t="s">
        <v>1</v>
      </c>
      <c r="P180" s="103" t="s">
        <v>69</v>
      </c>
      <c r="Q180" s="103" t="s">
        <v>71</v>
      </c>
      <c r="R180" s="104">
        <f t="shared" si="239"/>
        <v>0.25</v>
      </c>
      <c r="S180" s="103" t="s">
        <v>74</v>
      </c>
      <c r="T180" s="103" t="s">
        <v>77</v>
      </c>
      <c r="U180" s="103" t="s">
        <v>78</v>
      </c>
      <c r="V180" s="104">
        <f t="shared" si="240"/>
        <v>0.18984374999999998</v>
      </c>
      <c r="W180" s="157"/>
      <c r="X180" s="157"/>
      <c r="Y180" s="157"/>
      <c r="Z180" s="157"/>
      <c r="AA180" s="157"/>
      <c r="AB180" s="157"/>
      <c r="AC180" s="157"/>
      <c r="AD180" s="157"/>
      <c r="AE180" s="157"/>
      <c r="AF180" s="157"/>
      <c r="AG180" s="123"/>
      <c r="AH180" s="123"/>
      <c r="AI180" s="123"/>
      <c r="AJ180" s="123"/>
      <c r="AK180" s="114"/>
    </row>
    <row r="181" spans="1:37" s="36" customFormat="1" ht="31.5" customHeight="1" x14ac:dyDescent="0.25">
      <c r="A181" s="170" t="s">
        <v>111</v>
      </c>
      <c r="B181" s="171" t="s">
        <v>109</v>
      </c>
      <c r="C181" s="170" t="s">
        <v>588</v>
      </c>
      <c r="D181" s="170" t="s">
        <v>589</v>
      </c>
      <c r="E181" s="170" t="str">
        <f>CONCATENATE(B181," ",C181," ",D181)</f>
        <v>Afectación económica y reputacional por acumulación de plásticos en el campus debido a la cantidad de residuos que se generan en el campus</v>
      </c>
      <c r="F181" s="174" t="s">
        <v>42</v>
      </c>
      <c r="G181" s="170" t="s">
        <v>32</v>
      </c>
      <c r="H181" s="170" t="s">
        <v>47</v>
      </c>
      <c r="I181" s="174" t="s">
        <v>47</v>
      </c>
      <c r="J181" s="174" t="str">
        <f>IF((I181="Muy Bajo"),"20%",IF(I181="Baja","40%",IF(I181="Media","60%",IF(I181="Alta","80%",IF(I181="Muy Alta","100%","0")))))</f>
        <v>60%</v>
      </c>
      <c r="K181" s="174" t="s">
        <v>56</v>
      </c>
      <c r="L181" s="174" t="str">
        <f>IF((K181="Leve"),"20%",IF(K181="Menor","40%",IF(K181="Moderado","60%",IF(K181="Mayor","80%",IF(K181="Catastrófico","100%","0")))))</f>
        <v>60%</v>
      </c>
      <c r="M181" s="348" t="str">
        <f>IF((J181="100%")*(L181="100%"),"Extremo",IF((J181="100%")*(L181="80%"),"Alto",IF((J181="100%")*(L181="60%"),"Alto",IF((J181="100%")*(L181="40%"),"Alto",IF((J181="100%")*(L181="20%"),"Alto",IF((J181="80%")*(L181="100%"),"Extremo",IF((J181="80%")*(L181="80%"),"Alto",IF((J181="80%")*(L181="60%"),"Alto",IF((J181="80%")*(L181="40%"),"Moderado",IF((J181="80%")*(L181="20%"),"Moderado",IF((J181="60%")*(L181="100%"),"Extremo",IF((J181="60%")*(L181="80%"),"Alto",IF((J181="60%")*(L181="60%"),"Moderado",IF((J181="60%")*(L181="40%"),"Moderado",IF((J181="60%")*(L181="20%"),"Moderado",IF((J181="40%")*(L181="100%"),"Extremo",IF((J181="40%")*(L181="80%"),"Alto",IF((J181="40%")*(L181="60%"),"Moderado",IF((J181="40%")*(L181="40%"),"Moderado",IF((J181="40%")*(L181="20%"),"Bajo",IF((J181="20%")*(L181="100%"),"Extremo",IF((J181="20%")*(L181="80%"),"Alto",IF((J181="20%")*(L181="60%"),"Moderado",IF((J181="20%")*(L181="40%"),"Bajo",IF((J181="20%")*(L181="20%"),"Bajo","0")))))))))))))))))))))))))</f>
        <v>Moderado</v>
      </c>
      <c r="N181" s="102" t="s">
        <v>585</v>
      </c>
      <c r="O181" s="103" t="s">
        <v>1</v>
      </c>
      <c r="P181" s="103" t="s">
        <v>69</v>
      </c>
      <c r="Q181" s="103" t="s">
        <v>71</v>
      </c>
      <c r="R181" s="104">
        <f t="shared" si="239"/>
        <v>0.25</v>
      </c>
      <c r="S181" s="103" t="s">
        <v>75</v>
      </c>
      <c r="T181" s="103" t="s">
        <v>77</v>
      </c>
      <c r="U181" s="103" t="s">
        <v>79</v>
      </c>
      <c r="V181" s="104">
        <f t="shared" si="240"/>
        <v>0.14238281249999998</v>
      </c>
      <c r="W181" s="348">
        <f>V182</f>
        <v>0.10678710937499999</v>
      </c>
      <c r="X181" s="174" t="str">
        <f>IF((W181&lt;21%),"Muy Bajo",IF((W181&lt;41%),"Baja",IF((W181&lt;61%),"Media",IF((W181&lt;81%),"Alta",IF((W181&lt;101%),"Muy alta","0")))))</f>
        <v>Muy Bajo</v>
      </c>
      <c r="Y181" s="348">
        <f>IF(O181="Impacto",L181-(L181*R181),IF(O181="Probabilidad",L181-0,"0"))</f>
        <v>0.44999999999999996</v>
      </c>
      <c r="Z181" s="174" t="s">
        <v>56</v>
      </c>
      <c r="AA181" s="348" t="str">
        <f>IF((X181="Muy alta")*(Z181="Catastrófico"),"Extremo",IF((X181="Muy alta")*(Z181="Mayor"),"Alto",IF((X181="Muy alta")*(Z181="Moderado"),"Alto",IF((X181="Muy alta")*(Z181="Menor"),"Alto",IF((X181="Muy alta")*(Z181="Leve"),"Alto",IF((X181="Alta")*(Z181="Catastrófico"),"Extremo",IF((X181="Alta")*(Z181="Mayor"),"Alto",IF((X181="Alta")*(Z181="Moderado"),"Alto",IF((X181="Alta")*(Z181="Menor"),"Moderado",IF((X181="Alta")*(Z181="Leve"),"Moderado",IF((X181="Media")*(Z181="Catastrófico"),"Extremo",IF((X181="Media")*(Z181="Mayor"),"Alto",IF((X181="Media")*(Z181="Moderado"),"Moderado",IF((X181="Media")*(Z181="Menor"),"Moderado",IF((X181="Media")*(Z181="Leve"),"Moderado",IF((X181="Baja")*(Z181="Catastrófico"),"Extremo",IF((X181="Baja")*(Z181="Mayor"),"Alto",IF((X181="Baja")*(Z181="Moderado"),"Moderado",IF((X181="Baja")*(Z181="Menor"),"Moderado",IF((X181="Baja")*(Z181="Leve"),"Bajo",IF((X181="Muy bajo")*(Z181="Catastrófico"),"Extremo",IF((X181="Muy bajo")*(Z181="Mayor"),"Alto",IF((X181="Muy bajo")*(Z181="Moderado"),"Moderado",IF((X181="Muy bajo")*(Z181="Menor"),"Bajo",IF((X181="Muy bajo")*(Z181="Leve"),"Bajo","0")))))))))))))))))))))))))</f>
        <v>Moderado</v>
      </c>
      <c r="AB181" s="174" t="s">
        <v>85</v>
      </c>
      <c r="AC181" s="171" t="s">
        <v>590</v>
      </c>
      <c r="AD181" s="170" t="s">
        <v>213</v>
      </c>
      <c r="AE181" s="345">
        <v>44957</v>
      </c>
      <c r="AF181" s="345">
        <v>44958</v>
      </c>
      <c r="AG181" s="122" t="s">
        <v>146</v>
      </c>
      <c r="AH181" s="122" t="s">
        <v>147</v>
      </c>
      <c r="AI181" s="122" t="s">
        <v>148</v>
      </c>
      <c r="AJ181" s="122" t="s">
        <v>149</v>
      </c>
      <c r="AK181" s="113" t="s">
        <v>134</v>
      </c>
    </row>
    <row r="182" spans="1:37" s="36" customFormat="1" ht="117" customHeight="1" x14ac:dyDescent="0.25">
      <c r="A182" s="157"/>
      <c r="B182" s="157"/>
      <c r="C182" s="157"/>
      <c r="D182" s="157"/>
      <c r="E182" s="172"/>
      <c r="F182" s="157"/>
      <c r="G182" s="157"/>
      <c r="H182" s="157"/>
      <c r="I182" s="157"/>
      <c r="J182" s="157"/>
      <c r="K182" s="157"/>
      <c r="L182" s="157"/>
      <c r="M182" s="157"/>
      <c r="N182" s="102" t="s">
        <v>587</v>
      </c>
      <c r="O182" s="103" t="s">
        <v>1</v>
      </c>
      <c r="P182" s="103" t="s">
        <v>69</v>
      </c>
      <c r="Q182" s="103" t="s">
        <v>71</v>
      </c>
      <c r="R182" s="104">
        <f t="shared" si="239"/>
        <v>0.25</v>
      </c>
      <c r="S182" s="103" t="s">
        <v>75</v>
      </c>
      <c r="T182" s="103" t="s">
        <v>77</v>
      </c>
      <c r="U182" s="103" t="s">
        <v>79</v>
      </c>
      <c r="V182" s="104">
        <f t="shared" si="240"/>
        <v>0.10678710937499999</v>
      </c>
      <c r="W182" s="157"/>
      <c r="X182" s="157"/>
      <c r="Y182" s="157"/>
      <c r="Z182" s="157"/>
      <c r="AA182" s="157"/>
      <c r="AB182" s="157"/>
      <c r="AC182" s="157"/>
      <c r="AD182" s="157"/>
      <c r="AE182" s="157"/>
      <c r="AF182" s="157"/>
      <c r="AG182" s="123"/>
      <c r="AH182" s="123"/>
      <c r="AI182" s="123"/>
      <c r="AJ182" s="123"/>
      <c r="AK182" s="114"/>
    </row>
    <row r="183" spans="1:37" s="36" customFormat="1" ht="91.5" customHeight="1" x14ac:dyDescent="0.25">
      <c r="A183" s="170" t="s">
        <v>111</v>
      </c>
      <c r="B183" s="159" t="s">
        <v>109</v>
      </c>
      <c r="C183" s="162" t="s">
        <v>591</v>
      </c>
      <c r="D183" s="162" t="s">
        <v>592</v>
      </c>
      <c r="E183" s="170" t="str">
        <f>CONCATENATE(B183," ",C183," ",D183)</f>
        <v>Afectación económica y reputacional por mal manejo del agua potable y estado de los vertimientos debido a la falta de  realización de los lavados de los tanques de almacenamiento, de los bebederos y estaciones de llenado, el mantenimiento de las plantas de agua residual y el análisis de laboratorio de los vertimientos generados por la UT</v>
      </c>
      <c r="F183" s="158" t="s">
        <v>41</v>
      </c>
      <c r="G183" s="162" t="s">
        <v>32</v>
      </c>
      <c r="H183" s="162" t="s">
        <v>48</v>
      </c>
      <c r="I183" s="158" t="s">
        <v>48</v>
      </c>
      <c r="J183" s="158" t="str">
        <f>IF((I183="Muy Bajo"),"20%",IF(I183="Baja","40%",IF(I183="Media","60%",IF(I183="Alta","80%",IF(I183="Muy Alta","100%","0")))))</f>
        <v>80%</v>
      </c>
      <c r="K183" s="158" t="s">
        <v>57</v>
      </c>
      <c r="L183" s="158" t="str">
        <f>IF((K183="Leve"),"20%",IF(K183="Menor","40%",IF(K183="Moderado","60%",IF(K183="Mayor","80%",IF(K183="Catastrófico","100%","0")))))</f>
        <v>80%</v>
      </c>
      <c r="M183" s="156" t="str">
        <f>IF((J183="100%")*(L183="100%"),"Extremo",IF((J183="100%")*(L183="80%"),"Alto",IF((J183="100%")*(L183="60%"),"Alto",IF((J183="100%")*(L183="40%"),"Alto",IF((J183="100%")*(L183="20%"),"Alto",IF((J183="80%")*(L183="100%"),"Extremo",IF((J183="80%")*(L183="80%"),"Alto",IF((J183="80%")*(L183="60%"),"Alto",IF((J183="80%")*(L183="40%"),"Moderado",IF((J183="80%")*(L183="20%"),"Moderado",IF((J183="60%")*(L183="100%"),"Extremo",IF((J183="60%")*(L183="80%"),"Alto",IF((J183="60%")*(L183="60%"),"Moderado",IF((J183="60%")*(L183="40%"),"Moderado",IF((J183="60%")*(L183="20%"),"Moderado",IF((J183="40%")*(L183="100%"),"Extremo",IF((J183="40%")*(L183="80%"),"Alto",IF((J183="40%")*(L183="60%"),"Moderado",IF((J183="40%")*(L183="40%"),"Moderado",IF((J183="40%")*(L183="20%"),"Bajo",IF((J183="20%")*(L183="100%"),"Extremo",IF((J183="20%")*(L183="80%"),"Alto",IF((J183="20%")*(L183="60%"),"Moderado",IF((J183="20%")*(L183="40%"),"Bajo",IF((J183="20%")*(L183="20%"),"Bajo","0")))))))))))))))))))))))))</f>
        <v>Alto</v>
      </c>
      <c r="N183" s="102" t="s">
        <v>593</v>
      </c>
      <c r="O183" s="46" t="s">
        <v>1</v>
      </c>
      <c r="P183" s="46" t="s">
        <v>67</v>
      </c>
      <c r="Q183" s="46" t="s">
        <v>71</v>
      </c>
      <c r="R183" s="48">
        <f t="shared" si="239"/>
        <v>0.4</v>
      </c>
      <c r="S183" s="46" t="s">
        <v>74</v>
      </c>
      <c r="T183" s="46" t="s">
        <v>76</v>
      </c>
      <c r="U183" s="46" t="s">
        <v>79</v>
      </c>
      <c r="V183" s="48">
        <f t="shared" si="240"/>
        <v>6.4072265624999986E-2</v>
      </c>
      <c r="W183" s="156" t="e">
        <f>#REF!</f>
        <v>#REF!</v>
      </c>
      <c r="X183" s="158" t="e">
        <f>IF((W183&lt;21%),"Muy Bajo",IF((W183&lt;41%),"Baja",IF((W183&lt;61%),"Media",IF((W183&lt;81%),"Alta",IF((W183&lt;101%),"Muy alta","0")))))</f>
        <v>#REF!</v>
      </c>
      <c r="Y183" s="156">
        <f>IF(O183="Impacto",L183-(L183*R183),IF(O183="Probabilidad",L183-0,"0"))</f>
        <v>0.48</v>
      </c>
      <c r="Z183" s="158" t="s">
        <v>56</v>
      </c>
      <c r="AA183" s="156" t="e">
        <f>IF((X183="Muy alta")*(Z183="Catastrófico"),"Extremo",IF((X183="Muy alta")*(Z183="Mayor"),"Alto",IF((X183="Muy alta")*(Z183="Moderado"),"Alto",IF((X183="Muy alta")*(Z183="Menor"),"Alto",IF((X183="Muy alta")*(Z183="Leve"),"Alto",IF((X183="Alta")*(Z183="Catastrófico"),"Extremo",IF((X183="Alta")*(Z183="Mayor"),"Alto",IF((X183="Alta")*(Z183="Moderado"),"Alto",IF((X183="Alta")*(Z183="Menor"),"Moderado",IF((X183="Alta")*(Z183="Leve"),"Moderado",IF((X183="Media")*(Z183="Catastrófico"),"Extremo",IF((X183="Media")*(Z183="Mayor"),"Alto",IF((X183="Media")*(Z183="Moderado"),"Moderado",IF((X183="Media")*(Z183="Menor"),"Moderado",IF((X183="Media")*(Z183="Leve"),"Moderado",IF((X183="Baja")*(Z183="Catastrófico"),"Extremo",IF((X183="Baja")*(Z183="Mayor"),"Alto",IF((X183="Baja")*(Z183="Moderado"),"Moderado",IF((X183="Baja")*(Z183="Menor"),"Moderado",IF((X183="Baja")*(Z183="Leve"),"Bajo",IF((X183="Muy bajo")*(Z183="Catastrófico"),"Extremo",IF((X183="Muy bajo")*(Z183="Mayor"),"Alto",IF((X183="Muy bajo")*(Z183="Moderado"),"Moderado",IF((X183="Muy bajo")*(Z183="Menor"),"Bajo",IF((X183="Muy bajo")*(Z183="Leve"),"Bajo","0")))))))))))))))))))))))))</f>
        <v>#REF!</v>
      </c>
      <c r="AB183" s="158" t="s">
        <v>85</v>
      </c>
      <c r="AC183" s="351" t="s">
        <v>594</v>
      </c>
      <c r="AD183" s="158" t="s">
        <v>595</v>
      </c>
      <c r="AE183" s="345">
        <v>44957</v>
      </c>
      <c r="AF183" s="345">
        <v>44958</v>
      </c>
      <c r="AG183" s="122" t="s">
        <v>146</v>
      </c>
      <c r="AH183" s="122" t="s">
        <v>147</v>
      </c>
      <c r="AI183" s="122" t="s">
        <v>148</v>
      </c>
      <c r="AJ183" s="122" t="s">
        <v>149</v>
      </c>
      <c r="AK183" s="113" t="s">
        <v>134</v>
      </c>
    </row>
    <row r="184" spans="1:37" s="36" customFormat="1" ht="71.25" customHeight="1" x14ac:dyDescent="0.25">
      <c r="A184" s="349"/>
      <c r="B184" s="350"/>
      <c r="C184" s="314"/>
      <c r="D184" s="314"/>
      <c r="E184" s="349"/>
      <c r="F184" s="316"/>
      <c r="G184" s="314"/>
      <c r="H184" s="314"/>
      <c r="I184" s="316"/>
      <c r="J184" s="316"/>
      <c r="K184" s="316"/>
      <c r="L184" s="316"/>
      <c r="M184" s="311"/>
      <c r="N184" s="102" t="s">
        <v>596</v>
      </c>
      <c r="O184" s="46" t="s">
        <v>1</v>
      </c>
      <c r="P184" s="46" t="s">
        <v>67</v>
      </c>
      <c r="Q184" s="46" t="s">
        <v>71</v>
      </c>
      <c r="R184" s="48">
        <f t="shared" si="239"/>
        <v>0.4</v>
      </c>
      <c r="S184" s="46" t="s">
        <v>75</v>
      </c>
      <c r="T184" s="46" t="s">
        <v>76</v>
      </c>
      <c r="U184" s="46" t="s">
        <v>79</v>
      </c>
      <c r="V184" s="48">
        <f t="shared" si="240"/>
        <v>3.8443359374999986E-2</v>
      </c>
      <c r="W184" s="311"/>
      <c r="X184" s="316"/>
      <c r="Y184" s="311"/>
      <c r="Z184" s="316"/>
      <c r="AA184" s="311"/>
      <c r="AB184" s="316"/>
      <c r="AC184" s="352"/>
      <c r="AD184" s="316"/>
      <c r="AE184" s="353"/>
      <c r="AF184" s="354"/>
      <c r="AG184" s="123"/>
      <c r="AH184" s="123"/>
      <c r="AI184" s="123"/>
      <c r="AJ184" s="123"/>
      <c r="AK184" s="114"/>
    </row>
    <row r="185" spans="1:37" s="36" customFormat="1" ht="96" customHeight="1" x14ac:dyDescent="0.25">
      <c r="A185" s="349"/>
      <c r="B185" s="350"/>
      <c r="C185" s="314"/>
      <c r="D185" s="314"/>
      <c r="E185" s="349"/>
      <c r="F185" s="316"/>
      <c r="G185" s="314"/>
      <c r="H185" s="314"/>
      <c r="I185" s="316"/>
      <c r="J185" s="316"/>
      <c r="K185" s="316"/>
      <c r="L185" s="316"/>
      <c r="M185" s="311"/>
      <c r="N185" s="102" t="s">
        <v>597</v>
      </c>
      <c r="O185" s="46" t="s">
        <v>1</v>
      </c>
      <c r="P185" s="46" t="s">
        <v>67</v>
      </c>
      <c r="Q185" s="46" t="s">
        <v>71</v>
      </c>
      <c r="R185" s="48">
        <f t="shared" si="239"/>
        <v>0.4</v>
      </c>
      <c r="S185" s="46" t="s">
        <v>75</v>
      </c>
      <c r="T185" s="46" t="s">
        <v>76</v>
      </c>
      <c r="U185" s="46" t="s">
        <v>79</v>
      </c>
      <c r="V185" s="48">
        <f t="shared" si="240"/>
        <v>2.3066015624999991E-2</v>
      </c>
      <c r="W185" s="311"/>
      <c r="X185" s="316"/>
      <c r="Y185" s="311"/>
      <c r="Z185" s="316"/>
      <c r="AA185" s="311"/>
      <c r="AB185" s="316"/>
      <c r="AC185" s="352"/>
      <c r="AD185" s="316"/>
      <c r="AE185" s="353"/>
      <c r="AF185" s="354"/>
      <c r="AG185" s="122" t="s">
        <v>146</v>
      </c>
      <c r="AH185" s="122" t="s">
        <v>147</v>
      </c>
      <c r="AI185" s="122" t="s">
        <v>148</v>
      </c>
      <c r="AJ185" s="122" t="s">
        <v>149</v>
      </c>
      <c r="AK185" s="113" t="s">
        <v>134</v>
      </c>
    </row>
    <row r="186" spans="1:37" s="36" customFormat="1" ht="67.5" customHeight="1" x14ac:dyDescent="0.25">
      <c r="A186" s="349"/>
      <c r="B186" s="350"/>
      <c r="C186" s="314"/>
      <c r="D186" s="314"/>
      <c r="E186" s="349"/>
      <c r="F186" s="316"/>
      <c r="G186" s="314"/>
      <c r="H186" s="314"/>
      <c r="I186" s="316"/>
      <c r="J186" s="316"/>
      <c r="K186" s="316"/>
      <c r="L186" s="316"/>
      <c r="M186" s="311"/>
      <c r="N186" s="102" t="s">
        <v>598</v>
      </c>
      <c r="O186" s="46" t="s">
        <v>1</v>
      </c>
      <c r="P186" s="46" t="s">
        <v>67</v>
      </c>
      <c r="Q186" s="46" t="s">
        <v>71</v>
      </c>
      <c r="R186" s="48">
        <f t="shared" si="239"/>
        <v>0.4</v>
      </c>
      <c r="S186" s="46" t="s">
        <v>75</v>
      </c>
      <c r="T186" s="46" t="s">
        <v>76</v>
      </c>
      <c r="U186" s="46" t="s">
        <v>79</v>
      </c>
      <c r="V186" s="48">
        <f t="shared" si="240"/>
        <v>1.3839609374999994E-2</v>
      </c>
      <c r="W186" s="311"/>
      <c r="X186" s="316"/>
      <c r="Y186" s="311"/>
      <c r="Z186" s="316"/>
      <c r="AA186" s="311"/>
      <c r="AB186" s="316"/>
      <c r="AC186" s="352"/>
      <c r="AD186" s="316"/>
      <c r="AE186" s="353"/>
      <c r="AF186" s="354"/>
      <c r="AG186" s="123"/>
      <c r="AH186" s="123"/>
      <c r="AI186" s="123"/>
      <c r="AJ186" s="123"/>
      <c r="AK186" s="114"/>
    </row>
    <row r="187" spans="1:37" s="36" customFormat="1" ht="75" customHeight="1" x14ac:dyDescent="0.25">
      <c r="A187" s="170" t="s">
        <v>111</v>
      </c>
      <c r="B187" s="171" t="s">
        <v>109</v>
      </c>
      <c r="C187" s="170" t="s">
        <v>599</v>
      </c>
      <c r="D187" s="170" t="s">
        <v>600</v>
      </c>
      <c r="E187" s="170" t="str">
        <f>CONCATENATE(B187," ",C187," ",D187)</f>
        <v>Afectación económica y reputacional por afectacion y desestabilización del suelo debido a factores geológicos e hidrogeológicos</v>
      </c>
      <c r="F187" s="170" t="s">
        <v>601</v>
      </c>
      <c r="G187" s="170" t="s">
        <v>35</v>
      </c>
      <c r="H187" s="170" t="s">
        <v>48</v>
      </c>
      <c r="I187" s="174" t="s">
        <v>48</v>
      </c>
      <c r="J187" s="174" t="str">
        <f>IF((I187="Muy Bajo"),"20%",IF(I187="Baja","40%",IF(I187="Media","60%",IF(I187="Alta","80%",IF(I187="Muy Alta","100%","0")))))</f>
        <v>80%</v>
      </c>
      <c r="K187" s="174" t="s">
        <v>57</v>
      </c>
      <c r="L187" s="174" t="str">
        <f>IF((K187="Leve"),"20%",IF(K187="Menor","40%",IF(K187="Moderado","60%",IF(K187="Mayor","80%",IF(K187="Catastrófico","100%","0")))))</f>
        <v>80%</v>
      </c>
      <c r="M187" s="348" t="str">
        <f>IF((J187="100%")*(L187="100%"),"Extremo",IF((J187="100%")*(L187="80%"),"Alto",IF((J187="100%")*(L187="60%"),"Alto",IF((J187="100%")*(L187="40%"),"Alto",IF((J187="100%")*(L187="20%"),"Alto",IF((J187="80%")*(L187="100%"),"Extremo",IF((J187="80%")*(L187="80%"),"Alto",IF((J187="80%")*(L187="60%"),"Alto",IF((J187="80%")*(L187="40%"),"Moderado",IF((J187="80%")*(L187="20%"),"Moderado",IF((J187="60%")*(L187="100%"),"Extremo",IF((J187="60%")*(L187="80%"),"Alto",IF((J187="60%")*(L187="60%"),"Moderado",IF((J187="60%")*(L187="40%"),"Moderado",IF((J187="60%")*(L187="20%"),"Moderado",IF((J187="40%")*(L187="100%"),"Extremo",IF((J187="40%")*(L187="80%"),"Alto",IF((J187="40%")*(L187="60%"),"Moderado",IF((J187="40%")*(L187="40%"),"Moderado",IF((J187="40%")*(L187="20%"),"Bajo",IF((J187="20%")*(L187="100%"),"Extremo",IF((J187="20%")*(L187="80%"),"Alto",IF((J187="20%")*(L187="60%"),"Moderado",IF((J187="20%")*(L187="40%"),"Bajo",IF((J187="20%")*(L187="20%"),"Bajo","0")))))))))))))))))))))))))</f>
        <v>Alto</v>
      </c>
      <c r="N187" s="102" t="s">
        <v>602</v>
      </c>
      <c r="O187" s="103" t="s">
        <v>1</v>
      </c>
      <c r="P187" s="103" t="s">
        <v>67</v>
      </c>
      <c r="Q187" s="103" t="s">
        <v>71</v>
      </c>
      <c r="R187" s="104">
        <f t="shared" si="239"/>
        <v>0.4</v>
      </c>
      <c r="S187" s="103" t="s">
        <v>75</v>
      </c>
      <c r="T187" s="103" t="s">
        <v>76</v>
      </c>
      <c r="U187" s="103" t="s">
        <v>79</v>
      </c>
      <c r="V187" s="104" t="e">
        <f>#REF!-(#REF!*R187)</f>
        <v>#REF!</v>
      </c>
      <c r="W187" s="348" t="e">
        <f>V188</f>
        <v>#REF!</v>
      </c>
      <c r="X187" s="174" t="e">
        <f>IF((W187&lt;21%),"Muy Bajo",IF((W187&lt;41%),"Baja",IF((W187&lt;61%),"Media",IF((W187&lt;81%),"Alta",IF((W187&lt;101%),"Muy alta","0")))))</f>
        <v>#REF!</v>
      </c>
      <c r="Y187" s="348">
        <f>IF(O187="Impacto",L187-(L187*R187),IF(O187="Probabilidad",L187-0,"0"))</f>
        <v>0.48</v>
      </c>
      <c r="Z187" s="174" t="s">
        <v>56</v>
      </c>
      <c r="AA187" s="348" t="e">
        <f>IF((X187="Muy alta")*(Z187="Catastrófico"),"Extremo",IF((X187="Muy alta")*(Z187="Mayor"),"Alto",IF((X187="Muy alta")*(Z187="Moderado"),"Alto",IF((X187="Muy alta")*(Z187="Menor"),"Alto",IF((X187="Muy alta")*(Z187="Leve"),"Alto",IF((X187="Alta")*(Z187="Catastrófico"),"Extremo",IF((X187="Alta")*(Z187="Mayor"),"Alto",IF((X187="Alta")*(Z187="Moderado"),"Alto",IF((X187="Alta")*(Z187="Menor"),"Moderado",IF((X187="Alta")*(Z187="Leve"),"Moderado",IF((X187="Media")*(Z187="Catastrófico"),"Extremo",IF((X187="Media")*(Z187="Mayor"),"Alto",IF((X187="Media")*(Z187="Moderado"),"Moderado",IF((X187="Media")*(Z187="Menor"),"Moderado",IF((X187="Media")*(Z187="Leve"),"Moderado",IF((X187="Baja")*(Z187="Catastrófico"),"Extremo",IF((X187="Baja")*(Z187="Mayor"),"Alto",IF((X187="Baja")*(Z187="Moderado"),"Moderado",IF((X187="Baja")*(Z187="Menor"),"Moderado",IF((X187="Baja")*(Z187="Leve"),"Bajo",IF((X187="Muy bajo")*(Z187="Catastrófico"),"Extremo",IF((X187="Muy bajo")*(Z187="Mayor"),"Alto",IF((X187="Muy bajo")*(Z187="Moderado"),"Moderado",IF((X187="Muy bajo")*(Z187="Menor"),"Bajo",IF((X187="Muy bajo")*(Z187="Leve"),"Bajo","0")))))))))))))))))))))))))</f>
        <v>#REF!</v>
      </c>
      <c r="AB187" s="174" t="s">
        <v>85</v>
      </c>
      <c r="AC187" s="171" t="s">
        <v>603</v>
      </c>
      <c r="AD187" s="174" t="s">
        <v>595</v>
      </c>
      <c r="AE187" s="345">
        <v>44957</v>
      </c>
      <c r="AF187" s="345">
        <v>44958</v>
      </c>
      <c r="AG187" s="122" t="s">
        <v>146</v>
      </c>
      <c r="AH187" s="122" t="s">
        <v>147</v>
      </c>
      <c r="AI187" s="122" t="s">
        <v>148</v>
      </c>
      <c r="AJ187" s="122" t="s">
        <v>149</v>
      </c>
      <c r="AK187" s="113" t="s">
        <v>134</v>
      </c>
    </row>
    <row r="188" spans="1:37" s="36" customFormat="1" ht="63" customHeight="1" x14ac:dyDescent="0.25">
      <c r="A188" s="157"/>
      <c r="B188" s="157"/>
      <c r="C188" s="157"/>
      <c r="D188" s="157"/>
      <c r="E188" s="172"/>
      <c r="F188" s="157"/>
      <c r="G188" s="157"/>
      <c r="H188" s="157"/>
      <c r="I188" s="157"/>
      <c r="J188" s="157"/>
      <c r="K188" s="157"/>
      <c r="L188" s="157"/>
      <c r="M188" s="157"/>
      <c r="N188" s="108" t="s">
        <v>604</v>
      </c>
      <c r="O188" s="103" t="s">
        <v>1</v>
      </c>
      <c r="P188" s="103" t="s">
        <v>67</v>
      </c>
      <c r="Q188" s="103" t="s">
        <v>71</v>
      </c>
      <c r="R188" s="104">
        <f t="shared" si="239"/>
        <v>0.4</v>
      </c>
      <c r="S188" s="103" t="s">
        <v>75</v>
      </c>
      <c r="T188" s="103" t="s">
        <v>76</v>
      </c>
      <c r="U188" s="103" t="s">
        <v>79</v>
      </c>
      <c r="V188" s="104" t="e">
        <f t="shared" si="240"/>
        <v>#REF!</v>
      </c>
      <c r="W188" s="157"/>
      <c r="X188" s="157"/>
      <c r="Y188" s="157"/>
      <c r="Z188" s="157"/>
      <c r="AA188" s="157"/>
      <c r="AB188" s="157"/>
      <c r="AC188" s="157"/>
      <c r="AD188" s="157"/>
      <c r="AE188" s="157"/>
      <c r="AF188" s="157"/>
      <c r="AG188" s="123"/>
      <c r="AH188" s="123"/>
      <c r="AI188" s="123"/>
      <c r="AJ188" s="123"/>
      <c r="AK188" s="114"/>
    </row>
    <row r="189" spans="1:37" s="36" customFormat="1" ht="53.25" customHeight="1" x14ac:dyDescent="0.25">
      <c r="A189" s="170" t="s">
        <v>111</v>
      </c>
      <c r="B189" s="171" t="s">
        <v>109</v>
      </c>
      <c r="C189" s="170" t="s">
        <v>605</v>
      </c>
      <c r="D189" s="170" t="s">
        <v>606</v>
      </c>
      <c r="E189" s="170" t="str">
        <f>CONCATENATE(B189," ",C189," ",D189)</f>
        <v>Afectación económica y reputacional uso no adecuado de la energía. debido a que  no se dejan apagados los computadores y las luces al medio día o en las noches,utilizar las escaleras en lugar del ascensor,usar mas ventilacion natural que usar aires acondicionados .</v>
      </c>
      <c r="F189" s="174" t="s">
        <v>42</v>
      </c>
      <c r="G189" s="170" t="s">
        <v>37</v>
      </c>
      <c r="H189" s="170" t="s">
        <v>48</v>
      </c>
      <c r="I189" s="174" t="s">
        <v>48</v>
      </c>
      <c r="J189" s="174" t="str">
        <f>IF((I189="Muy Bajo"),"20%",IF(I189="Baja","40%",IF(I189="Media","60%",IF(I189="Alta","80%",IF(I189="Muy Alta","100%","0")))))</f>
        <v>80%</v>
      </c>
      <c r="K189" s="174" t="s">
        <v>57</v>
      </c>
      <c r="L189" s="174" t="str">
        <f>IF((K189="Leve"),"20%",IF(K189="Menor","40%",IF(K189="Moderado","60%",IF(K189="Mayor","80%",IF(K189="Catastrófico","100%","0")))))</f>
        <v>80%</v>
      </c>
      <c r="M189" s="348" t="str">
        <f>IF((J189="100%")*(L189="100%"),"Extremo",IF((J189="100%")*(L189="80%"),"Alto",IF((J189="100%")*(L189="60%"),"Alto",IF((J189="100%")*(L189="40%"),"Alto",IF((J189="100%")*(L189="20%"),"Alto",IF((J189="80%")*(L189="100%"),"Extremo",IF((J189="80%")*(L189="80%"),"Alto",IF((J189="80%")*(L189="60%"),"Alto",IF((J189="80%")*(L189="40%"),"Moderado",IF((J189="80%")*(L189="20%"),"Moderado",IF((J189="60%")*(L189="100%"),"Extremo",IF((J189="60%")*(L189="80%"),"Alto",IF((J189="60%")*(L189="60%"),"Moderado",IF((J189="60%")*(L189="40%"),"Moderado",IF((J189="60%")*(L189="20%"),"Moderado",IF((J189="40%")*(L189="100%"),"Extremo",IF((J189="40%")*(L189="80%"),"Alto",IF((J189="40%")*(L189="60%"),"Moderado",IF((J189="40%")*(L189="40%"),"Moderado",IF((J189="40%")*(L189="20%"),"Bajo",IF((J189="20%")*(L189="100%"),"Extremo",IF((J189="20%")*(L189="80%"),"Alto",IF((J189="20%")*(L189="60%"),"Moderado",IF((J189="20%")*(L189="40%"),"Bajo",IF((J189="20%")*(L189="20%"),"Bajo","0")))))))))))))))))))))))))</f>
        <v>Alto</v>
      </c>
      <c r="N189" s="355" t="s">
        <v>607</v>
      </c>
      <c r="O189" s="103" t="s">
        <v>1</v>
      </c>
      <c r="P189" s="103" t="s">
        <v>67</v>
      </c>
      <c r="Q189" s="103" t="s">
        <v>567</v>
      </c>
      <c r="R189" s="104">
        <f t="shared" si="239"/>
        <v>0.25</v>
      </c>
      <c r="S189" s="103" t="s">
        <v>75</v>
      </c>
      <c r="T189" s="103" t="s">
        <v>76</v>
      </c>
      <c r="U189" s="103" t="s">
        <v>79</v>
      </c>
      <c r="V189" s="104" t="e">
        <f t="shared" si="240"/>
        <v>#REF!</v>
      </c>
      <c r="W189" s="348" t="e">
        <f>V190</f>
        <v>#REF!</v>
      </c>
      <c r="X189" s="174" t="e">
        <f>IF((W189&lt;21%),"Muy Bajo",IF((W189&lt;41%),"Baja",IF((W189&lt;61%),"Media",IF((W189&lt;81%),"Alta",IF((W189&lt;101%),"Muy alta","0")))))</f>
        <v>#REF!</v>
      </c>
      <c r="Y189" s="348">
        <f>IF(O189="Impacto",L189-(L189*R189),IF(O189="Probabilidad",L189-0,"0"))</f>
        <v>0.60000000000000009</v>
      </c>
      <c r="Z189" s="174" t="s">
        <v>56</v>
      </c>
      <c r="AA189" s="348" t="e">
        <f>IF((X189="Muy alta")*(Z189="Catastrófico"),"Extremo",IF((X189="Muy alta")*(Z189="Mayor"),"Alto",IF((X189="Muy alta")*(Z189="Moderado"),"Alto",IF((X189="Muy alta")*(Z189="Menor"),"Alto",IF((X189="Muy alta")*(Z189="Leve"),"Alto",IF((X189="Alta")*(Z189="Catastrófico"),"Extremo",IF((X189="Alta")*(Z189="Mayor"),"Alto",IF((X189="Alta")*(Z189="Moderado"),"Alto",IF((X189="Alta")*(Z189="Menor"),"Moderado",IF((X189="Alta")*(Z189="Leve"),"Moderado",IF((X189="Media")*(Z189="Catastrófico"),"Extremo",IF((X189="Media")*(Z189="Mayor"),"Alto",IF((X189="Media")*(Z189="Moderado"),"Moderado",IF((X189="Media")*(Z189="Menor"),"Moderado",IF((X189="Media")*(Z189="Leve"),"Moderado",IF((X189="Baja")*(Z189="Catastrófico"),"Extremo",IF((X189="Baja")*(Z189="Mayor"),"Alto",IF((X189="Baja")*(Z189="Moderado"),"Moderado",IF((X189="Baja")*(Z189="Menor"),"Moderado",IF((X189="Baja")*(Z189="Leve"),"Bajo",IF((X189="Muy bajo")*(Z189="Catastrófico"),"Extremo",IF((X189="Muy bajo")*(Z189="Mayor"),"Alto",IF((X189="Muy bajo")*(Z189="Moderado"),"Moderado",IF((X189="Muy bajo")*(Z189="Menor"),"Bajo",IF((X189="Muy bajo")*(Z189="Leve"),"Bajo","0")))))))))))))))))))))))))</f>
        <v>#REF!</v>
      </c>
      <c r="AB189" s="174" t="s">
        <v>85</v>
      </c>
      <c r="AC189" s="171" t="s">
        <v>608</v>
      </c>
      <c r="AD189" s="170" t="s">
        <v>213</v>
      </c>
      <c r="AE189" s="345">
        <v>44957</v>
      </c>
      <c r="AF189" s="345">
        <v>44958</v>
      </c>
      <c r="AG189" s="122" t="s">
        <v>146</v>
      </c>
      <c r="AH189" s="122" t="s">
        <v>147</v>
      </c>
      <c r="AI189" s="122" t="s">
        <v>148</v>
      </c>
      <c r="AJ189" s="122" t="s">
        <v>149</v>
      </c>
      <c r="AK189" s="113" t="s">
        <v>134</v>
      </c>
    </row>
    <row r="190" spans="1:37" s="36" customFormat="1" ht="96.75" customHeight="1" x14ac:dyDescent="0.25">
      <c r="A190" s="157"/>
      <c r="B190" s="157"/>
      <c r="C190" s="157"/>
      <c r="D190" s="157"/>
      <c r="E190" s="172"/>
      <c r="F190" s="157"/>
      <c r="G190" s="157"/>
      <c r="H190" s="157"/>
      <c r="I190" s="157"/>
      <c r="J190" s="157"/>
      <c r="K190" s="157"/>
      <c r="L190" s="157"/>
      <c r="M190" s="157"/>
      <c r="N190" s="157"/>
      <c r="O190" s="103" t="s">
        <v>1</v>
      </c>
      <c r="P190" s="103" t="s">
        <v>67</v>
      </c>
      <c r="Q190" s="103" t="s">
        <v>567</v>
      </c>
      <c r="R190" s="104">
        <f t="shared" si="239"/>
        <v>0.25</v>
      </c>
      <c r="S190" s="103" t="s">
        <v>75</v>
      </c>
      <c r="T190" s="103" t="s">
        <v>76</v>
      </c>
      <c r="U190" s="103" t="s">
        <v>79</v>
      </c>
      <c r="V190" s="104" t="e">
        <f t="shared" si="240"/>
        <v>#REF!</v>
      </c>
      <c r="W190" s="157"/>
      <c r="X190" s="157"/>
      <c r="Y190" s="157"/>
      <c r="Z190" s="157"/>
      <c r="AA190" s="157"/>
      <c r="AB190" s="157"/>
      <c r="AC190" s="157"/>
      <c r="AD190" s="157"/>
      <c r="AE190" s="157"/>
      <c r="AF190" s="157"/>
      <c r="AG190" s="123"/>
      <c r="AH190" s="123"/>
      <c r="AI190" s="123"/>
      <c r="AJ190" s="123"/>
      <c r="AK190" s="114"/>
    </row>
    <row r="191" spans="1:37" s="4" customFormat="1" ht="75.75" customHeight="1" x14ac:dyDescent="0.25">
      <c r="A191" s="124" t="s">
        <v>114</v>
      </c>
      <c r="B191" s="148" t="s">
        <v>109</v>
      </c>
      <c r="C191" s="166" t="s">
        <v>609</v>
      </c>
      <c r="D191" s="166" t="s">
        <v>610</v>
      </c>
      <c r="E191" s="126" t="str">
        <f>CONCATENATE(B191," ",C191," ",D191)</f>
        <v>Afectación económica y reputacional por perdida de la certificación de los procesos del SGC debido al incumplimiento de los requisitos establecidos en la Norma ISO 9001:2015 y los aplicables a la Universidad del Tolima</v>
      </c>
      <c r="F191" s="113" t="s">
        <v>41</v>
      </c>
      <c r="G191" s="119" t="s">
        <v>32</v>
      </c>
      <c r="H191" s="153">
        <v>27</v>
      </c>
      <c r="I191" s="113" t="s">
        <v>47</v>
      </c>
      <c r="J191" s="113" t="str">
        <f>IF((I191="Muy Bajo"),"20%",IF(I191="Baja","40%",IF(I191="Media","60%",IF(I191="Alta","80%",IF(I191="Muy Alta","100%","0")))))</f>
        <v>60%</v>
      </c>
      <c r="K191" s="113" t="s">
        <v>56</v>
      </c>
      <c r="L191" s="113" t="str">
        <f>IF((K191="Leve"),"20%",IF(K191="Menor","40%",IF(K191="Moderado","60%",IF(K191="Mayor","80%",IF(K191="Catastrófico","100%","0")))))</f>
        <v>60%</v>
      </c>
      <c r="M191" s="115" t="str">
        <f>IF((J191="100%")*(L191="100%"),"Extremo",IF((J191="100%")*(L191="80%"),"Alto",IF((J191="100%")*(L191="60%"),"Alto",IF((J191="100%")*(L191="40%"),"Alto",IF((J191="100%")*(L191="20%"),"Alto",IF((J191="80%")*(L191="100%"),"Extremo",IF((J191="80%")*(L191="80%"),"Alto",IF((J191="80%")*(L191="60%"),"Alto",IF((J191="80%")*(L191="40%"),"Moderado",IF((J191="80%")*(L191="20%"),"Moderado",IF((J191="60%")*(L191="100%"),"Extremo",IF((J191="60%")*(L191="80%"),"Alto",IF((J191="60%")*(L191="60%"),"Moderado",IF((J191="60%")*(L191="40%"),"Moderado",IF((J191="60%")*(L191="20%"),"Moderado",IF((J191="40%")*(L191="100%"),"Extremo",IF((J191="40%")*(L191="80%"),"Alto",IF((J191="40%")*(L191="60%"),"Moderado",IF((J191="40%")*(L191="40%"),"Moderado",IF((J191="40%")*(L191="20%"),"Bajo",IF((J191="20%")*(L191="100%"),"Extremo",IF((J191="20%")*(L191="80%"),"Alto",IF((J191="20%")*(L191="60%"),"Moderado",IF((J191="20%")*(L191="40%"),"Bajo",IF((J191="20%")*(L191="20%"),"Bajo","0")))))))))))))))))))))))))</f>
        <v>Moderado</v>
      </c>
      <c r="N191" s="37" t="s">
        <v>611</v>
      </c>
      <c r="O191" s="38" t="s">
        <v>65</v>
      </c>
      <c r="P191" s="38" t="s">
        <v>67</v>
      </c>
      <c r="Q191" s="38" t="s">
        <v>71</v>
      </c>
      <c r="R191" s="39">
        <f>IF((P191="Preventivo"),"25%",IF(P191="Detectivo","15%",IF(P191="Correctivo","10%","0")))+IF((Q191="Automático"),"25%",IF(Q191="Manual","15%","0"))</f>
        <v>0.4</v>
      </c>
      <c r="S191" s="38" t="s">
        <v>74</v>
      </c>
      <c r="T191" s="38" t="s">
        <v>76</v>
      </c>
      <c r="U191" s="38" t="s">
        <v>78</v>
      </c>
      <c r="V191" s="39">
        <f>IF(O191="probabilidad",J191-(J191*R191),IF(O191="Impacto",(J191-0),"0"))</f>
        <v>0.36</v>
      </c>
      <c r="W191" s="115">
        <f>V192</f>
        <v>0.216</v>
      </c>
      <c r="X191" s="113" t="str">
        <f>IF((W191&lt;21%),"Muy Bajo",IF((W191&lt;41%),"Baja",IF((W191&lt;61%),"Media",IF((W191&lt;81%),"Alta",IF((W191&lt;101%),"Muy alta","0")))))</f>
        <v>Baja</v>
      </c>
      <c r="Y191" s="115">
        <f t="shared" ref="Y191" si="241">IF(O191="Impacto",L191-(L191*R191),IF(O191="Probabilidad",L191-0,"0"))</f>
        <v>0.6</v>
      </c>
      <c r="Z191" s="113" t="str">
        <f>IF((Y191&lt;21%),"Leve",IF((Y191&lt;41%),"Menor",IF((Y191&lt;61%),"Moderado",IF((Y191&lt;81%),"Mayor",IF((Y191&lt;101%),"Catastrófico","0")))))</f>
        <v>Moderado</v>
      </c>
      <c r="AA191" s="115" t="str">
        <f>IF((X191="Muy alta")*(Z191="Catastrófico"),"Extremo",IF((X191="Muy alta")*(Z191="Mayor"),"Alto",IF((X191="Muy alta")*(Z191="Moderado"),"Alto",IF((X191="Muy alta")*(Z191="Menor"),"Alto",IF((X191="Muy alta")*(Z191="Leve"),"Alto",IF((X191="Alta")*(Z191="Catastrófico"),"Extremo",IF((X191="Alta")*(Z191="Mayor"),"Alto",IF((X191="Alta")*(Z191="Moderado"),"Alto",IF((X191="Alta")*(Z191="Menor"),"Moderado",IF((X191="Alta")*(Z191="Leve"),"Moderado",IF((X191="Media")*(Z191="Catastrófico"),"Extremo",IF((X191="Media")*(Z191="Mayor"),"Alto",IF((X191="Media")*(Z191="Moderado"),"Moderado",IF((X191="Media")*(Z191="Menor"),"Moderado",IF((X191="Media")*(Z191="Leve"),"Moderado",IF((X191="Baja")*(Z191="Catastrófico"),"Extremo",IF((X191="Baja")*(Z191="Mayor"),"Alto",IF((X191="Baja")*(Z191="Moderado"),"Moderado",IF((X191="Baja")*(Z191="Menor"),"Moderado",IF((X191="Baja")*(Z191="Leve"),"Bajo",IF((X191="Muy bajo")*(Z191="Catastrófico"),"Extremo",IF((X191="Muy bajo")*(Z191="Mayor"),"Alto",IF((X191="Muy bajo")*(Z191="Moderado"),"Moderado",IF((X191="Muy bajo")*(Z191="Menor"),"Bajo",IF((X191="Muy bajo")*(Z191="Leve"),"Bajo","0")))))))))))))))))))))))))</f>
        <v>Moderado</v>
      </c>
      <c r="AB191" s="113" t="s">
        <v>85</v>
      </c>
      <c r="AC191" s="119" t="s">
        <v>612</v>
      </c>
      <c r="AD191" s="119" t="s">
        <v>613</v>
      </c>
      <c r="AE191" s="121">
        <v>44956</v>
      </c>
      <c r="AF191" s="121">
        <v>44958</v>
      </c>
      <c r="AG191" s="122" t="s">
        <v>146</v>
      </c>
      <c r="AH191" s="122" t="s">
        <v>147</v>
      </c>
      <c r="AI191" s="122" t="s">
        <v>148</v>
      </c>
      <c r="AJ191" s="122" t="s">
        <v>149</v>
      </c>
      <c r="AK191" s="113" t="s">
        <v>134</v>
      </c>
    </row>
    <row r="192" spans="1:37" ht="75.75" customHeight="1" x14ac:dyDescent="0.25">
      <c r="A192" s="125"/>
      <c r="B192" s="149"/>
      <c r="C192" s="167"/>
      <c r="D192" s="167"/>
      <c r="E192" s="127"/>
      <c r="F192" s="114"/>
      <c r="G192" s="120"/>
      <c r="H192" s="154"/>
      <c r="I192" s="114"/>
      <c r="J192" s="114"/>
      <c r="K192" s="114"/>
      <c r="L192" s="114"/>
      <c r="M192" s="116"/>
      <c r="N192" s="37" t="s">
        <v>614</v>
      </c>
      <c r="O192" s="38" t="s">
        <v>65</v>
      </c>
      <c r="P192" s="38" t="s">
        <v>67</v>
      </c>
      <c r="Q192" s="38" t="s">
        <v>71</v>
      </c>
      <c r="R192" s="39">
        <f>IF((P192="Preventivo"),"25%",IF(P192="Detectivo","15%",IF(P192="Correctivo","10%","0")))+IF((Q192="Automático"),"25%",IF(Q192="Manual","15%","0"))</f>
        <v>0.4</v>
      </c>
      <c r="S192" s="38" t="s">
        <v>74</v>
      </c>
      <c r="T192" s="38" t="s">
        <v>76</v>
      </c>
      <c r="U192" s="38" t="s">
        <v>78</v>
      </c>
      <c r="V192" s="40">
        <f>V191-(V191*R192)</f>
        <v>0.216</v>
      </c>
      <c r="W192" s="116"/>
      <c r="X192" s="114"/>
      <c r="Y192" s="116"/>
      <c r="Z192" s="114"/>
      <c r="AA192" s="116"/>
      <c r="AB192" s="114"/>
      <c r="AC192" s="114"/>
      <c r="AD192" s="114"/>
      <c r="AE192" s="114"/>
      <c r="AF192" s="114"/>
      <c r="AG192" s="123"/>
      <c r="AH192" s="123"/>
      <c r="AI192" s="123"/>
      <c r="AJ192" s="123"/>
      <c r="AK192" s="114"/>
    </row>
    <row r="193" spans="1:37" ht="56.25" customHeight="1" x14ac:dyDescent="0.25">
      <c r="A193" s="124" t="s">
        <v>114</v>
      </c>
      <c r="B193" s="119" t="s">
        <v>92</v>
      </c>
      <c r="C193" s="356" t="s">
        <v>615</v>
      </c>
      <c r="D193" s="181" t="s">
        <v>616</v>
      </c>
      <c r="E193" s="126" t="str">
        <f>CONCATENATE(B193," ",C193," ",D193)</f>
        <v>Afectación reputacional por que un auditor emitió información errada  por el hecho de no haber detectado erores o faltas significativas que podrian modificar por completo la opinión dada en el informe.</v>
      </c>
      <c r="F193" s="113" t="s">
        <v>41</v>
      </c>
      <c r="G193" s="119" t="s">
        <v>32</v>
      </c>
      <c r="H193" s="113">
        <v>1</v>
      </c>
      <c r="I193" s="113" t="s">
        <v>46</v>
      </c>
      <c r="J193" s="113" t="str">
        <f t="shared" ref="J193" si="242">IF((I193="Muy Bajo"),"20%",IF(I193="Baja","40%",IF(I193="Media","60%",IF(I193="Alta","80%",IF(I193="Muy Alta","100%","0")))))</f>
        <v>40%</v>
      </c>
      <c r="K193" s="113" t="s">
        <v>55</v>
      </c>
      <c r="L193" s="113" t="str">
        <f t="shared" ref="L193" si="243">IF((K193="Leve"),"20%",IF(K193="Menor","40%",IF(K193="Moderado","60%",IF(K193="Mayor","80%",IF(K193="Catastrófico","100%","0")))))</f>
        <v>40%</v>
      </c>
      <c r="M193" s="115" t="str">
        <f t="shared" ref="M193" si="244">IF((J193="100%")*(L193="100%"),"Extremo",IF((J193="100%")*(L193="80%"),"Alto",IF((J193="100%")*(L193="60%"),"Alto",IF((J193="100%")*(L193="40%"),"Alto",IF((J193="100%")*(L193="20%"),"Alto",IF((J193="80%")*(L193="100%"),"Extremo",IF((J193="80%")*(L193="80%"),"Alto",IF((J193="80%")*(L193="60%"),"Alto",IF((J193="80%")*(L193="40%"),"Moderado",IF((J193="80%")*(L193="20%"),"Moderado",IF((J193="60%")*(L193="100%"),"Extremo",IF((J193="60%")*(L193="80%"),"Alto",IF((J193="60%")*(L193="60%"),"Moderado",IF((J193="60%")*(L193="40%"),"Moderado",IF((J193="60%")*(L193="20%"),"Moderado",IF((J193="40%")*(L193="100%"),"Extremo",IF((J193="40%")*(L193="80%"),"Alto",IF((J193="40%")*(L193="60%"),"Moderado",IF((J193="40%")*(L193="40%"),"Moderado",IF((J193="40%")*(L193="20%"),"Bajo",IF((J193="20%")*(L193="100%"),"Extremo",IF((J193="20%")*(L193="80%"),"Alto",IF((J193="20%")*(L193="60%"),"Moderado",IF((J193="20%")*(L193="40%"),"Bajo",IF((J193="20%")*(L193="20%"),"Bajo","0")))))))))))))))))))))))))</f>
        <v>Moderado</v>
      </c>
      <c r="N193" s="37" t="s">
        <v>617</v>
      </c>
      <c r="O193" s="38" t="s">
        <v>65</v>
      </c>
      <c r="P193" s="38" t="s">
        <v>67</v>
      </c>
      <c r="Q193" s="38" t="s">
        <v>71</v>
      </c>
      <c r="R193" s="39">
        <f t="shared" ref="R193:R196" si="245">IF((P193="Preventivo"),"25%",IF(P193="Detectivo","15%",IF(P193="Correctivo","10%","0")))+IF((Q193="Automático"),"25%",IF(Q193="Manual","15%","0"))</f>
        <v>0.4</v>
      </c>
      <c r="S193" s="38" t="s">
        <v>74</v>
      </c>
      <c r="T193" s="38" t="s">
        <v>76</v>
      </c>
      <c r="U193" s="38" t="s">
        <v>78</v>
      </c>
      <c r="V193" s="39">
        <f t="shared" ref="V193" si="246">IF(O193="probabilidad",J193-(J193*R193),IF(O193="Impacto",(J193-0),"0"))</f>
        <v>0.24</v>
      </c>
      <c r="W193" s="115">
        <f t="shared" ref="W193" si="247">V194</f>
        <v>0.14399999999999999</v>
      </c>
      <c r="X193" s="113" t="str">
        <f t="shared" ref="X193" si="248">IF((W193&lt;21%),"Muy Bajo",IF((W193&lt;41%),"Baja",IF((W193&lt;61%),"Media",IF((W193&lt;81%),"Alta",IF((W193&lt;101%),"Muy alta","0")))))</f>
        <v>Muy Bajo</v>
      </c>
      <c r="Y193" s="115">
        <f t="shared" ref="Y193" si="249">IF(O193="Impacto",L193-(L193*R193),IF(O193="Probabilidad",L193-0,"0"))</f>
        <v>0.4</v>
      </c>
      <c r="Z193" s="113" t="str">
        <f t="shared" ref="Z193" si="250">IF((Y193&lt;21%),"Leve",IF((Y193&lt;41%),"Menor",IF((Y193&lt;61%),"Moderado",IF((Y193&lt;81%),"Mayor",IF((Y193&lt;101%),"Catastrófico","0")))))</f>
        <v>Menor</v>
      </c>
      <c r="AA193" s="115" t="str">
        <f t="shared" ref="AA193" si="251">IF((X193="Muy alta")*(Z193="Catastrófico"),"Extremo",IF((X193="Muy alta")*(Z193="Mayor"),"Alto",IF((X193="Muy alta")*(Z193="Moderado"),"Alto",IF((X193="Muy alta")*(Z193="Menor"),"Alto",IF((X193="Muy alta")*(Z193="Leve"),"Alto",IF((X193="Alta")*(Z193="Catastrófico"),"Extremo",IF((X193="Alta")*(Z193="Mayor"),"Alto",IF((X193="Alta")*(Z193="Moderado"),"Alto",IF((X193="Alta")*(Z193="Menor"),"Moderado",IF((X193="Alta")*(Z193="Leve"),"Moderado",IF((X193="Media")*(Z193="Catastrófico"),"Extremo",IF((X193="Media")*(Z193="Mayor"),"Alto",IF((X193="Media")*(Z193="Moderado"),"Moderado",IF((X193="Media")*(Z193="Menor"),"Moderado",IF((X193="Media")*(Z193="Leve"),"Moderado",IF((X193="Baja")*(Z193="Catastrófico"),"Extremo",IF((X193="Baja")*(Z193="Mayor"),"Alto",IF((X193="Baja")*(Z193="Moderado"),"Moderado",IF((X193="Baja")*(Z193="Menor"),"Moderado",IF((X193="Baja")*(Z193="Leve"),"Bajo",IF((X193="Muy bajo")*(Z193="Catastrófico"),"Extremo",IF((X193="Muy bajo")*(Z193="Mayor"),"Alto",IF((X193="Muy bajo")*(Z193="Moderado"),"Moderado",IF((X193="Muy bajo")*(Z193="Menor"),"Bajo",IF((X193="Muy bajo")*(Z193="Leve"),"Bajo","0")))))))))))))))))))))))))</f>
        <v>Bajo</v>
      </c>
      <c r="AB193" s="113" t="s">
        <v>85</v>
      </c>
      <c r="AC193" s="119" t="s">
        <v>612</v>
      </c>
      <c r="AD193" s="119" t="s">
        <v>613</v>
      </c>
      <c r="AE193" s="121">
        <v>44956</v>
      </c>
      <c r="AF193" s="121">
        <v>44958</v>
      </c>
      <c r="AG193" s="122" t="s">
        <v>146</v>
      </c>
      <c r="AH193" s="122" t="s">
        <v>147</v>
      </c>
      <c r="AI193" s="122" t="s">
        <v>148</v>
      </c>
      <c r="AJ193" s="122" t="s">
        <v>149</v>
      </c>
      <c r="AK193" s="113" t="s">
        <v>134</v>
      </c>
    </row>
    <row r="194" spans="1:37" ht="56.25" customHeight="1" x14ac:dyDescent="0.25">
      <c r="A194" s="125"/>
      <c r="B194" s="120"/>
      <c r="C194" s="357"/>
      <c r="D194" s="182"/>
      <c r="E194" s="127"/>
      <c r="F194" s="114"/>
      <c r="G194" s="120"/>
      <c r="H194" s="114"/>
      <c r="I194" s="114"/>
      <c r="J194" s="114"/>
      <c r="K194" s="114"/>
      <c r="L194" s="114"/>
      <c r="M194" s="116"/>
      <c r="N194" s="37" t="s">
        <v>618</v>
      </c>
      <c r="O194" s="38" t="s">
        <v>65</v>
      </c>
      <c r="P194" s="38" t="s">
        <v>67</v>
      </c>
      <c r="Q194" s="38" t="s">
        <v>71</v>
      </c>
      <c r="R194" s="39">
        <f t="shared" si="245"/>
        <v>0.4</v>
      </c>
      <c r="S194" s="38" t="s">
        <v>74</v>
      </c>
      <c r="T194" s="38" t="s">
        <v>76</v>
      </c>
      <c r="U194" s="38" t="s">
        <v>78</v>
      </c>
      <c r="V194" s="40">
        <f t="shared" ref="V194" si="252">V193-(V193*R194)</f>
        <v>0.14399999999999999</v>
      </c>
      <c r="W194" s="116"/>
      <c r="X194" s="114"/>
      <c r="Y194" s="116"/>
      <c r="Z194" s="114"/>
      <c r="AA194" s="116"/>
      <c r="AB194" s="114"/>
      <c r="AC194" s="114"/>
      <c r="AD194" s="114"/>
      <c r="AE194" s="114"/>
      <c r="AF194" s="114"/>
      <c r="AG194" s="123"/>
      <c r="AH194" s="123"/>
      <c r="AI194" s="123"/>
      <c r="AJ194" s="123"/>
      <c r="AK194" s="114"/>
    </row>
    <row r="195" spans="1:37" ht="53.25" customHeight="1" x14ac:dyDescent="0.25">
      <c r="A195" s="124" t="s">
        <v>114</v>
      </c>
      <c r="B195" s="117" t="s">
        <v>92</v>
      </c>
      <c r="C195" s="117" t="s">
        <v>619</v>
      </c>
      <c r="D195" s="117" t="s">
        <v>620</v>
      </c>
      <c r="E195" s="126" t="str">
        <f>CONCATENATE(B195," ",C195," ",D195)</f>
        <v xml:space="preserve">Afectación reputacional  por reincidir en los hechos, 
generadores de los hallazgos u observaciones
detectados en las auditorías internas y externas
</v>
      </c>
      <c r="F195" s="113" t="s">
        <v>41</v>
      </c>
      <c r="G195" s="119" t="s">
        <v>32</v>
      </c>
      <c r="H195" s="113">
        <v>1</v>
      </c>
      <c r="I195" s="113" t="s">
        <v>46</v>
      </c>
      <c r="J195" s="113" t="str">
        <f t="shared" ref="J195" si="253">IF((I195="Muy Bajo"),"20%",IF(I195="Baja","40%",IF(I195="Media","60%",IF(I195="Alta","80%",IF(I195="Muy Alta","100%","0")))))</f>
        <v>40%</v>
      </c>
      <c r="K195" s="113" t="s">
        <v>55</v>
      </c>
      <c r="L195" s="113" t="str">
        <f t="shared" ref="L195" si="254">IF((K195="Leve"),"20%",IF(K195="Menor","40%",IF(K195="Moderado","60%",IF(K195="Mayor","80%",IF(K195="Catastrófico","100%","0")))))</f>
        <v>40%</v>
      </c>
      <c r="M195" s="115" t="str">
        <f t="shared" ref="M195" si="255">IF((J195="100%")*(L195="100%"),"Extremo",IF((J195="100%")*(L195="80%"),"Alto",IF((J195="100%")*(L195="60%"),"Alto",IF((J195="100%")*(L195="40%"),"Alto",IF((J195="100%")*(L195="20%"),"Alto",IF((J195="80%")*(L195="100%"),"Extremo",IF((J195="80%")*(L195="80%"),"Alto",IF((J195="80%")*(L195="60%"),"Alto",IF((J195="80%")*(L195="40%"),"Moderado",IF((J195="80%")*(L195="20%"),"Moderado",IF((J195="60%")*(L195="100%"),"Extremo",IF((J195="60%")*(L195="80%"),"Alto",IF((J195="60%")*(L195="60%"),"Moderado",IF((J195="60%")*(L195="40%"),"Moderado",IF((J195="60%")*(L195="20%"),"Moderado",IF((J195="40%")*(L195="100%"),"Extremo",IF((J195="40%")*(L195="80%"),"Alto",IF((J195="40%")*(L195="60%"),"Moderado",IF((J195="40%")*(L195="40%"),"Moderado",IF((J195="40%")*(L195="20%"),"Bajo",IF((J195="20%")*(L195="100%"),"Extremo",IF((J195="20%")*(L195="80%"),"Alto",IF((J195="20%")*(L195="60%"),"Moderado",IF((J195="20%")*(L195="40%"),"Bajo",IF((J195="20%")*(L195="20%"),"Bajo","0")))))))))))))))))))))))))</f>
        <v>Moderado</v>
      </c>
      <c r="N195" s="109" t="s">
        <v>621</v>
      </c>
      <c r="O195" s="38" t="s">
        <v>65</v>
      </c>
      <c r="P195" s="38" t="s">
        <v>67</v>
      </c>
      <c r="Q195" s="38" t="s">
        <v>71</v>
      </c>
      <c r="R195" s="39">
        <f t="shared" si="245"/>
        <v>0.4</v>
      </c>
      <c r="S195" s="38" t="s">
        <v>74</v>
      </c>
      <c r="T195" s="38" t="s">
        <v>76</v>
      </c>
      <c r="U195" s="38" t="s">
        <v>78</v>
      </c>
      <c r="V195" s="39">
        <f t="shared" ref="V195" si="256">IF(O195="probabilidad",J195-(J195*R195),IF(O195="Impacto",(J195-0),"0"))</f>
        <v>0.24</v>
      </c>
      <c r="W195" s="115">
        <f t="shared" ref="W195" si="257">V196</f>
        <v>0.14399999999999999</v>
      </c>
      <c r="X195" s="113" t="str">
        <f t="shared" ref="X195" si="258">IF((W195&lt;21%),"Muy Bajo",IF((W195&lt;41%),"Baja",IF((W195&lt;61%),"Media",IF((W195&lt;81%),"Alta",IF((W195&lt;101%),"Muy alta","0")))))</f>
        <v>Muy Bajo</v>
      </c>
      <c r="Y195" s="115">
        <f t="shared" ref="Y195" si="259">IF(O195="Impacto",L195-(L195*R195),IF(O195="Probabilidad",L195-0,"0"))</f>
        <v>0.4</v>
      </c>
      <c r="Z195" s="113" t="str">
        <f t="shared" ref="Z195" si="260">IF((Y195&lt;21%),"Leve",IF((Y195&lt;41%),"Menor",IF((Y195&lt;61%),"Moderado",IF((Y195&lt;81%),"Mayor",IF((Y195&lt;101%),"Catastrófico","0")))))</f>
        <v>Menor</v>
      </c>
      <c r="AA195" s="115" t="str">
        <f t="shared" ref="AA195" si="261">IF((X195="Muy alta")*(Z195="Catastrófico"),"Extremo",IF((X195="Muy alta")*(Z195="Mayor"),"Alto",IF((X195="Muy alta")*(Z195="Moderado"),"Alto",IF((X195="Muy alta")*(Z195="Menor"),"Alto",IF((X195="Muy alta")*(Z195="Leve"),"Alto",IF((X195="Alta")*(Z195="Catastrófico"),"Extremo",IF((X195="Alta")*(Z195="Mayor"),"Alto",IF((X195="Alta")*(Z195="Moderado"),"Alto",IF((X195="Alta")*(Z195="Menor"),"Moderado",IF((X195="Alta")*(Z195="Leve"),"Moderado",IF((X195="Media")*(Z195="Catastrófico"),"Extremo",IF((X195="Media")*(Z195="Mayor"),"Alto",IF((X195="Media")*(Z195="Moderado"),"Moderado",IF((X195="Media")*(Z195="Menor"),"Moderado",IF((X195="Media")*(Z195="Leve"),"Moderado",IF((X195="Baja")*(Z195="Catastrófico"),"Extremo",IF((X195="Baja")*(Z195="Mayor"),"Alto",IF((X195="Baja")*(Z195="Moderado"),"Moderado",IF((X195="Baja")*(Z195="Menor"),"Moderado",IF((X195="Baja")*(Z195="Leve"),"Bajo",IF((X195="Muy bajo")*(Z195="Catastrófico"),"Extremo",IF((X195="Muy bajo")*(Z195="Mayor"),"Alto",IF((X195="Muy bajo")*(Z195="Moderado"),"Moderado",IF((X195="Muy bajo")*(Z195="Menor"),"Bajo",IF((X195="Muy bajo")*(Z195="Leve"),"Bajo","0")))))))))))))))))))))))))</f>
        <v>Bajo</v>
      </c>
      <c r="AB195" s="113" t="s">
        <v>85</v>
      </c>
      <c r="AC195" s="119" t="s">
        <v>612</v>
      </c>
      <c r="AD195" s="119" t="s">
        <v>613</v>
      </c>
      <c r="AE195" s="121">
        <v>44956</v>
      </c>
      <c r="AF195" s="121">
        <v>44958</v>
      </c>
      <c r="AG195" s="122" t="s">
        <v>146</v>
      </c>
      <c r="AH195" s="122" t="s">
        <v>147</v>
      </c>
      <c r="AI195" s="122" t="s">
        <v>148</v>
      </c>
      <c r="AJ195" s="122" t="s">
        <v>149</v>
      </c>
      <c r="AK195" s="113" t="s">
        <v>134</v>
      </c>
    </row>
    <row r="196" spans="1:37" ht="92.25" customHeight="1" x14ac:dyDescent="0.25">
      <c r="A196" s="125"/>
      <c r="B196" s="152"/>
      <c r="C196" s="118"/>
      <c r="D196" s="152"/>
      <c r="E196" s="127"/>
      <c r="F196" s="114"/>
      <c r="G196" s="120"/>
      <c r="H196" s="114"/>
      <c r="I196" s="114"/>
      <c r="J196" s="114"/>
      <c r="K196" s="114"/>
      <c r="L196" s="114"/>
      <c r="M196" s="116"/>
      <c r="N196" s="110" t="s">
        <v>622</v>
      </c>
      <c r="O196" s="38" t="s">
        <v>65</v>
      </c>
      <c r="P196" s="38" t="s">
        <v>67</v>
      </c>
      <c r="Q196" s="38" t="s">
        <v>71</v>
      </c>
      <c r="R196" s="39">
        <f t="shared" si="245"/>
        <v>0.4</v>
      </c>
      <c r="S196" s="38" t="s">
        <v>74</v>
      </c>
      <c r="T196" s="38" t="s">
        <v>76</v>
      </c>
      <c r="U196" s="38" t="s">
        <v>78</v>
      </c>
      <c r="V196" s="40">
        <f t="shared" ref="V196" si="262">V195-(V195*R196)</f>
        <v>0.14399999999999999</v>
      </c>
      <c r="W196" s="116"/>
      <c r="X196" s="114"/>
      <c r="Y196" s="116"/>
      <c r="Z196" s="114"/>
      <c r="AA196" s="116"/>
      <c r="AB196" s="114"/>
      <c r="AC196" s="114"/>
      <c r="AD196" s="114"/>
      <c r="AE196" s="114"/>
      <c r="AF196" s="114"/>
      <c r="AG196" s="123"/>
      <c r="AH196" s="123"/>
      <c r="AI196" s="123"/>
      <c r="AJ196" s="123"/>
      <c r="AK196" s="114"/>
    </row>
    <row r="197" spans="1:37" x14ac:dyDescent="0.25">
      <c r="E197" s="25"/>
    </row>
    <row r="198" spans="1:37" x14ac:dyDescent="0.25">
      <c r="A198" s="36" t="s">
        <v>663</v>
      </c>
      <c r="E198" s="25"/>
    </row>
    <row r="199" spans="1:37" x14ac:dyDescent="0.25">
      <c r="A199" s="36" t="s">
        <v>664</v>
      </c>
      <c r="E199" s="25"/>
    </row>
    <row r="200" spans="1:37" x14ac:dyDescent="0.25">
      <c r="A200" s="36" t="s">
        <v>665</v>
      </c>
      <c r="E200" s="25"/>
    </row>
    <row r="201" spans="1:37" x14ac:dyDescent="0.25">
      <c r="E201" s="25"/>
    </row>
    <row r="202" spans="1:37" x14ac:dyDescent="0.25">
      <c r="E202" s="25"/>
    </row>
    <row r="203" spans="1:37" x14ac:dyDescent="0.25">
      <c r="E203" s="25"/>
    </row>
    <row r="204" spans="1:37" x14ac:dyDescent="0.25">
      <c r="E204" s="25"/>
    </row>
    <row r="205" spans="1:37" x14ac:dyDescent="0.25">
      <c r="E205" s="25"/>
    </row>
    <row r="206" spans="1:37" x14ac:dyDescent="0.25">
      <c r="E206" s="25"/>
    </row>
    <row r="207" spans="1:37" x14ac:dyDescent="0.25">
      <c r="E207" s="25"/>
    </row>
    <row r="208" spans="1:37" x14ac:dyDescent="0.25">
      <c r="E208" s="25"/>
    </row>
    <row r="209" spans="5:5" x14ac:dyDescent="0.25">
      <c r="E209" s="25"/>
    </row>
    <row r="210" spans="5:5" x14ac:dyDescent="0.25">
      <c r="E210" s="25"/>
    </row>
    <row r="211" spans="5:5" x14ac:dyDescent="0.25">
      <c r="E211" s="25"/>
    </row>
    <row r="212" spans="5:5" x14ac:dyDescent="0.25">
      <c r="E212" s="25"/>
    </row>
    <row r="213" spans="5:5" x14ac:dyDescent="0.25">
      <c r="E213" s="25"/>
    </row>
    <row r="214" spans="5:5" x14ac:dyDescent="0.25">
      <c r="E214" s="25"/>
    </row>
    <row r="215" spans="5:5" x14ac:dyDescent="0.25">
      <c r="E215" s="25"/>
    </row>
    <row r="216" spans="5:5" x14ac:dyDescent="0.25">
      <c r="E216" s="25"/>
    </row>
    <row r="217" spans="5:5" x14ac:dyDescent="0.25">
      <c r="E217" s="25"/>
    </row>
    <row r="218" spans="5:5" x14ac:dyDescent="0.25">
      <c r="E218" s="25"/>
    </row>
  </sheetData>
  <mergeCells count="2431">
    <mergeCell ref="AH145:AH146"/>
    <mergeCell ref="AI145:AI146"/>
    <mergeCell ref="AJ145:AJ146"/>
    <mergeCell ref="AK145:AK146"/>
    <mergeCell ref="AG147:AG148"/>
    <mergeCell ref="AH147:AH148"/>
    <mergeCell ref="AI147:AI148"/>
    <mergeCell ref="AJ147:AJ148"/>
    <mergeCell ref="AK147:AK148"/>
    <mergeCell ref="AI137:AI138"/>
    <mergeCell ref="AJ137:AJ138"/>
    <mergeCell ref="AK137:AK138"/>
    <mergeCell ref="AG139:AG140"/>
    <mergeCell ref="AH139:AH140"/>
    <mergeCell ref="AI139:AI140"/>
    <mergeCell ref="AJ139:AJ140"/>
    <mergeCell ref="AK139:AK140"/>
    <mergeCell ref="AG141:AG142"/>
    <mergeCell ref="AH141:AH142"/>
    <mergeCell ref="AI141:AI142"/>
    <mergeCell ref="AJ141:AJ142"/>
    <mergeCell ref="AK141:AK142"/>
    <mergeCell ref="AG127:AG128"/>
    <mergeCell ref="AH127:AH128"/>
    <mergeCell ref="AG129:AG130"/>
    <mergeCell ref="AH129:AH130"/>
    <mergeCell ref="AG131:AG132"/>
    <mergeCell ref="AH131:AH132"/>
    <mergeCell ref="AH133:AH134"/>
    <mergeCell ref="AH135:AH136"/>
    <mergeCell ref="AG137:AG138"/>
    <mergeCell ref="AH137:AH138"/>
    <mergeCell ref="AG121:AG122"/>
    <mergeCell ref="AH121:AH122"/>
    <mergeCell ref="AI121:AI122"/>
    <mergeCell ref="AJ121:AJ122"/>
    <mergeCell ref="AG123:AG124"/>
    <mergeCell ref="AH123:AH124"/>
    <mergeCell ref="AI123:AI124"/>
    <mergeCell ref="AJ123:AJ124"/>
    <mergeCell ref="AI131:AI132"/>
    <mergeCell ref="AJ131:AJ132"/>
    <mergeCell ref="AJ129:AJ130"/>
    <mergeCell ref="AK125:AK126"/>
    <mergeCell ref="AJ113:AJ114"/>
    <mergeCell ref="AG115:AG116"/>
    <mergeCell ref="AH115:AH116"/>
    <mergeCell ref="AI115:AI116"/>
    <mergeCell ref="AJ115:AJ116"/>
    <mergeCell ref="AG117:AG118"/>
    <mergeCell ref="AH117:AH118"/>
    <mergeCell ref="AI117:AI118"/>
    <mergeCell ref="AJ117:AJ118"/>
    <mergeCell ref="AH101:AH102"/>
    <mergeCell ref="AG103:AG104"/>
    <mergeCell ref="AH103:AH104"/>
    <mergeCell ref="AI103:AI104"/>
    <mergeCell ref="AJ103:AJ104"/>
    <mergeCell ref="AK103:AK104"/>
    <mergeCell ref="AG105:AG106"/>
    <mergeCell ref="AH105:AH106"/>
    <mergeCell ref="AG107:AG108"/>
    <mergeCell ref="AH107:AH108"/>
    <mergeCell ref="AI107:AI108"/>
    <mergeCell ref="AJ107:AJ108"/>
    <mergeCell ref="AI125:AI126"/>
    <mergeCell ref="AJ125:AJ126"/>
    <mergeCell ref="AK121:AK122"/>
    <mergeCell ref="AK123:AK124"/>
    <mergeCell ref="AH113:AH114"/>
    <mergeCell ref="AI113:AI114"/>
    <mergeCell ref="AG95:AG96"/>
    <mergeCell ref="AH95:AH96"/>
    <mergeCell ref="AI95:AI96"/>
    <mergeCell ref="AJ95:AJ96"/>
    <mergeCell ref="AK95:AK96"/>
    <mergeCell ref="AG97:AG98"/>
    <mergeCell ref="AH97:AH98"/>
    <mergeCell ref="AI97:AI98"/>
    <mergeCell ref="AJ97:AJ98"/>
    <mergeCell ref="AK97:AK98"/>
    <mergeCell ref="AI89:AI90"/>
    <mergeCell ref="AJ89:AJ90"/>
    <mergeCell ref="AK89:AK90"/>
    <mergeCell ref="AG91:AG92"/>
    <mergeCell ref="AH91:AH92"/>
    <mergeCell ref="AI91:AI92"/>
    <mergeCell ref="AJ91:AJ92"/>
    <mergeCell ref="AK91:AK92"/>
    <mergeCell ref="AG93:AG94"/>
    <mergeCell ref="AH93:AH94"/>
    <mergeCell ref="AG85:AG86"/>
    <mergeCell ref="AH85:AH86"/>
    <mergeCell ref="AG87:AG88"/>
    <mergeCell ref="AH87:AH88"/>
    <mergeCell ref="AG89:AG90"/>
    <mergeCell ref="AH89:AH90"/>
    <mergeCell ref="AH71:AH72"/>
    <mergeCell ref="AH73:AH74"/>
    <mergeCell ref="AG75:AG76"/>
    <mergeCell ref="AH75:AH76"/>
    <mergeCell ref="AI75:AI76"/>
    <mergeCell ref="AJ75:AJ76"/>
    <mergeCell ref="AG77:AG78"/>
    <mergeCell ref="AH77:AH78"/>
    <mergeCell ref="AG79:AG80"/>
    <mergeCell ref="AH79:AH80"/>
    <mergeCell ref="AI85:AI86"/>
    <mergeCell ref="AJ85:AJ86"/>
    <mergeCell ref="AJ83:AJ84"/>
    <mergeCell ref="AJ79:AJ80"/>
    <mergeCell ref="AJ51:AJ52"/>
    <mergeCell ref="AK51:AK52"/>
    <mergeCell ref="AJ60:AJ61"/>
    <mergeCell ref="AK60:AK61"/>
    <mergeCell ref="AJ65:AJ66"/>
    <mergeCell ref="AK65:AK66"/>
    <mergeCell ref="AJ67:AJ68"/>
    <mergeCell ref="AK67:AK68"/>
    <mergeCell ref="AH69:AH70"/>
    <mergeCell ref="AH29:AH30"/>
    <mergeCell ref="AH33:AH34"/>
    <mergeCell ref="AH35:AH36"/>
    <mergeCell ref="AH39:AH40"/>
    <mergeCell ref="AH41:AH42"/>
    <mergeCell ref="AG37:AG38"/>
    <mergeCell ref="AH37:AH38"/>
    <mergeCell ref="AJ49:AJ50"/>
    <mergeCell ref="AK49:AK50"/>
    <mergeCell ref="AI33:AI34"/>
    <mergeCell ref="AJ33:AJ34"/>
    <mergeCell ref="AK33:AK34"/>
    <mergeCell ref="AI37:AI38"/>
    <mergeCell ref="AJ37:AJ38"/>
    <mergeCell ref="AK37:AK38"/>
    <mergeCell ref="AG47:AG48"/>
    <mergeCell ref="AH47:AH48"/>
    <mergeCell ref="AI47:AI48"/>
    <mergeCell ref="AJ47:AJ48"/>
    <mergeCell ref="AI49:AI50"/>
    <mergeCell ref="AG53:AG55"/>
    <mergeCell ref="AH53:AH55"/>
    <mergeCell ref="AI53:AI55"/>
    <mergeCell ref="AC195:AC196"/>
    <mergeCell ref="AD195:AD196"/>
    <mergeCell ref="AE195:AE196"/>
    <mergeCell ref="AF195:AF196"/>
    <mergeCell ref="AG195:AG196"/>
    <mergeCell ref="AH195:AH196"/>
    <mergeCell ref="AI195:AI196"/>
    <mergeCell ref="AJ195:AJ196"/>
    <mergeCell ref="AK195:AK196"/>
    <mergeCell ref="AG193:AG194"/>
    <mergeCell ref="AH193:AH194"/>
    <mergeCell ref="AI193:AI194"/>
    <mergeCell ref="AJ193:AJ194"/>
    <mergeCell ref="AK193:AK194"/>
    <mergeCell ref="A195:A196"/>
    <mergeCell ref="B195:B196"/>
    <mergeCell ref="C195:C196"/>
    <mergeCell ref="D195:D196"/>
    <mergeCell ref="E195:E196"/>
    <mergeCell ref="F195:F196"/>
    <mergeCell ref="G195:G196"/>
    <mergeCell ref="H195:H196"/>
    <mergeCell ref="I195:I196"/>
    <mergeCell ref="J195:J196"/>
    <mergeCell ref="K195:K196"/>
    <mergeCell ref="L195:L196"/>
    <mergeCell ref="M195:M196"/>
    <mergeCell ref="W195:W196"/>
    <mergeCell ref="X195:X196"/>
    <mergeCell ref="Y195:Y196"/>
    <mergeCell ref="Z195:Z196"/>
    <mergeCell ref="AA195:AA196"/>
    <mergeCell ref="AA191:AA192"/>
    <mergeCell ref="AB195:AB196"/>
    <mergeCell ref="AK191:AK192"/>
    <mergeCell ref="A193:A194"/>
    <mergeCell ref="B193:B194"/>
    <mergeCell ref="C193:C194"/>
    <mergeCell ref="D193:D194"/>
    <mergeCell ref="E193:E194"/>
    <mergeCell ref="F193:F194"/>
    <mergeCell ref="G193:G194"/>
    <mergeCell ref="H193:H194"/>
    <mergeCell ref="I193:I194"/>
    <mergeCell ref="J193:J194"/>
    <mergeCell ref="K193:K194"/>
    <mergeCell ref="L193:L194"/>
    <mergeCell ref="M193:M194"/>
    <mergeCell ref="W193:W194"/>
    <mergeCell ref="X193:X194"/>
    <mergeCell ref="Y193:Y194"/>
    <mergeCell ref="Z193:Z194"/>
    <mergeCell ref="AA193:AA194"/>
    <mergeCell ref="AB193:AB194"/>
    <mergeCell ref="AC193:AC194"/>
    <mergeCell ref="AD193:AD194"/>
    <mergeCell ref="AE193:AE194"/>
    <mergeCell ref="AF193:AF194"/>
    <mergeCell ref="AB191:AB192"/>
    <mergeCell ref="AC191:AC192"/>
    <mergeCell ref="AD191:AD192"/>
    <mergeCell ref="AE191:AE192"/>
    <mergeCell ref="AF191:AF192"/>
    <mergeCell ref="AG191:AG192"/>
    <mergeCell ref="A191:A192"/>
    <mergeCell ref="B191:B192"/>
    <mergeCell ref="C191:C192"/>
    <mergeCell ref="D191:D192"/>
    <mergeCell ref="E191:E192"/>
    <mergeCell ref="F191:F192"/>
    <mergeCell ref="G191:G192"/>
    <mergeCell ref="H191:H192"/>
    <mergeCell ref="I191:I192"/>
    <mergeCell ref="J191:J192"/>
    <mergeCell ref="K191:K192"/>
    <mergeCell ref="L191:L192"/>
    <mergeCell ref="M191:M192"/>
    <mergeCell ref="W191:W192"/>
    <mergeCell ref="X191:X192"/>
    <mergeCell ref="Y191:Y192"/>
    <mergeCell ref="Z191:Z192"/>
    <mergeCell ref="AE189:AE190"/>
    <mergeCell ref="AB187:AB188"/>
    <mergeCell ref="AC187:AC188"/>
    <mergeCell ref="AD187:AD188"/>
    <mergeCell ref="AE187:AE188"/>
    <mergeCell ref="AF187:AF188"/>
    <mergeCell ref="AG187:AG188"/>
    <mergeCell ref="AH187:AH188"/>
    <mergeCell ref="AI187:AI188"/>
    <mergeCell ref="AI191:AI192"/>
    <mergeCell ref="AJ191:AJ192"/>
    <mergeCell ref="AF189:AF190"/>
    <mergeCell ref="AG189:AG190"/>
    <mergeCell ref="AH189:AH190"/>
    <mergeCell ref="AI189:AI190"/>
    <mergeCell ref="AJ189:AJ190"/>
    <mergeCell ref="AK189:AK190"/>
    <mergeCell ref="AH191:AH192"/>
    <mergeCell ref="A187:A188"/>
    <mergeCell ref="B187:B188"/>
    <mergeCell ref="C187:C188"/>
    <mergeCell ref="D187:D188"/>
    <mergeCell ref="E187:E188"/>
    <mergeCell ref="F187:F188"/>
    <mergeCell ref="G187:G188"/>
    <mergeCell ref="H187:H188"/>
    <mergeCell ref="I187:I188"/>
    <mergeCell ref="AK187:AK188"/>
    <mergeCell ref="A189:A190"/>
    <mergeCell ref="B189:B190"/>
    <mergeCell ref="C189:C190"/>
    <mergeCell ref="D189:D190"/>
    <mergeCell ref="E189:E190"/>
    <mergeCell ref="F189:F190"/>
    <mergeCell ref="G189:G190"/>
    <mergeCell ref="H189:H190"/>
    <mergeCell ref="I189:I190"/>
    <mergeCell ref="J189:J190"/>
    <mergeCell ref="K189:K190"/>
    <mergeCell ref="L189:L190"/>
    <mergeCell ref="M189:M190"/>
    <mergeCell ref="N189:N190"/>
    <mergeCell ref="W189:W190"/>
    <mergeCell ref="X189:X190"/>
    <mergeCell ref="Y189:Y190"/>
    <mergeCell ref="Z189:Z190"/>
    <mergeCell ref="AA189:AA190"/>
    <mergeCell ref="AB189:AB190"/>
    <mergeCell ref="AC189:AC190"/>
    <mergeCell ref="AD189:AD190"/>
    <mergeCell ref="AK183:AK184"/>
    <mergeCell ref="AG185:AG186"/>
    <mergeCell ref="AK185:AK186"/>
    <mergeCell ref="J183:J186"/>
    <mergeCell ref="K183:K186"/>
    <mergeCell ref="L183:L186"/>
    <mergeCell ref="M183:M186"/>
    <mergeCell ref="W183:W186"/>
    <mergeCell ref="X183:X186"/>
    <mergeCell ref="Y183:Y186"/>
    <mergeCell ref="Z183:Z186"/>
    <mergeCell ref="AA183:AA186"/>
    <mergeCell ref="AJ187:AJ188"/>
    <mergeCell ref="J187:J188"/>
    <mergeCell ref="K187:K188"/>
    <mergeCell ref="L187:L188"/>
    <mergeCell ref="M187:M188"/>
    <mergeCell ref="W187:W188"/>
    <mergeCell ref="X187:X188"/>
    <mergeCell ref="Y187:Y188"/>
    <mergeCell ref="Z187:Z188"/>
    <mergeCell ref="AA187:AA188"/>
    <mergeCell ref="A183:A186"/>
    <mergeCell ref="B183:B186"/>
    <mergeCell ref="C183:C186"/>
    <mergeCell ref="D183:D186"/>
    <mergeCell ref="E183:E186"/>
    <mergeCell ref="F183:F186"/>
    <mergeCell ref="G183:G186"/>
    <mergeCell ref="H183:H186"/>
    <mergeCell ref="I183:I186"/>
    <mergeCell ref="AC181:AC182"/>
    <mergeCell ref="AD181:AD182"/>
    <mergeCell ref="AE181:AE182"/>
    <mergeCell ref="AF181:AF182"/>
    <mergeCell ref="AG181:AG182"/>
    <mergeCell ref="AH181:AH182"/>
    <mergeCell ref="AI181:AI182"/>
    <mergeCell ref="AJ181:AJ182"/>
    <mergeCell ref="AB183:AB186"/>
    <mergeCell ref="AC183:AC186"/>
    <mergeCell ref="AD183:AD186"/>
    <mergeCell ref="AE183:AE186"/>
    <mergeCell ref="AF183:AF186"/>
    <mergeCell ref="AH183:AH184"/>
    <mergeCell ref="AI183:AI184"/>
    <mergeCell ref="AJ183:AJ184"/>
    <mergeCell ref="AH185:AH186"/>
    <mergeCell ref="AI185:AI186"/>
    <mergeCell ref="AJ185:AJ186"/>
    <mergeCell ref="AG183:AG184"/>
    <mergeCell ref="A181:A182"/>
    <mergeCell ref="B181:B182"/>
    <mergeCell ref="C181:C182"/>
    <mergeCell ref="D181:D182"/>
    <mergeCell ref="E181:E182"/>
    <mergeCell ref="F181:F182"/>
    <mergeCell ref="G181:G182"/>
    <mergeCell ref="H181:H182"/>
    <mergeCell ref="I181:I182"/>
    <mergeCell ref="J181:J182"/>
    <mergeCell ref="K181:K182"/>
    <mergeCell ref="L181:L182"/>
    <mergeCell ref="M181:M182"/>
    <mergeCell ref="W181:W182"/>
    <mergeCell ref="X181:X182"/>
    <mergeCell ref="Y181:Y182"/>
    <mergeCell ref="Z181:Z182"/>
    <mergeCell ref="AA179:AA180"/>
    <mergeCell ref="AB179:AB180"/>
    <mergeCell ref="AC179:AC180"/>
    <mergeCell ref="AD179:AD180"/>
    <mergeCell ref="AE179:AE180"/>
    <mergeCell ref="AF179:AF180"/>
    <mergeCell ref="AA177:AA178"/>
    <mergeCell ref="AB177:AB178"/>
    <mergeCell ref="AD177:AD178"/>
    <mergeCell ref="AE177:AE178"/>
    <mergeCell ref="AF177:AF178"/>
    <mergeCell ref="AG177:AG178"/>
    <mergeCell ref="AH177:AH178"/>
    <mergeCell ref="AI177:AI178"/>
    <mergeCell ref="AK181:AK182"/>
    <mergeCell ref="AG179:AG180"/>
    <mergeCell ref="AH179:AH180"/>
    <mergeCell ref="AI179:AI180"/>
    <mergeCell ref="AJ179:AJ180"/>
    <mergeCell ref="AK179:AK180"/>
    <mergeCell ref="AA181:AA182"/>
    <mergeCell ref="AB181:AB182"/>
    <mergeCell ref="A179:A180"/>
    <mergeCell ref="B179:B180"/>
    <mergeCell ref="C179:C180"/>
    <mergeCell ref="D179:D180"/>
    <mergeCell ref="E179:E180"/>
    <mergeCell ref="F179:F180"/>
    <mergeCell ref="G179:G180"/>
    <mergeCell ref="H179:H180"/>
    <mergeCell ref="I179:I180"/>
    <mergeCell ref="J179:J180"/>
    <mergeCell ref="K179:K180"/>
    <mergeCell ref="L179:L180"/>
    <mergeCell ref="M179:M180"/>
    <mergeCell ref="W179:W180"/>
    <mergeCell ref="X179:X180"/>
    <mergeCell ref="Y179:Y180"/>
    <mergeCell ref="Z179:Z180"/>
    <mergeCell ref="AD175:AD176"/>
    <mergeCell ref="AJ177:AJ178"/>
    <mergeCell ref="AE175:AE176"/>
    <mergeCell ref="AF175:AF176"/>
    <mergeCell ref="AG175:AG176"/>
    <mergeCell ref="AH175:AH176"/>
    <mergeCell ref="AI175:AI176"/>
    <mergeCell ref="AJ175:AJ176"/>
    <mergeCell ref="AK175:AK176"/>
    <mergeCell ref="A177:A178"/>
    <mergeCell ref="B177:B178"/>
    <mergeCell ref="C177:C178"/>
    <mergeCell ref="D177:D178"/>
    <mergeCell ref="E177:E178"/>
    <mergeCell ref="F177:F178"/>
    <mergeCell ref="G177:G178"/>
    <mergeCell ref="H177:H178"/>
    <mergeCell ref="I177:I178"/>
    <mergeCell ref="J177:J178"/>
    <mergeCell ref="K177:K178"/>
    <mergeCell ref="L177:L178"/>
    <mergeCell ref="M177:M178"/>
    <mergeCell ref="W177:W178"/>
    <mergeCell ref="X177:X178"/>
    <mergeCell ref="Y177:Y178"/>
    <mergeCell ref="Z177:Z178"/>
    <mergeCell ref="AK177:AK178"/>
    <mergeCell ref="AG173:AG174"/>
    <mergeCell ref="AB171:AB172"/>
    <mergeCell ref="AC171:AC172"/>
    <mergeCell ref="AD171:AD172"/>
    <mergeCell ref="AE171:AE172"/>
    <mergeCell ref="AF171:AF172"/>
    <mergeCell ref="AG171:AG172"/>
    <mergeCell ref="AH171:AH172"/>
    <mergeCell ref="AI171:AI172"/>
    <mergeCell ref="AH173:AH174"/>
    <mergeCell ref="AI173:AI174"/>
    <mergeCell ref="AJ173:AJ174"/>
    <mergeCell ref="AK173:AK174"/>
    <mergeCell ref="A175:A176"/>
    <mergeCell ref="B175:B176"/>
    <mergeCell ref="C175:C176"/>
    <mergeCell ref="D175:D176"/>
    <mergeCell ref="E175:E176"/>
    <mergeCell ref="F175:F176"/>
    <mergeCell ref="G175:G176"/>
    <mergeCell ref="H175:H176"/>
    <mergeCell ref="I175:I176"/>
    <mergeCell ref="J175:J176"/>
    <mergeCell ref="K175:K176"/>
    <mergeCell ref="L175:L176"/>
    <mergeCell ref="M175:M176"/>
    <mergeCell ref="W175:W176"/>
    <mergeCell ref="X175:X176"/>
    <mergeCell ref="Y175:Y176"/>
    <mergeCell ref="Z175:Z176"/>
    <mergeCell ref="AA175:AA176"/>
    <mergeCell ref="AB175:AB176"/>
    <mergeCell ref="A171:A172"/>
    <mergeCell ref="B171:B172"/>
    <mergeCell ref="C171:C172"/>
    <mergeCell ref="D171:D172"/>
    <mergeCell ref="E171:E172"/>
    <mergeCell ref="F171:F172"/>
    <mergeCell ref="G171:G172"/>
    <mergeCell ref="H171:H172"/>
    <mergeCell ref="I171:I172"/>
    <mergeCell ref="AK171:AK172"/>
    <mergeCell ref="A173:A174"/>
    <mergeCell ref="B173:B174"/>
    <mergeCell ref="C173:C174"/>
    <mergeCell ref="D173:D174"/>
    <mergeCell ref="E173:E174"/>
    <mergeCell ref="F173:F174"/>
    <mergeCell ref="G173:G174"/>
    <mergeCell ref="H173:H174"/>
    <mergeCell ref="I173:I174"/>
    <mergeCell ref="J173:J174"/>
    <mergeCell ref="K173:K174"/>
    <mergeCell ref="L173:L174"/>
    <mergeCell ref="M173:M174"/>
    <mergeCell ref="W173:W174"/>
    <mergeCell ref="X173:X174"/>
    <mergeCell ref="Y173:Y174"/>
    <mergeCell ref="Z173:Z174"/>
    <mergeCell ref="AA173:AA174"/>
    <mergeCell ref="AB173:AB174"/>
    <mergeCell ref="AD173:AD174"/>
    <mergeCell ref="AE173:AE174"/>
    <mergeCell ref="AF173:AF174"/>
    <mergeCell ref="AK169:AK170"/>
    <mergeCell ref="T169:T170"/>
    <mergeCell ref="U169:U170"/>
    <mergeCell ref="V169:V170"/>
    <mergeCell ref="W169:W170"/>
    <mergeCell ref="X169:X170"/>
    <mergeCell ref="Y169:Y170"/>
    <mergeCell ref="Z169:Z170"/>
    <mergeCell ref="AA169:AA170"/>
    <mergeCell ref="AB169:AB170"/>
    <mergeCell ref="AJ171:AJ172"/>
    <mergeCell ref="J171:J172"/>
    <mergeCell ref="K171:K172"/>
    <mergeCell ref="L171:L172"/>
    <mergeCell ref="M171:M172"/>
    <mergeCell ref="W171:W172"/>
    <mergeCell ref="X171:X172"/>
    <mergeCell ref="Y171:Y172"/>
    <mergeCell ref="Z171:Z172"/>
    <mergeCell ref="AA171:AA172"/>
    <mergeCell ref="AG167:AG168"/>
    <mergeCell ref="AH167:AH168"/>
    <mergeCell ref="AI167:AI168"/>
    <mergeCell ref="AJ167:AJ168"/>
    <mergeCell ref="AK167:AK168"/>
    <mergeCell ref="A169:A170"/>
    <mergeCell ref="B169:B170"/>
    <mergeCell ref="C169:C170"/>
    <mergeCell ref="D169:D170"/>
    <mergeCell ref="E169:E170"/>
    <mergeCell ref="F169:F170"/>
    <mergeCell ref="G169:G170"/>
    <mergeCell ref="H169:H170"/>
    <mergeCell ref="I169:I170"/>
    <mergeCell ref="J169:J170"/>
    <mergeCell ref="K169:K170"/>
    <mergeCell ref="L169:L170"/>
    <mergeCell ref="M169:M170"/>
    <mergeCell ref="N169:N170"/>
    <mergeCell ref="O169:O170"/>
    <mergeCell ref="P169:P170"/>
    <mergeCell ref="Q169:Q170"/>
    <mergeCell ref="R169:R170"/>
    <mergeCell ref="S169:S170"/>
    <mergeCell ref="AC169:AC170"/>
    <mergeCell ref="AD169:AD170"/>
    <mergeCell ref="AE169:AE170"/>
    <mergeCell ref="AF169:AF170"/>
    <mergeCell ref="AG169:AG170"/>
    <mergeCell ref="AH169:AH170"/>
    <mergeCell ref="AI169:AI170"/>
    <mergeCell ref="AJ169:AJ170"/>
    <mergeCell ref="AK165:AK166"/>
    <mergeCell ref="A167:A168"/>
    <mergeCell ref="B167:B168"/>
    <mergeCell ref="C167:C168"/>
    <mergeCell ref="D167:D168"/>
    <mergeCell ref="E167:E168"/>
    <mergeCell ref="F167:F168"/>
    <mergeCell ref="G167:G168"/>
    <mergeCell ref="H167:H168"/>
    <mergeCell ref="I167:I168"/>
    <mergeCell ref="J167:J168"/>
    <mergeCell ref="K167:K168"/>
    <mergeCell ref="L167:L168"/>
    <mergeCell ref="M167:M168"/>
    <mergeCell ref="W167:W168"/>
    <mergeCell ref="X167:X168"/>
    <mergeCell ref="Y167:Y168"/>
    <mergeCell ref="Z167:Z168"/>
    <mergeCell ref="AA167:AA168"/>
    <mergeCell ref="AB167:AB168"/>
    <mergeCell ref="AC167:AC168"/>
    <mergeCell ref="AD167:AD168"/>
    <mergeCell ref="AE167:AE168"/>
    <mergeCell ref="AF167:AF168"/>
    <mergeCell ref="AB165:AB166"/>
    <mergeCell ref="AC165:AC166"/>
    <mergeCell ref="AD165:AD166"/>
    <mergeCell ref="AE165:AE166"/>
    <mergeCell ref="AF165:AF166"/>
    <mergeCell ref="AG165:AG166"/>
    <mergeCell ref="AH165:AH166"/>
    <mergeCell ref="AI165:AI166"/>
    <mergeCell ref="AJ165:AJ166"/>
    <mergeCell ref="J165:J166"/>
    <mergeCell ref="K165:K166"/>
    <mergeCell ref="L165:L166"/>
    <mergeCell ref="M165:M166"/>
    <mergeCell ref="W165:W166"/>
    <mergeCell ref="X165:X166"/>
    <mergeCell ref="Y165:Y166"/>
    <mergeCell ref="Z165:Z166"/>
    <mergeCell ref="AA165:AA166"/>
    <mergeCell ref="A165:A166"/>
    <mergeCell ref="B165:B166"/>
    <mergeCell ref="C165:C166"/>
    <mergeCell ref="D165:D166"/>
    <mergeCell ref="E165:E166"/>
    <mergeCell ref="F165:F166"/>
    <mergeCell ref="G165:G166"/>
    <mergeCell ref="H165:H166"/>
    <mergeCell ref="I165:I166"/>
    <mergeCell ref="AK161:AK162"/>
    <mergeCell ref="A163:A164"/>
    <mergeCell ref="B163:B164"/>
    <mergeCell ref="C163:C164"/>
    <mergeCell ref="D163:D164"/>
    <mergeCell ref="E163:E164"/>
    <mergeCell ref="F163:F164"/>
    <mergeCell ref="G163:G164"/>
    <mergeCell ref="H163:H164"/>
    <mergeCell ref="I163:I164"/>
    <mergeCell ref="J163:J164"/>
    <mergeCell ref="K163:K164"/>
    <mergeCell ref="L163:L164"/>
    <mergeCell ref="M163:M164"/>
    <mergeCell ref="AC163:AC164"/>
    <mergeCell ref="AD163:AD164"/>
    <mergeCell ref="AE163:AE164"/>
    <mergeCell ref="AF163:AF164"/>
    <mergeCell ref="AK163:AK164"/>
    <mergeCell ref="AG161:AG162"/>
    <mergeCell ref="AH161:AH162"/>
    <mergeCell ref="AI161:AI162"/>
    <mergeCell ref="AJ161:AJ162"/>
    <mergeCell ref="AG163:AG164"/>
    <mergeCell ref="AB161:AB162"/>
    <mergeCell ref="AC161:AC162"/>
    <mergeCell ref="AD161:AD162"/>
    <mergeCell ref="AE161:AE162"/>
    <mergeCell ref="AF161:AF162"/>
    <mergeCell ref="AH163:AH164"/>
    <mergeCell ref="AI163:AI164"/>
    <mergeCell ref="AJ163:AJ164"/>
    <mergeCell ref="J161:J162"/>
    <mergeCell ref="K161:K162"/>
    <mergeCell ref="L161:L162"/>
    <mergeCell ref="M161:M162"/>
    <mergeCell ref="W161:W162"/>
    <mergeCell ref="X161:X162"/>
    <mergeCell ref="Y161:Y162"/>
    <mergeCell ref="Z161:Z162"/>
    <mergeCell ref="AA161:AA162"/>
    <mergeCell ref="A161:A162"/>
    <mergeCell ref="B161:B162"/>
    <mergeCell ref="C161:C162"/>
    <mergeCell ref="D161:D162"/>
    <mergeCell ref="E161:E162"/>
    <mergeCell ref="F161:F162"/>
    <mergeCell ref="G161:G162"/>
    <mergeCell ref="H161:H162"/>
    <mergeCell ref="I161:I162"/>
    <mergeCell ref="M158:M160"/>
    <mergeCell ref="W158:W160"/>
    <mergeCell ref="X158:X160"/>
    <mergeCell ref="Y158:Y160"/>
    <mergeCell ref="Z158:Z160"/>
    <mergeCell ref="AC158:AC160"/>
    <mergeCell ref="AD158:AD160"/>
    <mergeCell ref="AE158:AE160"/>
    <mergeCell ref="AF158:AF160"/>
    <mergeCell ref="AG157:AG158"/>
    <mergeCell ref="AH157:AH158"/>
    <mergeCell ref="AI157:AI158"/>
    <mergeCell ref="AJ157:AJ158"/>
    <mergeCell ref="AK157:AK158"/>
    <mergeCell ref="AG159:AG160"/>
    <mergeCell ref="AH159:AH160"/>
    <mergeCell ref="AI159:AI160"/>
    <mergeCell ref="AJ159:AJ160"/>
    <mergeCell ref="AK159:AK160"/>
    <mergeCell ref="AB156:AB157"/>
    <mergeCell ref="AC156:AC157"/>
    <mergeCell ref="AD156:AD157"/>
    <mergeCell ref="AE156:AE157"/>
    <mergeCell ref="AA158:AA160"/>
    <mergeCell ref="AB158:AB160"/>
    <mergeCell ref="J156:J157"/>
    <mergeCell ref="K156:K157"/>
    <mergeCell ref="L156:L157"/>
    <mergeCell ref="M156:M157"/>
    <mergeCell ref="W156:W157"/>
    <mergeCell ref="X156:X157"/>
    <mergeCell ref="Y156:Y157"/>
    <mergeCell ref="Z156:Z157"/>
    <mergeCell ref="AA156:AA157"/>
    <mergeCell ref="A156:A157"/>
    <mergeCell ref="B156:B157"/>
    <mergeCell ref="C156:C157"/>
    <mergeCell ref="D156:D157"/>
    <mergeCell ref="E156:E157"/>
    <mergeCell ref="F156:F157"/>
    <mergeCell ref="G156:G157"/>
    <mergeCell ref="H156:H157"/>
    <mergeCell ref="I156:I157"/>
    <mergeCell ref="A158:A160"/>
    <mergeCell ref="B158:B160"/>
    <mergeCell ref="C158:C160"/>
    <mergeCell ref="D158:D160"/>
    <mergeCell ref="E158:E160"/>
    <mergeCell ref="F158:F160"/>
    <mergeCell ref="G158:G160"/>
    <mergeCell ref="H158:H160"/>
    <mergeCell ref="I158:I160"/>
    <mergeCell ref="J158:J160"/>
    <mergeCell ref="K158:K160"/>
    <mergeCell ref="L158:L160"/>
    <mergeCell ref="M154:M155"/>
    <mergeCell ref="W154:W155"/>
    <mergeCell ref="X154:X155"/>
    <mergeCell ref="Y154:Y155"/>
    <mergeCell ref="Z154:Z155"/>
    <mergeCell ref="A154:A155"/>
    <mergeCell ref="B154:B155"/>
    <mergeCell ref="C154:C155"/>
    <mergeCell ref="D154:D155"/>
    <mergeCell ref="E154:E155"/>
    <mergeCell ref="F154:F155"/>
    <mergeCell ref="G154:G155"/>
    <mergeCell ref="H154:H155"/>
    <mergeCell ref="I154:I155"/>
    <mergeCell ref="J154:J155"/>
    <mergeCell ref="K154:K155"/>
    <mergeCell ref="L154:L155"/>
    <mergeCell ref="AF154:AF155"/>
    <mergeCell ref="AA154:AA155"/>
    <mergeCell ref="AB154:AB155"/>
    <mergeCell ref="AC154:AC155"/>
    <mergeCell ref="AD154:AD155"/>
    <mergeCell ref="AE154:AE155"/>
    <mergeCell ref="AG153:AG154"/>
    <mergeCell ref="AH153:AH154"/>
    <mergeCell ref="AI153:AI154"/>
    <mergeCell ref="AJ153:AJ154"/>
    <mergeCell ref="AK153:AK154"/>
    <mergeCell ref="AG155:AG156"/>
    <mergeCell ref="AH155:AH156"/>
    <mergeCell ref="AI155:AI156"/>
    <mergeCell ref="AJ155:AJ156"/>
    <mergeCell ref="AK155:AK156"/>
    <mergeCell ref="AB152:AB153"/>
    <mergeCell ref="AC152:AC153"/>
    <mergeCell ref="AD152:AD153"/>
    <mergeCell ref="AE152:AE153"/>
    <mergeCell ref="AF152:AF153"/>
    <mergeCell ref="AL152:AL153"/>
    <mergeCell ref="AG151:AG152"/>
    <mergeCell ref="AH151:AH152"/>
    <mergeCell ref="AI151:AI152"/>
    <mergeCell ref="AJ151:AJ152"/>
    <mergeCell ref="AK151:AK152"/>
    <mergeCell ref="J152:J153"/>
    <mergeCell ref="K152:K153"/>
    <mergeCell ref="L152:L153"/>
    <mergeCell ref="M152:M153"/>
    <mergeCell ref="W152:W153"/>
    <mergeCell ref="X152:X153"/>
    <mergeCell ref="Y152:Y153"/>
    <mergeCell ref="Z152:Z153"/>
    <mergeCell ref="AA152:AA153"/>
    <mergeCell ref="A152:A153"/>
    <mergeCell ref="B152:B153"/>
    <mergeCell ref="C152:C153"/>
    <mergeCell ref="D152:D153"/>
    <mergeCell ref="E152:E153"/>
    <mergeCell ref="F152:F153"/>
    <mergeCell ref="G152:G153"/>
    <mergeCell ref="H152:H153"/>
    <mergeCell ref="I152:I153"/>
    <mergeCell ref="AA150:AA151"/>
    <mergeCell ref="AB150:AB151"/>
    <mergeCell ref="AC150:AC151"/>
    <mergeCell ref="AD150:AD151"/>
    <mergeCell ref="AE150:AE151"/>
    <mergeCell ref="AF150:AF151"/>
    <mergeCell ref="AL150:AL151"/>
    <mergeCell ref="AG149:AG150"/>
    <mergeCell ref="AH149:AH150"/>
    <mergeCell ref="AI149:AI150"/>
    <mergeCell ref="AJ149:AJ150"/>
    <mergeCell ref="AK149:AK150"/>
    <mergeCell ref="AE148:AE149"/>
    <mergeCell ref="AF148:AF149"/>
    <mergeCell ref="A150:A151"/>
    <mergeCell ref="B150:B151"/>
    <mergeCell ref="C150:C151"/>
    <mergeCell ref="D150:D151"/>
    <mergeCell ref="E150:E151"/>
    <mergeCell ref="F150:F151"/>
    <mergeCell ref="G150:G151"/>
    <mergeCell ref="H150:H151"/>
    <mergeCell ref="I150:I151"/>
    <mergeCell ref="J150:J151"/>
    <mergeCell ref="K150:K151"/>
    <mergeCell ref="L150:L151"/>
    <mergeCell ref="M150:M151"/>
    <mergeCell ref="W150:W151"/>
    <mergeCell ref="X150:X151"/>
    <mergeCell ref="Y150:Y151"/>
    <mergeCell ref="Z150:Z151"/>
    <mergeCell ref="U148:U149"/>
    <mergeCell ref="W148:W149"/>
    <mergeCell ref="X148:X149"/>
    <mergeCell ref="Y148:Y149"/>
    <mergeCell ref="Z148:Z149"/>
    <mergeCell ref="AA148:AA149"/>
    <mergeCell ref="AB148:AB149"/>
    <mergeCell ref="AC148:AC149"/>
    <mergeCell ref="AD148:AD149"/>
    <mergeCell ref="A148:A149"/>
    <mergeCell ref="B148:B149"/>
    <mergeCell ref="C148:C149"/>
    <mergeCell ref="D148:D149"/>
    <mergeCell ref="E148:E149"/>
    <mergeCell ref="F148:F149"/>
    <mergeCell ref="G148:G149"/>
    <mergeCell ref="H148:H149"/>
    <mergeCell ref="I148:I149"/>
    <mergeCell ref="J148:J149"/>
    <mergeCell ref="K148:K149"/>
    <mergeCell ref="L148:L149"/>
    <mergeCell ref="M148:M149"/>
    <mergeCell ref="N148:N149"/>
    <mergeCell ref="O148:O149"/>
    <mergeCell ref="P148:P149"/>
    <mergeCell ref="Q148:Q149"/>
    <mergeCell ref="R148:R149"/>
    <mergeCell ref="S148:S149"/>
    <mergeCell ref="T148:T149"/>
    <mergeCell ref="Y146:Y147"/>
    <mergeCell ref="Z146:Z147"/>
    <mergeCell ref="AA146:AA147"/>
    <mergeCell ref="AB146:AB147"/>
    <mergeCell ref="AC146:AC147"/>
    <mergeCell ref="AD146:AD147"/>
    <mergeCell ref="AE146:AE147"/>
    <mergeCell ref="AF146:AF147"/>
    <mergeCell ref="AG145:AG146"/>
    <mergeCell ref="AK143:AK144"/>
    <mergeCell ref="A146:A147"/>
    <mergeCell ref="B146:B147"/>
    <mergeCell ref="C146:C147"/>
    <mergeCell ref="D146:D147"/>
    <mergeCell ref="E146:E147"/>
    <mergeCell ref="F146:F147"/>
    <mergeCell ref="G146:G147"/>
    <mergeCell ref="H146:H147"/>
    <mergeCell ref="I146:I147"/>
    <mergeCell ref="J146:J147"/>
    <mergeCell ref="K146:K147"/>
    <mergeCell ref="L146:L147"/>
    <mergeCell ref="M146:M147"/>
    <mergeCell ref="N146:N147"/>
    <mergeCell ref="O146:O147"/>
    <mergeCell ref="P146:P147"/>
    <mergeCell ref="Q146:Q147"/>
    <mergeCell ref="R146:R147"/>
    <mergeCell ref="S146:S147"/>
    <mergeCell ref="T146:T147"/>
    <mergeCell ref="U146:U147"/>
    <mergeCell ref="W146:W147"/>
    <mergeCell ref="X146:X147"/>
    <mergeCell ref="AB143:AB144"/>
    <mergeCell ref="AC143:AC144"/>
    <mergeCell ref="AD143:AD144"/>
    <mergeCell ref="AE143:AE144"/>
    <mergeCell ref="AF143:AF144"/>
    <mergeCell ref="AG143:AG144"/>
    <mergeCell ref="AH143:AH144"/>
    <mergeCell ref="AI143:AI144"/>
    <mergeCell ref="AJ143:AJ144"/>
    <mergeCell ref="AE140:AE141"/>
    <mergeCell ref="AF140:AF141"/>
    <mergeCell ref="A143:A144"/>
    <mergeCell ref="B143:B144"/>
    <mergeCell ref="C143:C144"/>
    <mergeCell ref="D143:D144"/>
    <mergeCell ref="E143:E144"/>
    <mergeCell ref="F143:F144"/>
    <mergeCell ref="G143:G144"/>
    <mergeCell ref="H143:H144"/>
    <mergeCell ref="I143:I144"/>
    <mergeCell ref="J143:J144"/>
    <mergeCell ref="K143:K144"/>
    <mergeCell ref="L143:L144"/>
    <mergeCell ref="M143:M144"/>
    <mergeCell ref="W143:W144"/>
    <mergeCell ref="X143:X144"/>
    <mergeCell ref="Y143:Y144"/>
    <mergeCell ref="Z143:Z144"/>
    <mergeCell ref="AA143:AA144"/>
    <mergeCell ref="A140:A141"/>
    <mergeCell ref="B140:B141"/>
    <mergeCell ref="C140:C141"/>
    <mergeCell ref="D140:D141"/>
    <mergeCell ref="E140:E141"/>
    <mergeCell ref="F140:F141"/>
    <mergeCell ref="G140:G141"/>
    <mergeCell ref="H140:H141"/>
    <mergeCell ref="I140:I141"/>
    <mergeCell ref="J140:J141"/>
    <mergeCell ref="K140:K141"/>
    <mergeCell ref="L140:L141"/>
    <mergeCell ref="M140:M141"/>
    <mergeCell ref="W140:W141"/>
    <mergeCell ref="X140:X141"/>
    <mergeCell ref="Y140:Y141"/>
    <mergeCell ref="Z140:Z141"/>
    <mergeCell ref="AA140:AA141"/>
    <mergeCell ref="AB140:AB141"/>
    <mergeCell ref="AC140:AC141"/>
    <mergeCell ref="AD140:AD141"/>
    <mergeCell ref="AK135:AK136"/>
    <mergeCell ref="A137:A139"/>
    <mergeCell ref="B137:B139"/>
    <mergeCell ref="C137:C139"/>
    <mergeCell ref="D137:D139"/>
    <mergeCell ref="E137:E139"/>
    <mergeCell ref="F137:F139"/>
    <mergeCell ref="G137:G139"/>
    <mergeCell ref="H137:H139"/>
    <mergeCell ref="I137:I139"/>
    <mergeCell ref="J137:J139"/>
    <mergeCell ref="K137:K139"/>
    <mergeCell ref="L137:L139"/>
    <mergeCell ref="M137:M139"/>
    <mergeCell ref="W137:W139"/>
    <mergeCell ref="X137:X139"/>
    <mergeCell ref="Y137:Y139"/>
    <mergeCell ref="Z137:Z139"/>
    <mergeCell ref="AA137:AA139"/>
    <mergeCell ref="AB137:AB139"/>
    <mergeCell ref="AC137:AC139"/>
    <mergeCell ref="AD137:AD139"/>
    <mergeCell ref="AE137:AE139"/>
    <mergeCell ref="AF137:AF139"/>
    <mergeCell ref="AA135:AA136"/>
    <mergeCell ref="AB135:AB136"/>
    <mergeCell ref="AC135:AC136"/>
    <mergeCell ref="AD135:AD136"/>
    <mergeCell ref="AE135:AE136"/>
    <mergeCell ref="AF135:AF136"/>
    <mergeCell ref="AG135:AG136"/>
    <mergeCell ref="AI135:AI136"/>
    <mergeCell ref="AJ135:AJ136"/>
    <mergeCell ref="AE133:AE134"/>
    <mergeCell ref="AF133:AF134"/>
    <mergeCell ref="AG133:AG134"/>
    <mergeCell ref="AI133:AI134"/>
    <mergeCell ref="AJ133:AJ134"/>
    <mergeCell ref="AK133:AK134"/>
    <mergeCell ref="A135:A136"/>
    <mergeCell ref="B135:B136"/>
    <mergeCell ref="C135:C136"/>
    <mergeCell ref="D135:D136"/>
    <mergeCell ref="E135:E136"/>
    <mergeCell ref="F135:F136"/>
    <mergeCell ref="G135:G136"/>
    <mergeCell ref="H135:H136"/>
    <mergeCell ref="I135:I136"/>
    <mergeCell ref="J135:J136"/>
    <mergeCell ref="K135:K136"/>
    <mergeCell ref="L135:L136"/>
    <mergeCell ref="M135:M136"/>
    <mergeCell ref="N135:N136"/>
    <mergeCell ref="W135:W136"/>
    <mergeCell ref="X135:X136"/>
    <mergeCell ref="Y135:Y136"/>
    <mergeCell ref="Z135:Z136"/>
    <mergeCell ref="AK131:AK132"/>
    <mergeCell ref="A133:A134"/>
    <mergeCell ref="B133:B134"/>
    <mergeCell ref="C133:C134"/>
    <mergeCell ref="D133:D134"/>
    <mergeCell ref="E133:E134"/>
    <mergeCell ref="F133:F134"/>
    <mergeCell ref="G133:G134"/>
    <mergeCell ref="H133:H134"/>
    <mergeCell ref="I133:I134"/>
    <mergeCell ref="J133:J134"/>
    <mergeCell ref="K133:K134"/>
    <mergeCell ref="L133:L134"/>
    <mergeCell ref="M133:M134"/>
    <mergeCell ref="W133:W134"/>
    <mergeCell ref="X133:X134"/>
    <mergeCell ref="Y133:Y134"/>
    <mergeCell ref="Z133:Z134"/>
    <mergeCell ref="AA133:AA134"/>
    <mergeCell ref="AB133:AB134"/>
    <mergeCell ref="AC133:AC134"/>
    <mergeCell ref="AD133:AD134"/>
    <mergeCell ref="AK129:AK130"/>
    <mergeCell ref="A131:A132"/>
    <mergeCell ref="B131:B132"/>
    <mergeCell ref="C131:C132"/>
    <mergeCell ref="D131:D132"/>
    <mergeCell ref="E131:E132"/>
    <mergeCell ref="F131:F132"/>
    <mergeCell ref="G131:G132"/>
    <mergeCell ref="H131:H132"/>
    <mergeCell ref="I131:I132"/>
    <mergeCell ref="J131:J132"/>
    <mergeCell ref="K131:K132"/>
    <mergeCell ref="L131:L132"/>
    <mergeCell ref="M131:M132"/>
    <mergeCell ref="W131:W132"/>
    <mergeCell ref="X131:X132"/>
    <mergeCell ref="Y131:Y132"/>
    <mergeCell ref="Z131:Z132"/>
    <mergeCell ref="AA131:AA132"/>
    <mergeCell ref="AB131:AB132"/>
    <mergeCell ref="AC131:AC132"/>
    <mergeCell ref="AD131:AD132"/>
    <mergeCell ref="AE131:AE132"/>
    <mergeCell ref="AF131:AF132"/>
    <mergeCell ref="Z129:Z130"/>
    <mergeCell ref="AA129:AA130"/>
    <mergeCell ref="AB129:AB130"/>
    <mergeCell ref="AC129:AC130"/>
    <mergeCell ref="AD129:AD130"/>
    <mergeCell ref="AE129:AE130"/>
    <mergeCell ref="AF129:AF130"/>
    <mergeCell ref="AI129:AI130"/>
    <mergeCell ref="AB127:AB128"/>
    <mergeCell ref="AC127:AC128"/>
    <mergeCell ref="AD127:AD128"/>
    <mergeCell ref="AE127:AE128"/>
    <mergeCell ref="AF127:AF128"/>
    <mergeCell ref="AI127:AI128"/>
    <mergeCell ref="AJ127:AJ128"/>
    <mergeCell ref="AK127:AK128"/>
    <mergeCell ref="A129:A130"/>
    <mergeCell ref="B129:B130"/>
    <mergeCell ref="C129:C130"/>
    <mergeCell ref="D129:D130"/>
    <mergeCell ref="E129:E130"/>
    <mergeCell ref="F129:F130"/>
    <mergeCell ref="G129:G130"/>
    <mergeCell ref="H129:H130"/>
    <mergeCell ref="I129:I130"/>
    <mergeCell ref="J129:J130"/>
    <mergeCell ref="K129:K130"/>
    <mergeCell ref="L129:L130"/>
    <mergeCell ref="M129:M130"/>
    <mergeCell ref="W129:W130"/>
    <mergeCell ref="X129:X130"/>
    <mergeCell ref="Y129:Y130"/>
    <mergeCell ref="J127:J128"/>
    <mergeCell ref="K127:K128"/>
    <mergeCell ref="L127:L128"/>
    <mergeCell ref="M127:M128"/>
    <mergeCell ref="W127:W128"/>
    <mergeCell ref="X127:X128"/>
    <mergeCell ref="Y127:Y128"/>
    <mergeCell ref="Z127:Z128"/>
    <mergeCell ref="AA127:AA128"/>
    <mergeCell ref="A127:A128"/>
    <mergeCell ref="B127:B128"/>
    <mergeCell ref="C127:C128"/>
    <mergeCell ref="D127:D128"/>
    <mergeCell ref="E127:E128"/>
    <mergeCell ref="F127:F128"/>
    <mergeCell ref="G127:G128"/>
    <mergeCell ref="H127:H128"/>
    <mergeCell ref="I127:I128"/>
    <mergeCell ref="Z124:Z125"/>
    <mergeCell ref="AA124:AA125"/>
    <mergeCell ref="AB124:AB125"/>
    <mergeCell ref="AC124:AC125"/>
    <mergeCell ref="AD124:AD125"/>
    <mergeCell ref="AG125:AG126"/>
    <mergeCell ref="AH125:AH126"/>
    <mergeCell ref="Q124:Q125"/>
    <mergeCell ref="R124:R125"/>
    <mergeCell ref="S124:S125"/>
    <mergeCell ref="T124:T125"/>
    <mergeCell ref="U124:U125"/>
    <mergeCell ref="V124:V125"/>
    <mergeCell ref="W124:W125"/>
    <mergeCell ref="X124:X125"/>
    <mergeCell ref="Y124:Y125"/>
    <mergeCell ref="AE123:AE124"/>
    <mergeCell ref="AF123:AF124"/>
    <mergeCell ref="A124:A125"/>
    <mergeCell ref="B124:B125"/>
    <mergeCell ref="C124:C125"/>
    <mergeCell ref="D124:D125"/>
    <mergeCell ref="E124:E125"/>
    <mergeCell ref="F124:F125"/>
    <mergeCell ref="G124:G125"/>
    <mergeCell ref="H124:H125"/>
    <mergeCell ref="I124:I125"/>
    <mergeCell ref="J124:J125"/>
    <mergeCell ref="K124:K125"/>
    <mergeCell ref="L124:L125"/>
    <mergeCell ref="M124:M125"/>
    <mergeCell ref="N124:N125"/>
    <mergeCell ref="O124:O125"/>
    <mergeCell ref="P124:P125"/>
    <mergeCell ref="AK119:AK120"/>
    <mergeCell ref="A121:A123"/>
    <mergeCell ref="B121:B123"/>
    <mergeCell ref="C121:C123"/>
    <mergeCell ref="D121:D123"/>
    <mergeCell ref="E121:E123"/>
    <mergeCell ref="F121:F123"/>
    <mergeCell ref="G121:G123"/>
    <mergeCell ref="H121:H123"/>
    <mergeCell ref="I121:I123"/>
    <mergeCell ref="J121:J123"/>
    <mergeCell ref="K121:K123"/>
    <mergeCell ref="L121:L123"/>
    <mergeCell ref="M121:M123"/>
    <mergeCell ref="W121:W123"/>
    <mergeCell ref="X121:X123"/>
    <mergeCell ref="Y121:Y123"/>
    <mergeCell ref="Z121:Z123"/>
    <mergeCell ref="AA121:AA123"/>
    <mergeCell ref="AB121:AB123"/>
    <mergeCell ref="Y117:Y118"/>
    <mergeCell ref="Z117:Z118"/>
    <mergeCell ref="AC121:AC123"/>
    <mergeCell ref="AD121:AD123"/>
    <mergeCell ref="AE121:AE122"/>
    <mergeCell ref="AF121:AF122"/>
    <mergeCell ref="AB119:AB120"/>
    <mergeCell ref="AC119:AC120"/>
    <mergeCell ref="AD119:AD120"/>
    <mergeCell ref="AE119:AE120"/>
    <mergeCell ref="AF119:AF120"/>
    <mergeCell ref="AG119:AG120"/>
    <mergeCell ref="AH119:AH120"/>
    <mergeCell ref="AI119:AI120"/>
    <mergeCell ref="AJ119:AJ120"/>
    <mergeCell ref="S119:S120"/>
    <mergeCell ref="T119:T120"/>
    <mergeCell ref="U119:U120"/>
    <mergeCell ref="V119:V120"/>
    <mergeCell ref="W119:W120"/>
    <mergeCell ref="X119:X120"/>
    <mergeCell ref="Y119:Y120"/>
    <mergeCell ref="Z119:Z120"/>
    <mergeCell ref="AA119:AA120"/>
    <mergeCell ref="AJ111:AJ112"/>
    <mergeCell ref="AG113:AG114"/>
    <mergeCell ref="AB117:AB118"/>
    <mergeCell ref="AC117:AC118"/>
    <mergeCell ref="AD117:AD118"/>
    <mergeCell ref="AE117:AE118"/>
    <mergeCell ref="AF117:AF118"/>
    <mergeCell ref="AK117:AK118"/>
    <mergeCell ref="A119:A120"/>
    <mergeCell ref="B119:B120"/>
    <mergeCell ref="C119:C120"/>
    <mergeCell ref="D119:D120"/>
    <mergeCell ref="E119:E120"/>
    <mergeCell ref="F119:F120"/>
    <mergeCell ref="G119:G120"/>
    <mergeCell ref="H119:H120"/>
    <mergeCell ref="I119:I120"/>
    <mergeCell ref="J119:J120"/>
    <mergeCell ref="K119:K120"/>
    <mergeCell ref="L119:L120"/>
    <mergeCell ref="M119:M120"/>
    <mergeCell ref="N119:N120"/>
    <mergeCell ref="O119:O120"/>
    <mergeCell ref="P119:P120"/>
    <mergeCell ref="Q119:Q120"/>
    <mergeCell ref="R119:R120"/>
    <mergeCell ref="J117:J118"/>
    <mergeCell ref="K117:K118"/>
    <mergeCell ref="L117:L118"/>
    <mergeCell ref="M117:M118"/>
    <mergeCell ref="W117:W118"/>
    <mergeCell ref="X117:X118"/>
    <mergeCell ref="AA107:AA116"/>
    <mergeCell ref="AB107:AB116"/>
    <mergeCell ref="AA117:AA118"/>
    <mergeCell ref="A117:A118"/>
    <mergeCell ref="B117:B118"/>
    <mergeCell ref="C117:C118"/>
    <mergeCell ref="D117:D118"/>
    <mergeCell ref="E117:E118"/>
    <mergeCell ref="F117:F118"/>
    <mergeCell ref="G117:G118"/>
    <mergeCell ref="H117:H118"/>
    <mergeCell ref="I117:I118"/>
    <mergeCell ref="AC107:AC110"/>
    <mergeCell ref="AD107:AD110"/>
    <mergeCell ref="AE107:AE110"/>
    <mergeCell ref="AF107:AF110"/>
    <mergeCell ref="AK107:AK108"/>
    <mergeCell ref="AK109:AK110"/>
    <mergeCell ref="AC111:AC116"/>
    <mergeCell ref="AD111:AD116"/>
    <mergeCell ref="AE111:AE116"/>
    <mergeCell ref="AF111:AF116"/>
    <mergeCell ref="AK111:AK112"/>
    <mergeCell ref="AK113:AK114"/>
    <mergeCell ref="AK115:AK116"/>
    <mergeCell ref="AG109:AG110"/>
    <mergeCell ref="AH109:AH110"/>
    <mergeCell ref="AI109:AI110"/>
    <mergeCell ref="AJ109:AJ110"/>
    <mergeCell ref="AG111:AG112"/>
    <mergeCell ref="AH111:AH112"/>
    <mergeCell ref="AI111:AI112"/>
    <mergeCell ref="A107:A116"/>
    <mergeCell ref="B107:B116"/>
    <mergeCell ref="C107:C116"/>
    <mergeCell ref="D107:D116"/>
    <mergeCell ref="E107:E116"/>
    <mergeCell ref="F107:F116"/>
    <mergeCell ref="G107:G116"/>
    <mergeCell ref="H107:H116"/>
    <mergeCell ref="I107:I116"/>
    <mergeCell ref="J107:J116"/>
    <mergeCell ref="K107:K116"/>
    <mergeCell ref="L107:L116"/>
    <mergeCell ref="M107:M116"/>
    <mergeCell ref="W107:W116"/>
    <mergeCell ref="X107:X116"/>
    <mergeCell ref="Y107:Y116"/>
    <mergeCell ref="Z107:Z116"/>
    <mergeCell ref="AA105:AA106"/>
    <mergeCell ref="AB105:AB106"/>
    <mergeCell ref="AC105:AC106"/>
    <mergeCell ref="AD105:AD106"/>
    <mergeCell ref="J103:J104"/>
    <mergeCell ref="K103:K104"/>
    <mergeCell ref="L103:L104"/>
    <mergeCell ref="M103:M104"/>
    <mergeCell ref="W103:W104"/>
    <mergeCell ref="X103:X104"/>
    <mergeCell ref="Y103:Y104"/>
    <mergeCell ref="Z103:Z104"/>
    <mergeCell ref="AE105:AE106"/>
    <mergeCell ref="AF105:AF106"/>
    <mergeCell ref="AI105:AI106"/>
    <mergeCell ref="AJ105:AJ106"/>
    <mergeCell ref="AK105:AK106"/>
    <mergeCell ref="A105:A106"/>
    <mergeCell ref="B105:B106"/>
    <mergeCell ref="C105:C106"/>
    <mergeCell ref="D105:D106"/>
    <mergeCell ref="E105:E106"/>
    <mergeCell ref="F105:F106"/>
    <mergeCell ref="G105:G106"/>
    <mergeCell ref="H105:H106"/>
    <mergeCell ref="I105:I106"/>
    <mergeCell ref="J105:J106"/>
    <mergeCell ref="K105:K106"/>
    <mergeCell ref="L105:L106"/>
    <mergeCell ref="M105:M106"/>
    <mergeCell ref="W105:W106"/>
    <mergeCell ref="X105:X106"/>
    <mergeCell ref="Y105:Y106"/>
    <mergeCell ref="Z105:Z106"/>
    <mergeCell ref="A103:A104"/>
    <mergeCell ref="B103:B104"/>
    <mergeCell ref="C103:C104"/>
    <mergeCell ref="D103:D104"/>
    <mergeCell ref="E103:E104"/>
    <mergeCell ref="F103:F104"/>
    <mergeCell ref="G103:G104"/>
    <mergeCell ref="H103:H104"/>
    <mergeCell ref="I103:I104"/>
    <mergeCell ref="J100:J102"/>
    <mergeCell ref="K100:K102"/>
    <mergeCell ref="L100:L102"/>
    <mergeCell ref="M100:M102"/>
    <mergeCell ref="W100:W102"/>
    <mergeCell ref="X100:X102"/>
    <mergeCell ref="Y100:Y102"/>
    <mergeCell ref="Z100:Z102"/>
    <mergeCell ref="A100:A102"/>
    <mergeCell ref="B100:B102"/>
    <mergeCell ref="C100:C102"/>
    <mergeCell ref="D100:D102"/>
    <mergeCell ref="E100:E102"/>
    <mergeCell ref="F100:F102"/>
    <mergeCell ref="G100:G102"/>
    <mergeCell ref="H100:H102"/>
    <mergeCell ref="I100:I102"/>
    <mergeCell ref="AE99:AE100"/>
    <mergeCell ref="AF99:AF100"/>
    <mergeCell ref="AB100:AB102"/>
    <mergeCell ref="AC101:AC102"/>
    <mergeCell ref="AD101:AD102"/>
    <mergeCell ref="AE101:AE102"/>
    <mergeCell ref="AF101:AF102"/>
    <mergeCell ref="AI101:AI102"/>
    <mergeCell ref="AJ101:AJ102"/>
    <mergeCell ref="AK101:AK102"/>
    <mergeCell ref="AG99:AG100"/>
    <mergeCell ref="AH99:AH100"/>
    <mergeCell ref="AI99:AI100"/>
    <mergeCell ref="AJ99:AJ100"/>
    <mergeCell ref="AK99:AK100"/>
    <mergeCell ref="AG101:AG102"/>
    <mergeCell ref="AA103:AA104"/>
    <mergeCell ref="AA100:AA102"/>
    <mergeCell ref="AB103:AB104"/>
    <mergeCell ref="AE103:AE104"/>
    <mergeCell ref="AF103:AF104"/>
    <mergeCell ref="E98:E99"/>
    <mergeCell ref="F98:F99"/>
    <mergeCell ref="G98:G99"/>
    <mergeCell ref="H98:H99"/>
    <mergeCell ref="I98:I99"/>
    <mergeCell ref="J98:J99"/>
    <mergeCell ref="K98:K99"/>
    <mergeCell ref="L98:L99"/>
    <mergeCell ref="M98:M99"/>
    <mergeCell ref="W98:W99"/>
    <mergeCell ref="X98:X99"/>
    <mergeCell ref="Y98:Y99"/>
    <mergeCell ref="Z98:Z99"/>
    <mergeCell ref="AA98:AA99"/>
    <mergeCell ref="AB98:AB99"/>
    <mergeCell ref="AC98:AC99"/>
    <mergeCell ref="AD98:AD99"/>
    <mergeCell ref="AI93:AI94"/>
    <mergeCell ref="AJ93:AJ94"/>
    <mergeCell ref="AK93:AK94"/>
    <mergeCell ref="A95:A97"/>
    <mergeCell ref="B95:B97"/>
    <mergeCell ref="C95:C97"/>
    <mergeCell ref="D95:D97"/>
    <mergeCell ref="E95:E97"/>
    <mergeCell ref="F95:F97"/>
    <mergeCell ref="G95:G97"/>
    <mergeCell ref="H95:H97"/>
    <mergeCell ref="I95:I97"/>
    <mergeCell ref="J95:J97"/>
    <mergeCell ref="K95:K97"/>
    <mergeCell ref="L95:L97"/>
    <mergeCell ref="M95:M97"/>
    <mergeCell ref="W95:W97"/>
    <mergeCell ref="X95:X97"/>
    <mergeCell ref="Y95:Y97"/>
    <mergeCell ref="Z95:Z97"/>
    <mergeCell ref="AA95:AA97"/>
    <mergeCell ref="AB95:AB97"/>
    <mergeCell ref="AC95:AC97"/>
    <mergeCell ref="AD95:AD97"/>
    <mergeCell ref="AE95:AE96"/>
    <mergeCell ref="AF95:AF96"/>
    <mergeCell ref="AE97:AE98"/>
    <mergeCell ref="AF97:AF98"/>
    <mergeCell ref="A98:A99"/>
    <mergeCell ref="B98:B99"/>
    <mergeCell ref="C98:C99"/>
    <mergeCell ref="D98:D99"/>
    <mergeCell ref="AA91:AA92"/>
    <mergeCell ref="AB91:AB92"/>
    <mergeCell ref="AC91:AC92"/>
    <mergeCell ref="AD91:AD92"/>
    <mergeCell ref="AE91:AE92"/>
    <mergeCell ref="AF91:AF92"/>
    <mergeCell ref="A93:A94"/>
    <mergeCell ref="B93:B94"/>
    <mergeCell ref="C93:C94"/>
    <mergeCell ref="D93:D94"/>
    <mergeCell ref="E93:E94"/>
    <mergeCell ref="F93:F94"/>
    <mergeCell ref="G93:G94"/>
    <mergeCell ref="H93:H94"/>
    <mergeCell ref="I93:I94"/>
    <mergeCell ref="J93:J94"/>
    <mergeCell ref="K93:K94"/>
    <mergeCell ref="L93:L94"/>
    <mergeCell ref="M93:M94"/>
    <mergeCell ref="W93:W94"/>
    <mergeCell ref="X93:X94"/>
    <mergeCell ref="Y93:Y94"/>
    <mergeCell ref="Z93:Z94"/>
    <mergeCell ref="AA93:AA94"/>
    <mergeCell ref="AB93:AB94"/>
    <mergeCell ref="AD93:AD94"/>
    <mergeCell ref="AE93:AE94"/>
    <mergeCell ref="AF93:AF94"/>
    <mergeCell ref="A91:A92"/>
    <mergeCell ref="B91:B92"/>
    <mergeCell ref="C91:C92"/>
    <mergeCell ref="D91:D92"/>
    <mergeCell ref="E91:E92"/>
    <mergeCell ref="F91:F92"/>
    <mergeCell ref="G91:G92"/>
    <mergeCell ref="H91:H92"/>
    <mergeCell ref="I91:I92"/>
    <mergeCell ref="J91:J92"/>
    <mergeCell ref="K91:K92"/>
    <mergeCell ref="L91:L92"/>
    <mergeCell ref="M91:M92"/>
    <mergeCell ref="W91:W92"/>
    <mergeCell ref="X91:X92"/>
    <mergeCell ref="Y91:Y92"/>
    <mergeCell ref="Z91:Z92"/>
    <mergeCell ref="AA87:AA88"/>
    <mergeCell ref="AB87:AB88"/>
    <mergeCell ref="AC87:AC88"/>
    <mergeCell ref="AD87:AD88"/>
    <mergeCell ref="AE87:AE88"/>
    <mergeCell ref="AF87:AF88"/>
    <mergeCell ref="AI87:AI88"/>
    <mergeCell ref="AJ87:AJ88"/>
    <mergeCell ref="AK87:AK88"/>
    <mergeCell ref="A89:A90"/>
    <mergeCell ref="B89:B90"/>
    <mergeCell ref="C89:C90"/>
    <mergeCell ref="D89:D90"/>
    <mergeCell ref="E89:E90"/>
    <mergeCell ref="F89:F90"/>
    <mergeCell ref="G89:G90"/>
    <mergeCell ref="H89:H90"/>
    <mergeCell ref="I89:I90"/>
    <mergeCell ref="J89:J90"/>
    <mergeCell ref="K89:K90"/>
    <mergeCell ref="L89:L90"/>
    <mergeCell ref="M89:M90"/>
    <mergeCell ref="W89:W90"/>
    <mergeCell ref="X89:X90"/>
    <mergeCell ref="Y89:Y90"/>
    <mergeCell ref="Z89:Z90"/>
    <mergeCell ref="AA89:AA90"/>
    <mergeCell ref="AB89:AB90"/>
    <mergeCell ref="AC89:AC90"/>
    <mergeCell ref="AD89:AD90"/>
    <mergeCell ref="AE89:AE90"/>
    <mergeCell ref="AF89:AF90"/>
    <mergeCell ref="AA85:AA86"/>
    <mergeCell ref="AB85:AB86"/>
    <mergeCell ref="AC85:AC86"/>
    <mergeCell ref="AD85:AD86"/>
    <mergeCell ref="AE85:AE86"/>
    <mergeCell ref="AF85:AF86"/>
    <mergeCell ref="Z83:Z84"/>
    <mergeCell ref="AA83:AA84"/>
    <mergeCell ref="AB83:AB84"/>
    <mergeCell ref="AC83:AC84"/>
    <mergeCell ref="AD83:AD84"/>
    <mergeCell ref="AE83:AE84"/>
    <mergeCell ref="AF83:AF84"/>
    <mergeCell ref="AI83:AI84"/>
    <mergeCell ref="AK85:AK86"/>
    <mergeCell ref="A87:A88"/>
    <mergeCell ref="B87:B88"/>
    <mergeCell ref="C87:C88"/>
    <mergeCell ref="D87:D88"/>
    <mergeCell ref="E87:E88"/>
    <mergeCell ref="F87:F88"/>
    <mergeCell ref="G87:G88"/>
    <mergeCell ref="H87:H88"/>
    <mergeCell ref="I87:I88"/>
    <mergeCell ref="J87:J88"/>
    <mergeCell ref="K87:K88"/>
    <mergeCell ref="L87:L88"/>
    <mergeCell ref="M87:M88"/>
    <mergeCell ref="W87:W88"/>
    <mergeCell ref="X87:X88"/>
    <mergeCell ref="Y87:Y88"/>
    <mergeCell ref="Z87:Z88"/>
    <mergeCell ref="A85:A86"/>
    <mergeCell ref="B85:B86"/>
    <mergeCell ref="C85:C86"/>
    <mergeCell ref="D85:D86"/>
    <mergeCell ref="E85:E86"/>
    <mergeCell ref="F85:F86"/>
    <mergeCell ref="G85:G86"/>
    <mergeCell ref="H85:H86"/>
    <mergeCell ref="I85:I86"/>
    <mergeCell ref="J85:J86"/>
    <mergeCell ref="K85:K86"/>
    <mergeCell ref="L85:L86"/>
    <mergeCell ref="M85:M86"/>
    <mergeCell ref="W85:W86"/>
    <mergeCell ref="X85:X86"/>
    <mergeCell ref="Y85:Y86"/>
    <mergeCell ref="Z85:Z86"/>
    <mergeCell ref="AJ81:AJ82"/>
    <mergeCell ref="AK81:AK82"/>
    <mergeCell ref="A83:A84"/>
    <mergeCell ref="B83:B84"/>
    <mergeCell ref="C83:C84"/>
    <mergeCell ref="D83:D84"/>
    <mergeCell ref="E83:E84"/>
    <mergeCell ref="F83:F84"/>
    <mergeCell ref="G83:G84"/>
    <mergeCell ref="H83:H84"/>
    <mergeCell ref="I83:I84"/>
    <mergeCell ref="J83:J84"/>
    <mergeCell ref="K83:K84"/>
    <mergeCell ref="L83:L84"/>
    <mergeCell ref="M83:M84"/>
    <mergeCell ref="W83:W84"/>
    <mergeCell ref="X83:X84"/>
    <mergeCell ref="Y83:Y84"/>
    <mergeCell ref="J81:J82"/>
    <mergeCell ref="K81:K82"/>
    <mergeCell ref="L81:L82"/>
    <mergeCell ref="M81:M82"/>
    <mergeCell ref="W81:W82"/>
    <mergeCell ref="X81:X82"/>
    <mergeCell ref="Y81:Y82"/>
    <mergeCell ref="Z81:Z82"/>
    <mergeCell ref="AK83:AK84"/>
    <mergeCell ref="AG81:AG82"/>
    <mergeCell ref="AH81:AH82"/>
    <mergeCell ref="AG83:AG84"/>
    <mergeCell ref="AH83:AH84"/>
    <mergeCell ref="AA81:AA82"/>
    <mergeCell ref="A81:A82"/>
    <mergeCell ref="B81:B82"/>
    <mergeCell ref="C81:C82"/>
    <mergeCell ref="D81:D82"/>
    <mergeCell ref="E81:E82"/>
    <mergeCell ref="F81:F82"/>
    <mergeCell ref="G81:G82"/>
    <mergeCell ref="H81:H82"/>
    <mergeCell ref="I81:I82"/>
    <mergeCell ref="AA79:AA80"/>
    <mergeCell ref="AB79:AB80"/>
    <mergeCell ref="AC79:AC80"/>
    <mergeCell ref="AD79:AD80"/>
    <mergeCell ref="AE79:AE80"/>
    <mergeCell ref="AF79:AF80"/>
    <mergeCell ref="AI79:AI80"/>
    <mergeCell ref="AB81:AB82"/>
    <mergeCell ref="AC81:AC82"/>
    <mergeCell ref="AD81:AD82"/>
    <mergeCell ref="AE81:AE82"/>
    <mergeCell ref="AF81:AF82"/>
    <mergeCell ref="AI81:AI82"/>
    <mergeCell ref="AK79:AK80"/>
    <mergeCell ref="AB77:AB78"/>
    <mergeCell ref="AD77:AD78"/>
    <mergeCell ref="AE77:AE78"/>
    <mergeCell ref="AF77:AF78"/>
    <mergeCell ref="AI77:AI78"/>
    <mergeCell ref="AJ77:AJ78"/>
    <mergeCell ref="AK77:AK78"/>
    <mergeCell ref="A79:A80"/>
    <mergeCell ref="B79:B80"/>
    <mergeCell ref="C79:C80"/>
    <mergeCell ref="D79:D80"/>
    <mergeCell ref="E79:E80"/>
    <mergeCell ref="F79:F80"/>
    <mergeCell ref="G79:G80"/>
    <mergeCell ref="H79:H80"/>
    <mergeCell ref="I79:I80"/>
    <mergeCell ref="J79:J80"/>
    <mergeCell ref="K79:K80"/>
    <mergeCell ref="L79:L80"/>
    <mergeCell ref="M79:M80"/>
    <mergeCell ref="W79:W80"/>
    <mergeCell ref="X79:X80"/>
    <mergeCell ref="Y79:Y80"/>
    <mergeCell ref="Z79:Z80"/>
    <mergeCell ref="AB75:AB76"/>
    <mergeCell ref="AC75:AC76"/>
    <mergeCell ref="AD75:AD76"/>
    <mergeCell ref="AE75:AE76"/>
    <mergeCell ref="AF75:AF76"/>
    <mergeCell ref="AK75:AK76"/>
    <mergeCell ref="A77:A78"/>
    <mergeCell ref="B77:B78"/>
    <mergeCell ref="C77:C78"/>
    <mergeCell ref="D77:D78"/>
    <mergeCell ref="E77:E78"/>
    <mergeCell ref="F77:F78"/>
    <mergeCell ref="G77:G78"/>
    <mergeCell ref="H77:H78"/>
    <mergeCell ref="I77:I78"/>
    <mergeCell ref="J77:J78"/>
    <mergeCell ref="K77:K78"/>
    <mergeCell ref="L77:L78"/>
    <mergeCell ref="M77:M78"/>
    <mergeCell ref="W77:W78"/>
    <mergeCell ref="X77:X78"/>
    <mergeCell ref="Y77:Y78"/>
    <mergeCell ref="Z77:Z78"/>
    <mergeCell ref="AA77:AA78"/>
    <mergeCell ref="J75:J76"/>
    <mergeCell ref="K75:K76"/>
    <mergeCell ref="L75:L76"/>
    <mergeCell ref="M75:M76"/>
    <mergeCell ref="W75:W76"/>
    <mergeCell ref="X75:X76"/>
    <mergeCell ref="Y75:Y76"/>
    <mergeCell ref="Z75:Z76"/>
    <mergeCell ref="AA75:AA76"/>
    <mergeCell ref="A75:A76"/>
    <mergeCell ref="B75:B76"/>
    <mergeCell ref="C75:C76"/>
    <mergeCell ref="D75:D76"/>
    <mergeCell ref="E75:E76"/>
    <mergeCell ref="F75:F76"/>
    <mergeCell ref="G75:G76"/>
    <mergeCell ref="H75:H76"/>
    <mergeCell ref="I75:I76"/>
    <mergeCell ref="AJ19:AJ20"/>
    <mergeCell ref="AJ21:AJ22"/>
    <mergeCell ref="AJ23:AJ24"/>
    <mergeCell ref="AK19:AK20"/>
    <mergeCell ref="AK21:AK22"/>
    <mergeCell ref="AK23:AK24"/>
    <mergeCell ref="AD19:AD20"/>
    <mergeCell ref="AD21:AD22"/>
    <mergeCell ref="AD23:AD24"/>
    <mergeCell ref="AG19:AG20"/>
    <mergeCell ref="AG21:AG22"/>
    <mergeCell ref="AG23:AG24"/>
    <mergeCell ref="AH19:AH20"/>
    <mergeCell ref="AH21:AH22"/>
    <mergeCell ref="AH23:AH24"/>
    <mergeCell ref="AI19:AI20"/>
    <mergeCell ref="AI21:AI22"/>
    <mergeCell ref="AI23:AI24"/>
    <mergeCell ref="AB23:AB24"/>
    <mergeCell ref="AE19:AE20"/>
    <mergeCell ref="AF19:AF20"/>
    <mergeCell ref="AE21:AE22"/>
    <mergeCell ref="AF21:AF22"/>
    <mergeCell ref="AE23:AE24"/>
    <mergeCell ref="AF23:AF24"/>
    <mergeCell ref="W21:W22"/>
    <mergeCell ref="X21:X22"/>
    <mergeCell ref="Y21:Y22"/>
    <mergeCell ref="Z21:Z22"/>
    <mergeCell ref="AA21:AA22"/>
    <mergeCell ref="AB21:AB22"/>
    <mergeCell ref="AC19:AC20"/>
    <mergeCell ref="AC21:AC22"/>
    <mergeCell ref="AC23:AC24"/>
    <mergeCell ref="AB19:AB20"/>
    <mergeCell ref="A23:A24"/>
    <mergeCell ref="B23:B24"/>
    <mergeCell ref="C23:C24"/>
    <mergeCell ref="D23:D24"/>
    <mergeCell ref="E23:E24"/>
    <mergeCell ref="F23:F24"/>
    <mergeCell ref="G23:G24"/>
    <mergeCell ref="H23:H24"/>
    <mergeCell ref="I23:I24"/>
    <mergeCell ref="A21:A22"/>
    <mergeCell ref="B21:B22"/>
    <mergeCell ref="C21:C22"/>
    <mergeCell ref="D21:D22"/>
    <mergeCell ref="E21:E22"/>
    <mergeCell ref="F21:F22"/>
    <mergeCell ref="G21:G22"/>
    <mergeCell ref="H21:H22"/>
    <mergeCell ref="I21:I22"/>
    <mergeCell ref="J23:J24"/>
    <mergeCell ref="K23:K24"/>
    <mergeCell ref="L23:L24"/>
    <mergeCell ref="M23:M24"/>
    <mergeCell ref="J21:J22"/>
    <mergeCell ref="K21:K22"/>
    <mergeCell ref="L21:L22"/>
    <mergeCell ref="M21:M22"/>
    <mergeCell ref="AG13:AG14"/>
    <mergeCell ref="AB13:AB14"/>
    <mergeCell ref="L15:L16"/>
    <mergeCell ref="M15:M16"/>
    <mergeCell ref="W15:W16"/>
    <mergeCell ref="X15:X16"/>
    <mergeCell ref="Y15:Y16"/>
    <mergeCell ref="AC13:AC14"/>
    <mergeCell ref="AD13:AD14"/>
    <mergeCell ref="AE13:AE14"/>
    <mergeCell ref="AF13:AF14"/>
    <mergeCell ref="W23:W24"/>
    <mergeCell ref="X23:X24"/>
    <mergeCell ref="Y23:Y24"/>
    <mergeCell ref="Z23:Z24"/>
    <mergeCell ref="AA23:AA24"/>
    <mergeCell ref="J19:J20"/>
    <mergeCell ref="K19:K20"/>
    <mergeCell ref="L19:L20"/>
    <mergeCell ref="M19:M20"/>
    <mergeCell ref="W19:W20"/>
    <mergeCell ref="X19:X20"/>
    <mergeCell ref="Y19:Y20"/>
    <mergeCell ref="Z19:Z20"/>
    <mergeCell ref="AA19:AA20"/>
    <mergeCell ref="H8:L8"/>
    <mergeCell ref="M8:AA8"/>
    <mergeCell ref="H7:AA7"/>
    <mergeCell ref="B8:E8"/>
    <mergeCell ref="AH13:AH14"/>
    <mergeCell ref="AG15:AG16"/>
    <mergeCell ref="AH15:AH16"/>
    <mergeCell ref="AG17:AG18"/>
    <mergeCell ref="AH17:AH18"/>
    <mergeCell ref="AA13:AA14"/>
    <mergeCell ref="AC9:AC10"/>
    <mergeCell ref="AB7:AK8"/>
    <mergeCell ref="A7:G7"/>
    <mergeCell ref="C11:C12"/>
    <mergeCell ref="D11:D12"/>
    <mergeCell ref="E11:E12"/>
    <mergeCell ref="F11:F12"/>
    <mergeCell ref="G11:G12"/>
    <mergeCell ref="AD9:AD10"/>
    <mergeCell ref="AE9:AE10"/>
    <mergeCell ref="AF9:AF10"/>
    <mergeCell ref="AG9:AJ9"/>
    <mergeCell ref="AG11:AG12"/>
    <mergeCell ref="I9:J10"/>
    <mergeCell ref="K9:L10"/>
    <mergeCell ref="M9:M10"/>
    <mergeCell ref="N9:N10"/>
    <mergeCell ref="O9:O10"/>
    <mergeCell ref="P9:P10"/>
    <mergeCell ref="Q9:Q10"/>
    <mergeCell ref="R9:R10"/>
    <mergeCell ref="S9:S10"/>
    <mergeCell ref="T9:T10"/>
    <mergeCell ref="AA9:AA10"/>
    <mergeCell ref="AB9:AB10"/>
    <mergeCell ref="A19:A20"/>
    <mergeCell ref="B19:B20"/>
    <mergeCell ref="C19:C20"/>
    <mergeCell ref="D19:D20"/>
    <mergeCell ref="E19:E20"/>
    <mergeCell ref="F19:F20"/>
    <mergeCell ref="G19:G20"/>
    <mergeCell ref="H19:H20"/>
    <mergeCell ref="I19:I20"/>
    <mergeCell ref="H11:H12"/>
    <mergeCell ref="I11:I12"/>
    <mergeCell ref="J11:J12"/>
    <mergeCell ref="K11:K12"/>
    <mergeCell ref="L11:L12"/>
    <mergeCell ref="U9:U10"/>
    <mergeCell ref="V9:V10"/>
    <mergeCell ref="W9:X10"/>
    <mergeCell ref="Y9:Z10"/>
    <mergeCell ref="AF11:AF12"/>
    <mergeCell ref="AI11:AI12"/>
    <mergeCell ref="AJ11:AJ12"/>
    <mergeCell ref="A1:B4"/>
    <mergeCell ref="A5:B5"/>
    <mergeCell ref="C5:AK5"/>
    <mergeCell ref="A6:B6"/>
    <mergeCell ref="C6:AK6"/>
    <mergeCell ref="AJ1:AK1"/>
    <mergeCell ref="AJ2:AK2"/>
    <mergeCell ref="AJ3:AK3"/>
    <mergeCell ref="AJ4:AK4"/>
    <mergeCell ref="C1:AI2"/>
    <mergeCell ref="C3:AI4"/>
    <mergeCell ref="AK9:AK10"/>
    <mergeCell ref="A9:A10"/>
    <mergeCell ref="B9:B10"/>
    <mergeCell ref="C9:C10"/>
    <mergeCell ref="D9:D10"/>
    <mergeCell ref="E9:E10"/>
    <mergeCell ref="F9:F10"/>
    <mergeCell ref="G8:G10"/>
    <mergeCell ref="H9:H10"/>
    <mergeCell ref="AF15:AF16"/>
    <mergeCell ref="AI15:AI16"/>
    <mergeCell ref="AK11:AK12"/>
    <mergeCell ref="C13:C14"/>
    <mergeCell ref="D13:D14"/>
    <mergeCell ref="E13:E14"/>
    <mergeCell ref="F13:F14"/>
    <mergeCell ref="G13:G14"/>
    <mergeCell ref="H13:H14"/>
    <mergeCell ref="I13:I14"/>
    <mergeCell ref="J13:J14"/>
    <mergeCell ref="K13:K14"/>
    <mergeCell ref="L13:L14"/>
    <mergeCell ref="M13:M14"/>
    <mergeCell ref="W13:W14"/>
    <mergeCell ref="AA11:AA12"/>
    <mergeCell ref="AB11:AB12"/>
    <mergeCell ref="AC11:AC12"/>
    <mergeCell ref="AD11:AD12"/>
    <mergeCell ref="AE11:AE12"/>
    <mergeCell ref="M11:M12"/>
    <mergeCell ref="AJ13:AJ14"/>
    <mergeCell ref="AK13:AK14"/>
    <mergeCell ref="AI13:AI14"/>
    <mergeCell ref="X13:X14"/>
    <mergeCell ref="Y13:Y14"/>
    <mergeCell ref="Z13:Z14"/>
    <mergeCell ref="AH11:AH12"/>
    <mergeCell ref="W11:W12"/>
    <mergeCell ref="X11:X12"/>
    <mergeCell ref="Y11:Y12"/>
    <mergeCell ref="Z11:Z12"/>
    <mergeCell ref="D15:D16"/>
    <mergeCell ref="E15:E16"/>
    <mergeCell ref="F15:F16"/>
    <mergeCell ref="G15:G16"/>
    <mergeCell ref="H15:H16"/>
    <mergeCell ref="I15:I16"/>
    <mergeCell ref="J15:J16"/>
    <mergeCell ref="K15:K16"/>
    <mergeCell ref="J17:J18"/>
    <mergeCell ref="K17:K18"/>
    <mergeCell ref="L17:L18"/>
    <mergeCell ref="C17:C18"/>
    <mergeCell ref="D17:D18"/>
    <mergeCell ref="E17:E18"/>
    <mergeCell ref="F17:F18"/>
    <mergeCell ref="G17:G18"/>
    <mergeCell ref="AE15:AE16"/>
    <mergeCell ref="A11:A12"/>
    <mergeCell ref="A13:A14"/>
    <mergeCell ref="A15:A16"/>
    <mergeCell ref="A17:A18"/>
    <mergeCell ref="AF17:AF18"/>
    <mergeCell ref="AI17:AI18"/>
    <mergeCell ref="AJ17:AJ18"/>
    <mergeCell ref="AK17:AK18"/>
    <mergeCell ref="B11:B12"/>
    <mergeCell ref="B13:B14"/>
    <mergeCell ref="B15:B16"/>
    <mergeCell ref="B17:B18"/>
    <mergeCell ref="AA17:AA18"/>
    <mergeCell ref="AB17:AB18"/>
    <mergeCell ref="AC17:AC18"/>
    <mergeCell ref="AD17:AD18"/>
    <mergeCell ref="AE17:AE18"/>
    <mergeCell ref="M17:M18"/>
    <mergeCell ref="W17:W18"/>
    <mergeCell ref="X17:X18"/>
    <mergeCell ref="Y17:Y18"/>
    <mergeCell ref="Z17:Z18"/>
    <mergeCell ref="H17:H18"/>
    <mergeCell ref="I17:I18"/>
    <mergeCell ref="AJ15:AJ16"/>
    <mergeCell ref="AK15:AK16"/>
    <mergeCell ref="Z15:Z16"/>
    <mergeCell ref="AA15:AA16"/>
    <mergeCell ref="AB15:AB16"/>
    <mergeCell ref="AC15:AC16"/>
    <mergeCell ref="AD15:AD16"/>
    <mergeCell ref="C15:C16"/>
    <mergeCell ref="A25:A26"/>
    <mergeCell ref="B25:B26"/>
    <mergeCell ref="C25:C26"/>
    <mergeCell ref="D25:D26"/>
    <mergeCell ref="E25:E26"/>
    <mergeCell ref="F25:F26"/>
    <mergeCell ref="G25:G26"/>
    <mergeCell ref="H25:H26"/>
    <mergeCell ref="I25:I26"/>
    <mergeCell ref="J25:J26"/>
    <mergeCell ref="K25:K26"/>
    <mergeCell ref="L25:L26"/>
    <mergeCell ref="M25:M26"/>
    <mergeCell ref="W25:W26"/>
    <mergeCell ref="X25:X26"/>
    <mergeCell ref="Y25:Y26"/>
    <mergeCell ref="Z25:Z26"/>
    <mergeCell ref="AB25:AB26"/>
    <mergeCell ref="AA25:AA26"/>
    <mergeCell ref="AC25:AC26"/>
    <mergeCell ref="AD25:AD26"/>
    <mergeCell ref="AE25:AE26"/>
    <mergeCell ref="AF25:AF26"/>
    <mergeCell ref="AH25:AH26"/>
    <mergeCell ref="AI25:AI26"/>
    <mergeCell ref="AJ25:AJ26"/>
    <mergeCell ref="AK25:AK26"/>
    <mergeCell ref="A27:A28"/>
    <mergeCell ref="B27:B28"/>
    <mergeCell ref="C27:C28"/>
    <mergeCell ref="D27:D28"/>
    <mergeCell ref="E27:E28"/>
    <mergeCell ref="F27:F28"/>
    <mergeCell ref="G27:G28"/>
    <mergeCell ref="H27:H28"/>
    <mergeCell ref="I27:I28"/>
    <mergeCell ref="J27:J28"/>
    <mergeCell ref="K27:K28"/>
    <mergeCell ref="L27:L28"/>
    <mergeCell ref="M27:M28"/>
    <mergeCell ref="W27:W28"/>
    <mergeCell ref="X27:X28"/>
    <mergeCell ref="Y27:Y28"/>
    <mergeCell ref="Z27:Z28"/>
    <mergeCell ref="AA27:AA28"/>
    <mergeCell ref="AB27:AB28"/>
    <mergeCell ref="AC27:AC28"/>
    <mergeCell ref="AD27:AD28"/>
    <mergeCell ref="AE27:AE28"/>
    <mergeCell ref="AF27:AF28"/>
    <mergeCell ref="AI27:AI28"/>
    <mergeCell ref="AJ27:AJ28"/>
    <mergeCell ref="AH27:AH28"/>
    <mergeCell ref="AK27:AK28"/>
    <mergeCell ref="A29:A30"/>
    <mergeCell ref="B29:B30"/>
    <mergeCell ref="C29:C30"/>
    <mergeCell ref="D29:D30"/>
    <mergeCell ref="E29:E30"/>
    <mergeCell ref="F29:F30"/>
    <mergeCell ref="G29:G30"/>
    <mergeCell ref="H29:H30"/>
    <mergeCell ref="I29:I30"/>
    <mergeCell ref="J29:J30"/>
    <mergeCell ref="K29:K30"/>
    <mergeCell ref="L29:L30"/>
    <mergeCell ref="M29:M30"/>
    <mergeCell ref="W29:W30"/>
    <mergeCell ref="X29:X30"/>
    <mergeCell ref="Y29:Y30"/>
    <mergeCell ref="Z29:Z30"/>
    <mergeCell ref="AA29:AA30"/>
    <mergeCell ref="AB29:AB30"/>
    <mergeCell ref="AC29:AC30"/>
    <mergeCell ref="AD29:AD30"/>
    <mergeCell ref="AE29:AE30"/>
    <mergeCell ref="AF29:AF30"/>
    <mergeCell ref="AI29:AI30"/>
    <mergeCell ref="AJ29:AJ30"/>
    <mergeCell ref="AK29:AK30"/>
    <mergeCell ref="A31:A32"/>
    <mergeCell ref="B31:B32"/>
    <mergeCell ref="C31:C32"/>
    <mergeCell ref="D31:D32"/>
    <mergeCell ref="E31:E32"/>
    <mergeCell ref="F31:F32"/>
    <mergeCell ref="G31:G32"/>
    <mergeCell ref="H31:H32"/>
    <mergeCell ref="I31:I32"/>
    <mergeCell ref="J31:J32"/>
    <mergeCell ref="K31:K32"/>
    <mergeCell ref="L31:L32"/>
    <mergeCell ref="M31:M32"/>
    <mergeCell ref="W31:W32"/>
    <mergeCell ref="X31:X32"/>
    <mergeCell ref="Y31:Y32"/>
    <mergeCell ref="Z31:Z32"/>
    <mergeCell ref="AA31:AA32"/>
    <mergeCell ref="AB31:AB32"/>
    <mergeCell ref="AC31:AC32"/>
    <mergeCell ref="AD31:AD32"/>
    <mergeCell ref="AE31:AE32"/>
    <mergeCell ref="AF31:AF32"/>
    <mergeCell ref="AI31:AI32"/>
    <mergeCell ref="AJ31:AJ32"/>
    <mergeCell ref="AK31:AK32"/>
    <mergeCell ref="A33:A34"/>
    <mergeCell ref="B33:B34"/>
    <mergeCell ref="C33:C34"/>
    <mergeCell ref="D33:D34"/>
    <mergeCell ref="E33:E34"/>
    <mergeCell ref="F33:F34"/>
    <mergeCell ref="G33:G34"/>
    <mergeCell ref="H33:H34"/>
    <mergeCell ref="I33:I34"/>
    <mergeCell ref="J33:J34"/>
    <mergeCell ref="K33:K34"/>
    <mergeCell ref="L33:L34"/>
    <mergeCell ref="M33:M34"/>
    <mergeCell ref="W33:W34"/>
    <mergeCell ref="X33:X34"/>
    <mergeCell ref="Y33:Y34"/>
    <mergeCell ref="Z33:Z34"/>
    <mergeCell ref="AA33:AA34"/>
    <mergeCell ref="AB33:AB34"/>
    <mergeCell ref="AC33:AC34"/>
    <mergeCell ref="AD33:AD34"/>
    <mergeCell ref="AE33:AE34"/>
    <mergeCell ref="AF33:AF34"/>
    <mergeCell ref="A35:A36"/>
    <mergeCell ref="B35:B36"/>
    <mergeCell ref="C35:C36"/>
    <mergeCell ref="D35:D36"/>
    <mergeCell ref="E35:E36"/>
    <mergeCell ref="F35:F36"/>
    <mergeCell ref="G35:G36"/>
    <mergeCell ref="H35:H36"/>
    <mergeCell ref="I35:I36"/>
    <mergeCell ref="J35:J36"/>
    <mergeCell ref="K35:K36"/>
    <mergeCell ref="L35:L36"/>
    <mergeCell ref="M35:M36"/>
    <mergeCell ref="W35:W36"/>
    <mergeCell ref="X35:X36"/>
    <mergeCell ref="Y35:Y36"/>
    <mergeCell ref="Z35:Z36"/>
    <mergeCell ref="AA35:AA36"/>
    <mergeCell ref="AB35:AB36"/>
    <mergeCell ref="AC35:AC36"/>
    <mergeCell ref="AD35:AD36"/>
    <mergeCell ref="AE35:AE36"/>
    <mergeCell ref="AF35:AF36"/>
    <mergeCell ref="AI35:AI36"/>
    <mergeCell ref="AJ35:AJ36"/>
    <mergeCell ref="AK35:AK36"/>
    <mergeCell ref="A37:A38"/>
    <mergeCell ref="B37:B38"/>
    <mergeCell ref="C37:C38"/>
    <mergeCell ref="D37:D38"/>
    <mergeCell ref="E37:E38"/>
    <mergeCell ref="F37:F38"/>
    <mergeCell ref="G37:G38"/>
    <mergeCell ref="H37:H38"/>
    <mergeCell ref="I37:I38"/>
    <mergeCell ref="J37:J38"/>
    <mergeCell ref="K37:K38"/>
    <mergeCell ref="L37:L38"/>
    <mergeCell ref="M37:M38"/>
    <mergeCell ref="W37:W38"/>
    <mergeCell ref="X37:X38"/>
    <mergeCell ref="Y37:Y38"/>
    <mergeCell ref="Z37:Z38"/>
    <mergeCell ref="AA37:AA38"/>
    <mergeCell ref="AB37:AB38"/>
    <mergeCell ref="AC37:AC38"/>
    <mergeCell ref="AD37:AD38"/>
    <mergeCell ref="AE37:AE38"/>
    <mergeCell ref="AF37:AF38"/>
    <mergeCell ref="A39:A40"/>
    <mergeCell ref="B39:B40"/>
    <mergeCell ref="C39:C40"/>
    <mergeCell ref="D39:D40"/>
    <mergeCell ref="E39:E40"/>
    <mergeCell ref="F39:F40"/>
    <mergeCell ref="G39:G40"/>
    <mergeCell ref="H39:H40"/>
    <mergeCell ref="I39:I40"/>
    <mergeCell ref="J39:J40"/>
    <mergeCell ref="K39:K40"/>
    <mergeCell ref="L39:L40"/>
    <mergeCell ref="M39:M40"/>
    <mergeCell ref="N39:N40"/>
    <mergeCell ref="Q39:Q40"/>
    <mergeCell ref="R39:R40"/>
    <mergeCell ref="S39:S40"/>
    <mergeCell ref="T39:T40"/>
    <mergeCell ref="U39:U40"/>
    <mergeCell ref="V39:V40"/>
    <mergeCell ref="W39:W40"/>
    <mergeCell ref="X39:X40"/>
    <mergeCell ref="Y39:Y40"/>
    <mergeCell ref="Z39:Z40"/>
    <mergeCell ref="AA39:AA40"/>
    <mergeCell ref="AB39:AB40"/>
    <mergeCell ref="AC39:AC40"/>
    <mergeCell ref="AD39:AD40"/>
    <mergeCell ref="AE39:AE40"/>
    <mergeCell ref="AF39:AF40"/>
    <mergeCell ref="AG39:AG40"/>
    <mergeCell ref="AI39:AI40"/>
    <mergeCell ref="AJ39:AJ40"/>
    <mergeCell ref="AK39:AK40"/>
    <mergeCell ref="A41:A42"/>
    <mergeCell ref="B41:B42"/>
    <mergeCell ref="C41:C42"/>
    <mergeCell ref="D41:D42"/>
    <mergeCell ref="E41:E42"/>
    <mergeCell ref="F41:F42"/>
    <mergeCell ref="G41:G42"/>
    <mergeCell ref="H41:H42"/>
    <mergeCell ref="I41:I42"/>
    <mergeCell ref="J41:J42"/>
    <mergeCell ref="K41:K42"/>
    <mergeCell ref="L41:L42"/>
    <mergeCell ref="M41:M42"/>
    <mergeCell ref="W41:W42"/>
    <mergeCell ref="X41:X42"/>
    <mergeCell ref="Y41:Y42"/>
    <mergeCell ref="Z41:Z42"/>
    <mergeCell ref="AA41:AA42"/>
    <mergeCell ref="AB41:AB42"/>
    <mergeCell ref="AC41:AC42"/>
    <mergeCell ref="AD41:AD42"/>
    <mergeCell ref="AE41:AE42"/>
    <mergeCell ref="AF41:AF42"/>
    <mergeCell ref="AG41:AG42"/>
    <mergeCell ref="AI41:AI42"/>
    <mergeCell ref="AJ41:AJ42"/>
    <mergeCell ref="AK41:AK42"/>
    <mergeCell ref="A43:A44"/>
    <mergeCell ref="B43:B44"/>
    <mergeCell ref="C43:C44"/>
    <mergeCell ref="D43:D44"/>
    <mergeCell ref="E43:E44"/>
    <mergeCell ref="F43:F44"/>
    <mergeCell ref="G43:G44"/>
    <mergeCell ref="H43:H44"/>
    <mergeCell ref="I43:I44"/>
    <mergeCell ref="J43:J44"/>
    <mergeCell ref="K43:K44"/>
    <mergeCell ref="L43:L44"/>
    <mergeCell ref="M43:M44"/>
    <mergeCell ref="W43:W44"/>
    <mergeCell ref="X43:X44"/>
    <mergeCell ref="Y43:Y44"/>
    <mergeCell ref="Z43:Z44"/>
    <mergeCell ref="AA43:AA44"/>
    <mergeCell ref="N43:N44"/>
    <mergeCell ref="O43:O44"/>
    <mergeCell ref="P43:P44"/>
    <mergeCell ref="Q43:Q44"/>
    <mergeCell ref="R43:R44"/>
    <mergeCell ref="S43:S44"/>
    <mergeCell ref="T43:T44"/>
    <mergeCell ref="U43:U44"/>
    <mergeCell ref="V43:V44"/>
    <mergeCell ref="AB43:AB44"/>
    <mergeCell ref="AC43:AC44"/>
    <mergeCell ref="AD43:AD44"/>
    <mergeCell ref="AE43:AE44"/>
    <mergeCell ref="AF43:AF44"/>
    <mergeCell ref="AG43:AG44"/>
    <mergeCell ref="AI43:AI44"/>
    <mergeCell ref="AJ43:AJ44"/>
    <mergeCell ref="AK43:AK44"/>
    <mergeCell ref="AH43:AH44"/>
    <mergeCell ref="H45:H46"/>
    <mergeCell ref="AC45:AC46"/>
    <mergeCell ref="AD45:AD46"/>
    <mergeCell ref="AE45:AE46"/>
    <mergeCell ref="AF45:AF46"/>
    <mergeCell ref="AG45:AG46"/>
    <mergeCell ref="AH45:AH46"/>
    <mergeCell ref="AI45:AI46"/>
    <mergeCell ref="AJ45:AJ46"/>
    <mergeCell ref="AK45:AK46"/>
    <mergeCell ref="A49:A50"/>
    <mergeCell ref="B49:B50"/>
    <mergeCell ref="C49:C50"/>
    <mergeCell ref="D49:D50"/>
    <mergeCell ref="E49:E50"/>
    <mergeCell ref="F49:F50"/>
    <mergeCell ref="G49:G50"/>
    <mergeCell ref="H49:H50"/>
    <mergeCell ref="I49:I50"/>
    <mergeCell ref="J49:J50"/>
    <mergeCell ref="K49:K50"/>
    <mergeCell ref="L49:L50"/>
    <mergeCell ref="M49:M50"/>
    <mergeCell ref="N49:N50"/>
    <mergeCell ref="O49:O50"/>
    <mergeCell ref="P49:P50"/>
    <mergeCell ref="Q49:Q50"/>
    <mergeCell ref="R49:R50"/>
    <mergeCell ref="S49:S50"/>
    <mergeCell ref="T49:T50"/>
    <mergeCell ref="U49:U50"/>
    <mergeCell ref="V49:V50"/>
    <mergeCell ref="W49:W50"/>
    <mergeCell ref="X49:X50"/>
    <mergeCell ref="Y49:Y50"/>
    <mergeCell ref="Z49:Z50"/>
    <mergeCell ref="AA49:AA50"/>
    <mergeCell ref="AB49:AB50"/>
    <mergeCell ref="AC49:AC50"/>
    <mergeCell ref="AD49:AD50"/>
    <mergeCell ref="AE49:AE50"/>
    <mergeCell ref="AF49:AF50"/>
    <mergeCell ref="AG49:AG50"/>
    <mergeCell ref="AH49:AH50"/>
    <mergeCell ref="A51:A52"/>
    <mergeCell ref="B51:B52"/>
    <mergeCell ref="C51:C52"/>
    <mergeCell ref="D51:D52"/>
    <mergeCell ref="E51:E52"/>
    <mergeCell ref="F51:F52"/>
    <mergeCell ref="G51:G52"/>
    <mergeCell ref="H51:H52"/>
    <mergeCell ref="I51:I52"/>
    <mergeCell ref="J51:J52"/>
    <mergeCell ref="K51:K52"/>
    <mergeCell ref="L51:L52"/>
    <mergeCell ref="M51:M52"/>
    <mergeCell ref="W51:W52"/>
    <mergeCell ref="X51:X52"/>
    <mergeCell ref="Y51:Y52"/>
    <mergeCell ref="Z51:Z52"/>
    <mergeCell ref="AA51:AA52"/>
    <mergeCell ref="AB51:AB52"/>
    <mergeCell ref="AC51:AC52"/>
    <mergeCell ref="AD51:AD52"/>
    <mergeCell ref="AE51:AE52"/>
    <mergeCell ref="AF51:AF52"/>
    <mergeCell ref="AG51:AG52"/>
    <mergeCell ref="AH51:AH52"/>
    <mergeCell ref="AI51:AI52"/>
    <mergeCell ref="A53:A55"/>
    <mergeCell ref="B53:B55"/>
    <mergeCell ref="C53:C55"/>
    <mergeCell ref="D53:D55"/>
    <mergeCell ref="E53:E55"/>
    <mergeCell ref="F53:F55"/>
    <mergeCell ref="G53:G55"/>
    <mergeCell ref="H53:H55"/>
    <mergeCell ref="I53:I55"/>
    <mergeCell ref="J53:J55"/>
    <mergeCell ref="K53:K55"/>
    <mergeCell ref="L53:L55"/>
    <mergeCell ref="M53:M55"/>
    <mergeCell ref="W53:W55"/>
    <mergeCell ref="X53:X55"/>
    <mergeCell ref="Y53:Y55"/>
    <mergeCell ref="Z53:Z55"/>
    <mergeCell ref="AA53:AA55"/>
    <mergeCell ref="AB53:AB55"/>
    <mergeCell ref="AC53:AC55"/>
    <mergeCell ref="AD53:AD55"/>
    <mergeCell ref="AE53:AE55"/>
    <mergeCell ref="AF53:AF55"/>
    <mergeCell ref="A56:A57"/>
    <mergeCell ref="B56:B57"/>
    <mergeCell ref="C56:C57"/>
    <mergeCell ref="D56:D57"/>
    <mergeCell ref="E56:E57"/>
    <mergeCell ref="F56:F57"/>
    <mergeCell ref="G56:G57"/>
    <mergeCell ref="H56:H57"/>
    <mergeCell ref="I56:I57"/>
    <mergeCell ref="J56:J57"/>
    <mergeCell ref="K56:K57"/>
    <mergeCell ref="L56:L57"/>
    <mergeCell ref="M56:M57"/>
    <mergeCell ref="W56:W57"/>
    <mergeCell ref="X56:X57"/>
    <mergeCell ref="Y56:Y57"/>
    <mergeCell ref="Z56:Z57"/>
    <mergeCell ref="AA56:AA57"/>
    <mergeCell ref="AB56:AB57"/>
    <mergeCell ref="AC56:AC57"/>
    <mergeCell ref="AD56:AD57"/>
    <mergeCell ref="AE56:AE57"/>
    <mergeCell ref="AF56:AF57"/>
    <mergeCell ref="AG56:AG57"/>
    <mergeCell ref="AH56:AH57"/>
    <mergeCell ref="AI56:AI57"/>
    <mergeCell ref="A58:A59"/>
    <mergeCell ref="B58:B59"/>
    <mergeCell ref="C58:C59"/>
    <mergeCell ref="D58:D59"/>
    <mergeCell ref="E58:E59"/>
    <mergeCell ref="F58:F59"/>
    <mergeCell ref="G58:G59"/>
    <mergeCell ref="H58:H59"/>
    <mergeCell ref="I58:I59"/>
    <mergeCell ref="J58:J59"/>
    <mergeCell ref="K58:K59"/>
    <mergeCell ref="L58:L59"/>
    <mergeCell ref="M58:M59"/>
    <mergeCell ref="W58:W59"/>
    <mergeCell ref="X58:X59"/>
    <mergeCell ref="Y58:Y59"/>
    <mergeCell ref="Z58:Z59"/>
    <mergeCell ref="AA58:AA59"/>
    <mergeCell ref="AB58:AB59"/>
    <mergeCell ref="AC58:AC59"/>
    <mergeCell ref="AD58:AD59"/>
    <mergeCell ref="AE58:AE59"/>
    <mergeCell ref="AF58:AF59"/>
    <mergeCell ref="AG58:AG59"/>
    <mergeCell ref="AH58:AH59"/>
    <mergeCell ref="AI58:AI59"/>
    <mergeCell ref="A60:A61"/>
    <mergeCell ref="B60:B61"/>
    <mergeCell ref="C60:C61"/>
    <mergeCell ref="D60:D61"/>
    <mergeCell ref="E60:E61"/>
    <mergeCell ref="F60:F61"/>
    <mergeCell ref="G60:G61"/>
    <mergeCell ref="H60:H61"/>
    <mergeCell ref="I60:I61"/>
    <mergeCell ref="J60:J61"/>
    <mergeCell ref="K60:K61"/>
    <mergeCell ref="L60:L61"/>
    <mergeCell ref="M60:M61"/>
    <mergeCell ref="X60:X61"/>
    <mergeCell ref="Y60:Y61"/>
    <mergeCell ref="Z60:Z61"/>
    <mergeCell ref="AA60:AA61"/>
    <mergeCell ref="AB60:AB61"/>
    <mergeCell ref="AC60:AC61"/>
    <mergeCell ref="AD60:AD61"/>
    <mergeCell ref="AE60:AE61"/>
    <mergeCell ref="AF60:AF61"/>
    <mergeCell ref="AG60:AG61"/>
    <mergeCell ref="AH60:AH61"/>
    <mergeCell ref="AI60:AI61"/>
    <mergeCell ref="W63:W64"/>
    <mergeCell ref="X63:X64"/>
    <mergeCell ref="Y63:Y64"/>
    <mergeCell ref="Z63:Z64"/>
    <mergeCell ref="AA63:AA64"/>
    <mergeCell ref="AB63:AB64"/>
    <mergeCell ref="AC63:AC64"/>
    <mergeCell ref="AD63:AD64"/>
    <mergeCell ref="AE63:AE64"/>
    <mergeCell ref="AF63:AF64"/>
    <mergeCell ref="AG63:AG64"/>
    <mergeCell ref="AH63:AH64"/>
    <mergeCell ref="A63:A64"/>
    <mergeCell ref="B63:B64"/>
    <mergeCell ref="C63:C64"/>
    <mergeCell ref="D63:D64"/>
    <mergeCell ref="E63:E64"/>
    <mergeCell ref="F63:F64"/>
    <mergeCell ref="G63:G64"/>
    <mergeCell ref="H63:H64"/>
    <mergeCell ref="I63:I64"/>
    <mergeCell ref="J63:J64"/>
    <mergeCell ref="K63:K64"/>
    <mergeCell ref="L63:L64"/>
    <mergeCell ref="M63:M64"/>
    <mergeCell ref="N63:N64"/>
    <mergeCell ref="O63:O64"/>
    <mergeCell ref="P63:P64"/>
    <mergeCell ref="Q63:Q64"/>
    <mergeCell ref="AI63:AI64"/>
    <mergeCell ref="A65:A66"/>
    <mergeCell ref="B65:B66"/>
    <mergeCell ref="C65:C66"/>
    <mergeCell ref="D65:D66"/>
    <mergeCell ref="E65:E66"/>
    <mergeCell ref="F65:F66"/>
    <mergeCell ref="G65:G66"/>
    <mergeCell ref="H65:H66"/>
    <mergeCell ref="I65:I66"/>
    <mergeCell ref="J65:J66"/>
    <mergeCell ref="K65:K66"/>
    <mergeCell ref="L65:L66"/>
    <mergeCell ref="M65:M66"/>
    <mergeCell ref="W65:W66"/>
    <mergeCell ref="X65:X66"/>
    <mergeCell ref="Y65:Y66"/>
    <mergeCell ref="Z65:Z66"/>
    <mergeCell ref="AA65:AA66"/>
    <mergeCell ref="AB65:AB66"/>
    <mergeCell ref="AC65:AC66"/>
    <mergeCell ref="AD65:AD66"/>
    <mergeCell ref="AE65:AE66"/>
    <mergeCell ref="AF65:AF66"/>
    <mergeCell ref="AG65:AG66"/>
    <mergeCell ref="AH65:AH66"/>
    <mergeCell ref="AI65:AI66"/>
    <mergeCell ref="R63:R64"/>
    <mergeCell ref="S63:S64"/>
    <mergeCell ref="T63:T64"/>
    <mergeCell ref="U63:U64"/>
    <mergeCell ref="V63:V64"/>
    <mergeCell ref="A67:A68"/>
    <mergeCell ref="B67:B68"/>
    <mergeCell ref="C67:C68"/>
    <mergeCell ref="D67:D68"/>
    <mergeCell ref="E67:E68"/>
    <mergeCell ref="F67:F68"/>
    <mergeCell ref="G67:G68"/>
    <mergeCell ref="H67:H68"/>
    <mergeCell ref="I67:I68"/>
    <mergeCell ref="J67:J68"/>
    <mergeCell ref="K67:K68"/>
    <mergeCell ref="L67:L68"/>
    <mergeCell ref="M67:M68"/>
    <mergeCell ref="W67:W68"/>
    <mergeCell ref="X67:X68"/>
    <mergeCell ref="Y67:Y68"/>
    <mergeCell ref="Z67:Z68"/>
    <mergeCell ref="AA67:AA68"/>
    <mergeCell ref="AB67:AB68"/>
    <mergeCell ref="AC67:AC68"/>
    <mergeCell ref="AD67:AD68"/>
    <mergeCell ref="AE67:AE68"/>
    <mergeCell ref="AF67:AF68"/>
    <mergeCell ref="AG67:AG68"/>
    <mergeCell ref="AH67:AH68"/>
    <mergeCell ref="AI67:AI68"/>
    <mergeCell ref="A69:A70"/>
    <mergeCell ref="B69:B70"/>
    <mergeCell ref="C69:C70"/>
    <mergeCell ref="D69:D70"/>
    <mergeCell ref="E69:E70"/>
    <mergeCell ref="F69:F70"/>
    <mergeCell ref="G69:G70"/>
    <mergeCell ref="H69:H70"/>
    <mergeCell ref="I69:I70"/>
    <mergeCell ref="J69:J70"/>
    <mergeCell ref="K69:K70"/>
    <mergeCell ref="L69:L70"/>
    <mergeCell ref="M69:M70"/>
    <mergeCell ref="W69:W70"/>
    <mergeCell ref="X69:X70"/>
    <mergeCell ref="Y69:Y70"/>
    <mergeCell ref="Z69:Z70"/>
    <mergeCell ref="AA69:AA70"/>
    <mergeCell ref="AB69:AB70"/>
    <mergeCell ref="AC69:AC70"/>
    <mergeCell ref="AD69:AD70"/>
    <mergeCell ref="AE69:AE70"/>
    <mergeCell ref="AF69:AF70"/>
    <mergeCell ref="AG69:AG70"/>
    <mergeCell ref="AI69:AI70"/>
    <mergeCell ref="AJ69:AJ70"/>
    <mergeCell ref="AK69:AK70"/>
    <mergeCell ref="A71:A72"/>
    <mergeCell ref="B71:B72"/>
    <mergeCell ref="C71:C72"/>
    <mergeCell ref="D71:D72"/>
    <mergeCell ref="E71:E72"/>
    <mergeCell ref="F71:F72"/>
    <mergeCell ref="G71:G72"/>
    <mergeCell ref="H71:H72"/>
    <mergeCell ref="I71:I72"/>
    <mergeCell ref="J71:J72"/>
    <mergeCell ref="K71:K72"/>
    <mergeCell ref="L71:L72"/>
    <mergeCell ref="M71:M72"/>
    <mergeCell ref="W71:W72"/>
    <mergeCell ref="X71:X72"/>
    <mergeCell ref="Y71:Y72"/>
    <mergeCell ref="Z71:Z72"/>
    <mergeCell ref="AA71:AA72"/>
    <mergeCell ref="AB71:AB72"/>
    <mergeCell ref="AC71:AC72"/>
    <mergeCell ref="AD71:AD72"/>
    <mergeCell ref="AE71:AE72"/>
    <mergeCell ref="AF71:AF72"/>
    <mergeCell ref="AG71:AG72"/>
    <mergeCell ref="AI71:AI72"/>
    <mergeCell ref="AJ71:AJ72"/>
    <mergeCell ref="AK71:AK72"/>
    <mergeCell ref="AK73:AK74"/>
    <mergeCell ref="AA73:AA74"/>
    <mergeCell ref="AB73:AB74"/>
    <mergeCell ref="AC73:AC74"/>
    <mergeCell ref="AD73:AD74"/>
    <mergeCell ref="AE73:AE74"/>
    <mergeCell ref="AF73:AF74"/>
    <mergeCell ref="AG73:AG74"/>
    <mergeCell ref="AI73:AI74"/>
    <mergeCell ref="AJ73:AJ74"/>
    <mergeCell ref="A73:A74"/>
    <mergeCell ref="B73:B74"/>
    <mergeCell ref="C73:C74"/>
    <mergeCell ref="D73:D74"/>
    <mergeCell ref="E73:E74"/>
    <mergeCell ref="F73:F74"/>
    <mergeCell ref="G73:G74"/>
    <mergeCell ref="H73:H74"/>
    <mergeCell ref="I73:I74"/>
    <mergeCell ref="J73:J74"/>
    <mergeCell ref="K73:K74"/>
    <mergeCell ref="L73:L74"/>
    <mergeCell ref="M73:M74"/>
    <mergeCell ref="W73:W74"/>
    <mergeCell ref="X73:X74"/>
    <mergeCell ref="Y73:Y74"/>
    <mergeCell ref="Z73:Z74"/>
  </mergeCells>
  <conditionalFormatting sqref="I11 I13">
    <cfRule type="containsText" dxfId="1475" priority="1593" operator="containsText" text="Muy Bajo">
      <formula>NOT(ISERROR(SEARCH("Muy Bajo",I11)))</formula>
    </cfRule>
    <cfRule type="containsText" dxfId="1474" priority="1594" operator="containsText" text="Baja">
      <formula>NOT(ISERROR(SEARCH("Baja",I11)))</formula>
    </cfRule>
    <cfRule type="containsText" dxfId="1473" priority="1595" operator="containsText" text="Muy alta">
      <formula>NOT(ISERROR(SEARCH("Muy alta",I11)))</formula>
    </cfRule>
    <cfRule type="containsText" dxfId="1472" priority="1596" operator="containsText" text="Alta">
      <formula>NOT(ISERROR(SEARCH("Alta",I11)))</formula>
    </cfRule>
    <cfRule type="containsText" dxfId="1471" priority="1597" operator="containsText" text="Media">
      <formula>NOT(ISERROR(SEARCH("Media",I11)))</formula>
    </cfRule>
  </conditionalFormatting>
  <conditionalFormatting sqref="K11 K13">
    <cfRule type="containsText" dxfId="1470" priority="1588" operator="containsText" text="Catastrófico">
      <formula>NOT(ISERROR(SEARCH("Catastrófico",K11)))</formula>
    </cfRule>
    <cfRule type="containsText" dxfId="1469" priority="1589" operator="containsText" text="Mayor">
      <formula>NOT(ISERROR(SEARCH("Mayor",K11)))</formula>
    </cfRule>
    <cfRule type="containsText" dxfId="1468" priority="1590" operator="containsText" text="Moderado">
      <formula>NOT(ISERROR(SEARCH("Moderado",K11)))</formula>
    </cfRule>
    <cfRule type="containsText" dxfId="1467" priority="1591" operator="containsText" text="Menor">
      <formula>NOT(ISERROR(SEARCH("Menor",K11)))</formula>
    </cfRule>
    <cfRule type="containsText" dxfId="1466" priority="1592" operator="containsText" text="Leve">
      <formula>NOT(ISERROR(SEARCH("Leve",K11)))</formula>
    </cfRule>
  </conditionalFormatting>
  <conditionalFormatting sqref="M11 M13 M17">
    <cfRule type="containsText" dxfId="1465" priority="1584" operator="containsText" text="Bajo">
      <formula>NOT(ISERROR(SEARCH("Bajo",M11)))</formula>
    </cfRule>
    <cfRule type="containsText" dxfId="1464" priority="1585" operator="containsText" text="Moderado">
      <formula>NOT(ISERROR(SEARCH("Moderado",M11)))</formula>
    </cfRule>
    <cfRule type="containsText" dxfId="1463" priority="1586" operator="containsText" text="Alto">
      <formula>NOT(ISERROR(SEARCH("Alto",M11)))</formula>
    </cfRule>
    <cfRule type="containsText" dxfId="1462" priority="1587" operator="containsText" text="Extremo">
      <formula>NOT(ISERROR(SEARCH("Extremo",M11)))</formula>
    </cfRule>
  </conditionalFormatting>
  <conditionalFormatting sqref="X11 X13">
    <cfRule type="containsText" dxfId="1461" priority="1579" operator="containsText" text="Muy Bajo">
      <formula>NOT(ISERROR(SEARCH("Muy Bajo",X11)))</formula>
    </cfRule>
    <cfRule type="containsText" dxfId="1460" priority="1580" operator="containsText" text="Baja">
      <formula>NOT(ISERROR(SEARCH("Baja",X11)))</formula>
    </cfRule>
    <cfRule type="containsText" dxfId="1459" priority="1581" operator="containsText" text="Muy alta">
      <formula>NOT(ISERROR(SEARCH("Muy alta",X11)))</formula>
    </cfRule>
    <cfRule type="containsText" dxfId="1458" priority="1582" operator="containsText" text="Alta">
      <formula>NOT(ISERROR(SEARCH("Alta",X11)))</formula>
    </cfRule>
    <cfRule type="containsText" dxfId="1457" priority="1583" operator="containsText" text="Media">
      <formula>NOT(ISERROR(SEARCH("Media",X11)))</formula>
    </cfRule>
  </conditionalFormatting>
  <conditionalFormatting sqref="Z11 Z13">
    <cfRule type="containsText" dxfId="1456" priority="1574" operator="containsText" text="Catastrófico">
      <formula>NOT(ISERROR(SEARCH("Catastrófico",Z11)))</formula>
    </cfRule>
    <cfRule type="containsText" dxfId="1455" priority="1575" operator="containsText" text="Mayor">
      <formula>NOT(ISERROR(SEARCH("Mayor",Z11)))</formula>
    </cfRule>
    <cfRule type="containsText" dxfId="1454" priority="1576" operator="containsText" text="Moderado">
      <formula>NOT(ISERROR(SEARCH("Moderado",Z11)))</formula>
    </cfRule>
    <cfRule type="containsText" dxfId="1453" priority="1577" operator="containsText" text="Menor">
      <formula>NOT(ISERROR(SEARCH("Menor",Z11)))</formula>
    </cfRule>
    <cfRule type="containsText" dxfId="1452" priority="1578" operator="containsText" text="Leve">
      <formula>NOT(ISERROR(SEARCH("Leve",Z11)))</formula>
    </cfRule>
  </conditionalFormatting>
  <conditionalFormatting sqref="AA11 AA13">
    <cfRule type="containsText" dxfId="1451" priority="1570" operator="containsText" text="Bajo">
      <formula>NOT(ISERROR(SEARCH("Bajo",AA11)))</formula>
    </cfRule>
    <cfRule type="containsText" dxfId="1450" priority="1571" operator="containsText" text="Moderado">
      <formula>NOT(ISERROR(SEARCH("Moderado",AA11)))</formula>
    </cfRule>
    <cfRule type="containsText" dxfId="1449" priority="1572" operator="containsText" text="Alto">
      <formula>NOT(ISERROR(SEARCH("Alto",AA11)))</formula>
    </cfRule>
    <cfRule type="containsText" dxfId="1448" priority="1573" operator="containsText" text="Extremo">
      <formula>NOT(ISERROR(SEARCH("Extremo",AA11)))</formula>
    </cfRule>
  </conditionalFormatting>
  <conditionalFormatting sqref="X15">
    <cfRule type="containsText" dxfId="1447" priority="1565" operator="containsText" text="Muy Bajo">
      <formula>NOT(ISERROR(SEARCH("Muy Bajo",X15)))</formula>
    </cfRule>
    <cfRule type="containsText" dxfId="1446" priority="1566" operator="containsText" text="Baja">
      <formula>NOT(ISERROR(SEARCH("Baja",X15)))</formula>
    </cfRule>
    <cfRule type="containsText" dxfId="1445" priority="1567" operator="containsText" text="Muy alta">
      <formula>NOT(ISERROR(SEARCH("Muy alta",X15)))</formula>
    </cfRule>
    <cfRule type="containsText" dxfId="1444" priority="1568" operator="containsText" text="Alta">
      <formula>NOT(ISERROR(SEARCH("Alta",X15)))</formula>
    </cfRule>
    <cfRule type="containsText" dxfId="1443" priority="1569" operator="containsText" text="Media">
      <formula>NOT(ISERROR(SEARCH("Media",X15)))</formula>
    </cfRule>
  </conditionalFormatting>
  <conditionalFormatting sqref="Z15">
    <cfRule type="containsText" dxfId="1442" priority="1560" operator="containsText" text="Catastrófico">
      <formula>NOT(ISERROR(SEARCH("Catastrófico",Z15)))</formula>
    </cfRule>
    <cfRule type="containsText" dxfId="1441" priority="1561" operator="containsText" text="Mayor">
      <formula>NOT(ISERROR(SEARCH("Mayor",Z15)))</formula>
    </cfRule>
    <cfRule type="containsText" dxfId="1440" priority="1562" operator="containsText" text="Moderado">
      <formula>NOT(ISERROR(SEARCH("Moderado",Z15)))</formula>
    </cfRule>
    <cfRule type="containsText" dxfId="1439" priority="1563" operator="containsText" text="Menor">
      <formula>NOT(ISERROR(SEARCH("Menor",Z15)))</formula>
    </cfRule>
    <cfRule type="containsText" dxfId="1438" priority="1564" operator="containsText" text="Leve">
      <formula>NOT(ISERROR(SEARCH("Leve",Z15)))</formula>
    </cfRule>
  </conditionalFormatting>
  <conditionalFormatting sqref="AA15">
    <cfRule type="containsText" dxfId="1437" priority="1556" operator="containsText" text="Bajo">
      <formula>NOT(ISERROR(SEARCH("Bajo",AA15)))</formula>
    </cfRule>
    <cfRule type="containsText" dxfId="1436" priority="1557" operator="containsText" text="Moderado">
      <formula>NOT(ISERROR(SEARCH("Moderado",AA15)))</formula>
    </cfRule>
    <cfRule type="containsText" dxfId="1435" priority="1558" operator="containsText" text="Alto">
      <formula>NOT(ISERROR(SEARCH("Alto",AA15)))</formula>
    </cfRule>
    <cfRule type="containsText" dxfId="1434" priority="1559" operator="containsText" text="Extremo">
      <formula>NOT(ISERROR(SEARCH("Extremo",AA15)))</formula>
    </cfRule>
  </conditionalFormatting>
  <conditionalFormatting sqref="I15">
    <cfRule type="containsText" dxfId="1433" priority="1551" operator="containsText" text="Muy Bajo">
      <formula>NOT(ISERROR(SEARCH("Muy Bajo",I15)))</formula>
    </cfRule>
    <cfRule type="containsText" dxfId="1432" priority="1552" operator="containsText" text="Baja">
      <formula>NOT(ISERROR(SEARCH("Baja",I15)))</formula>
    </cfRule>
    <cfRule type="containsText" dxfId="1431" priority="1553" operator="containsText" text="Muy alta">
      <formula>NOT(ISERROR(SEARCH("Muy alta",I15)))</formula>
    </cfRule>
    <cfRule type="containsText" dxfId="1430" priority="1554" operator="containsText" text="Alta">
      <formula>NOT(ISERROR(SEARCH("Alta",I15)))</formula>
    </cfRule>
    <cfRule type="containsText" dxfId="1429" priority="1555" operator="containsText" text="Media">
      <formula>NOT(ISERROR(SEARCH("Media",I15)))</formula>
    </cfRule>
  </conditionalFormatting>
  <conditionalFormatting sqref="K15">
    <cfRule type="containsText" dxfId="1428" priority="1546" operator="containsText" text="Catastrófico">
      <formula>NOT(ISERROR(SEARCH("Catastrófico",K15)))</formula>
    </cfRule>
    <cfRule type="containsText" dxfId="1427" priority="1547" operator="containsText" text="Mayor">
      <formula>NOT(ISERROR(SEARCH("Mayor",K15)))</formula>
    </cfRule>
    <cfRule type="containsText" dxfId="1426" priority="1548" operator="containsText" text="Moderado">
      <formula>NOT(ISERROR(SEARCH("Moderado",K15)))</formula>
    </cfRule>
    <cfRule type="containsText" dxfId="1425" priority="1549" operator="containsText" text="Menor">
      <formula>NOT(ISERROR(SEARCH("Menor",K15)))</formula>
    </cfRule>
    <cfRule type="containsText" dxfId="1424" priority="1550" operator="containsText" text="Leve">
      <formula>NOT(ISERROR(SEARCH("Leve",K15)))</formula>
    </cfRule>
  </conditionalFormatting>
  <conditionalFormatting sqref="M15">
    <cfRule type="containsText" dxfId="1423" priority="1542" operator="containsText" text="Bajo">
      <formula>NOT(ISERROR(SEARCH("Bajo",M15)))</formula>
    </cfRule>
    <cfRule type="containsText" dxfId="1422" priority="1543" operator="containsText" text="Moderado">
      <formula>NOT(ISERROR(SEARCH("Moderado",M15)))</formula>
    </cfRule>
    <cfRule type="containsText" dxfId="1421" priority="1544" operator="containsText" text="Alto">
      <formula>NOT(ISERROR(SEARCH("Alto",M15)))</formula>
    </cfRule>
    <cfRule type="containsText" dxfId="1420" priority="1545" operator="containsText" text="Extremo">
      <formula>NOT(ISERROR(SEARCH("Extremo",M15)))</formula>
    </cfRule>
  </conditionalFormatting>
  <conditionalFormatting sqref="X17">
    <cfRule type="containsText" dxfId="1419" priority="1537" operator="containsText" text="Muy Bajo">
      <formula>NOT(ISERROR(SEARCH("Muy Bajo",X17)))</formula>
    </cfRule>
    <cfRule type="containsText" dxfId="1418" priority="1538" operator="containsText" text="Baja">
      <formula>NOT(ISERROR(SEARCH("Baja",X17)))</formula>
    </cfRule>
    <cfRule type="containsText" dxfId="1417" priority="1539" operator="containsText" text="Muy alta">
      <formula>NOT(ISERROR(SEARCH("Muy alta",X17)))</formula>
    </cfRule>
    <cfRule type="containsText" dxfId="1416" priority="1540" operator="containsText" text="Alta">
      <formula>NOT(ISERROR(SEARCH("Alta",X17)))</formula>
    </cfRule>
    <cfRule type="containsText" dxfId="1415" priority="1541" operator="containsText" text="Media">
      <formula>NOT(ISERROR(SEARCH("Media",X17)))</formula>
    </cfRule>
  </conditionalFormatting>
  <conditionalFormatting sqref="Z17">
    <cfRule type="containsText" dxfId="1414" priority="1532" operator="containsText" text="Catastrófico">
      <formula>NOT(ISERROR(SEARCH("Catastrófico",Z17)))</formula>
    </cfRule>
    <cfRule type="containsText" dxfId="1413" priority="1533" operator="containsText" text="Mayor">
      <formula>NOT(ISERROR(SEARCH("Mayor",Z17)))</formula>
    </cfRule>
    <cfRule type="containsText" dxfId="1412" priority="1534" operator="containsText" text="Moderado">
      <formula>NOT(ISERROR(SEARCH("Moderado",Z17)))</formula>
    </cfRule>
    <cfRule type="containsText" dxfId="1411" priority="1535" operator="containsText" text="Menor">
      <formula>NOT(ISERROR(SEARCH("Menor",Z17)))</formula>
    </cfRule>
    <cfRule type="containsText" dxfId="1410" priority="1536" operator="containsText" text="Leve">
      <formula>NOT(ISERROR(SEARCH("Leve",Z17)))</formula>
    </cfRule>
  </conditionalFormatting>
  <conditionalFormatting sqref="AA17">
    <cfRule type="containsText" dxfId="1409" priority="1528" operator="containsText" text="Bajo">
      <formula>NOT(ISERROR(SEARCH("Bajo",AA17)))</formula>
    </cfRule>
    <cfRule type="containsText" dxfId="1408" priority="1529" operator="containsText" text="Moderado">
      <formula>NOT(ISERROR(SEARCH("Moderado",AA17)))</formula>
    </cfRule>
    <cfRule type="containsText" dxfId="1407" priority="1530" operator="containsText" text="Alto">
      <formula>NOT(ISERROR(SEARCH("Alto",AA17)))</formula>
    </cfRule>
    <cfRule type="containsText" dxfId="1406" priority="1531" operator="containsText" text="Extremo">
      <formula>NOT(ISERROR(SEARCH("Extremo",AA17)))</formula>
    </cfRule>
  </conditionalFormatting>
  <conditionalFormatting sqref="I17">
    <cfRule type="containsText" dxfId="1405" priority="1523" operator="containsText" text="Muy Bajo">
      <formula>NOT(ISERROR(SEARCH("Muy Bajo",I17)))</formula>
    </cfRule>
    <cfRule type="containsText" dxfId="1404" priority="1524" operator="containsText" text="Baja">
      <formula>NOT(ISERROR(SEARCH("Baja",I17)))</formula>
    </cfRule>
    <cfRule type="containsText" dxfId="1403" priority="1525" operator="containsText" text="Muy alta">
      <formula>NOT(ISERROR(SEARCH("Muy alta",I17)))</formula>
    </cfRule>
    <cfRule type="containsText" dxfId="1402" priority="1526" operator="containsText" text="Alta">
      <formula>NOT(ISERROR(SEARCH("Alta",I17)))</formula>
    </cfRule>
    <cfRule type="containsText" dxfId="1401" priority="1527" operator="containsText" text="Media">
      <formula>NOT(ISERROR(SEARCH("Media",I17)))</formula>
    </cfRule>
  </conditionalFormatting>
  <conditionalFormatting sqref="K17">
    <cfRule type="containsText" dxfId="1400" priority="1518" operator="containsText" text="Catastrófico">
      <formula>NOT(ISERROR(SEARCH("Catastrófico",K17)))</formula>
    </cfRule>
    <cfRule type="containsText" dxfId="1399" priority="1519" operator="containsText" text="Mayor">
      <formula>NOT(ISERROR(SEARCH("Mayor",K17)))</formula>
    </cfRule>
    <cfRule type="containsText" dxfId="1398" priority="1520" operator="containsText" text="Moderado">
      <formula>NOT(ISERROR(SEARCH("Moderado",K17)))</formula>
    </cfRule>
    <cfRule type="containsText" dxfId="1397" priority="1521" operator="containsText" text="Menor">
      <formula>NOT(ISERROR(SEARCH("Menor",K17)))</formula>
    </cfRule>
    <cfRule type="containsText" dxfId="1396" priority="1522" operator="containsText" text="Leve">
      <formula>NOT(ISERROR(SEARCH("Leve",K17)))</formula>
    </cfRule>
  </conditionalFormatting>
  <conditionalFormatting sqref="Z21">
    <cfRule type="containsText" dxfId="1395" priority="1494" operator="containsText" text="Catastrófico">
      <formula>NOT(ISERROR(SEARCH("Catastrófico",Z21)))</formula>
    </cfRule>
    <cfRule type="containsText" dxfId="1394" priority="1495" operator="containsText" text="Mayor">
      <formula>NOT(ISERROR(SEARCH("Mayor",Z21)))</formula>
    </cfRule>
    <cfRule type="containsText" dxfId="1393" priority="1496" operator="containsText" text="Moderado">
      <formula>NOT(ISERROR(SEARCH("Moderado",Z21)))</formula>
    </cfRule>
    <cfRule type="containsText" dxfId="1392" priority="1497" operator="containsText" text="Menor">
      <formula>NOT(ISERROR(SEARCH("Menor",Z21)))</formula>
    </cfRule>
    <cfRule type="containsText" dxfId="1391" priority="1498" operator="containsText" text="Leve">
      <formula>NOT(ISERROR(SEARCH("Leve",Z21)))</formula>
    </cfRule>
  </conditionalFormatting>
  <conditionalFormatting sqref="I19">
    <cfRule type="containsText" dxfId="1390" priority="1485" operator="containsText" text="Muy Bajo">
      <formula>NOT(ISERROR(SEARCH("Muy Bajo",I19)))</formula>
    </cfRule>
    <cfRule type="containsText" dxfId="1389" priority="1486" operator="containsText" text="Baja">
      <formula>NOT(ISERROR(SEARCH("Baja",I19)))</formula>
    </cfRule>
    <cfRule type="containsText" dxfId="1388" priority="1487" operator="containsText" text="Muy alta">
      <formula>NOT(ISERROR(SEARCH("Muy alta",I19)))</formula>
    </cfRule>
    <cfRule type="containsText" dxfId="1387" priority="1488" operator="containsText" text="Alta">
      <formula>NOT(ISERROR(SEARCH("Alta",I19)))</formula>
    </cfRule>
    <cfRule type="containsText" dxfId="1386" priority="1489" operator="containsText" text="Media">
      <formula>NOT(ISERROR(SEARCH("Media",I19)))</formula>
    </cfRule>
  </conditionalFormatting>
  <conditionalFormatting sqref="K19">
    <cfRule type="containsText" dxfId="1385" priority="1480" operator="containsText" text="Catastrófico">
      <formula>NOT(ISERROR(SEARCH("Catastrófico",K19)))</formula>
    </cfRule>
    <cfRule type="containsText" dxfId="1384" priority="1481" operator="containsText" text="Mayor">
      <formula>NOT(ISERROR(SEARCH("Mayor",K19)))</formula>
    </cfRule>
    <cfRule type="containsText" dxfId="1383" priority="1482" operator="containsText" text="Moderado">
      <formula>NOT(ISERROR(SEARCH("Moderado",K19)))</formula>
    </cfRule>
    <cfRule type="containsText" dxfId="1382" priority="1483" operator="containsText" text="Menor">
      <formula>NOT(ISERROR(SEARCH("Menor",K19)))</formula>
    </cfRule>
    <cfRule type="containsText" dxfId="1381" priority="1484" operator="containsText" text="Leve">
      <formula>NOT(ISERROR(SEARCH("Leve",K19)))</formula>
    </cfRule>
  </conditionalFormatting>
  <conditionalFormatting sqref="M19">
    <cfRule type="containsText" dxfId="1380" priority="1476" operator="containsText" text="Bajo">
      <formula>NOT(ISERROR(SEARCH("Bajo",M19)))</formula>
    </cfRule>
    <cfRule type="containsText" dxfId="1379" priority="1477" operator="containsText" text="Moderado">
      <formula>NOT(ISERROR(SEARCH("Moderado",M19)))</formula>
    </cfRule>
    <cfRule type="containsText" dxfId="1378" priority="1478" operator="containsText" text="Alto">
      <formula>NOT(ISERROR(SEARCH("Alto",M19)))</formula>
    </cfRule>
    <cfRule type="containsText" dxfId="1377" priority="1479" operator="containsText" text="Extremo">
      <formula>NOT(ISERROR(SEARCH("Extremo",M19)))</formula>
    </cfRule>
  </conditionalFormatting>
  <conditionalFormatting sqref="X19">
    <cfRule type="containsText" dxfId="1376" priority="1471" operator="containsText" text="Muy Bajo">
      <formula>NOT(ISERROR(SEARCH("Muy Bajo",X19)))</formula>
    </cfRule>
    <cfRule type="containsText" dxfId="1375" priority="1472" operator="containsText" text="Baja">
      <formula>NOT(ISERROR(SEARCH("Baja",X19)))</formula>
    </cfRule>
    <cfRule type="containsText" dxfId="1374" priority="1473" operator="containsText" text="Muy alta">
      <formula>NOT(ISERROR(SEARCH("Muy alta",X19)))</formula>
    </cfRule>
    <cfRule type="containsText" dxfId="1373" priority="1474" operator="containsText" text="Alta">
      <formula>NOT(ISERROR(SEARCH("Alta",X19)))</formula>
    </cfRule>
    <cfRule type="containsText" dxfId="1372" priority="1475" operator="containsText" text="Media">
      <formula>NOT(ISERROR(SEARCH("Media",X19)))</formula>
    </cfRule>
  </conditionalFormatting>
  <conditionalFormatting sqref="Z19">
    <cfRule type="containsText" dxfId="1371" priority="1466" operator="containsText" text="Catastrófico">
      <formula>NOT(ISERROR(SEARCH("Catastrófico",Z19)))</formula>
    </cfRule>
    <cfRule type="containsText" dxfId="1370" priority="1467" operator="containsText" text="Mayor">
      <formula>NOT(ISERROR(SEARCH("Mayor",Z19)))</formula>
    </cfRule>
    <cfRule type="containsText" dxfId="1369" priority="1468" operator="containsText" text="Moderado">
      <formula>NOT(ISERROR(SEARCH("Moderado",Z19)))</formula>
    </cfRule>
    <cfRule type="containsText" dxfId="1368" priority="1469" operator="containsText" text="Menor">
      <formula>NOT(ISERROR(SEARCH("Menor",Z19)))</formula>
    </cfRule>
    <cfRule type="containsText" dxfId="1367" priority="1470" operator="containsText" text="Leve">
      <formula>NOT(ISERROR(SEARCH("Leve",Z19)))</formula>
    </cfRule>
  </conditionalFormatting>
  <conditionalFormatting sqref="I21">
    <cfRule type="containsText" dxfId="1366" priority="1457" operator="containsText" text="Muy Bajo">
      <formula>NOT(ISERROR(SEARCH("Muy Bajo",I21)))</formula>
    </cfRule>
    <cfRule type="containsText" dxfId="1365" priority="1458" operator="containsText" text="Baja">
      <formula>NOT(ISERROR(SEARCH("Baja",I21)))</formula>
    </cfRule>
    <cfRule type="containsText" dxfId="1364" priority="1459" operator="containsText" text="Muy alta">
      <formula>NOT(ISERROR(SEARCH("Muy alta",I21)))</formula>
    </cfRule>
    <cfRule type="containsText" dxfId="1363" priority="1460" operator="containsText" text="Alta">
      <formula>NOT(ISERROR(SEARCH("Alta",I21)))</formula>
    </cfRule>
    <cfRule type="containsText" dxfId="1362" priority="1461" operator="containsText" text="Media">
      <formula>NOT(ISERROR(SEARCH("Media",I21)))</formula>
    </cfRule>
  </conditionalFormatting>
  <conditionalFormatting sqref="K21">
    <cfRule type="containsText" dxfId="1361" priority="1452" operator="containsText" text="Catastrófico">
      <formula>NOT(ISERROR(SEARCH("Catastrófico",K21)))</formula>
    </cfRule>
    <cfRule type="containsText" dxfId="1360" priority="1453" operator="containsText" text="Mayor">
      <formula>NOT(ISERROR(SEARCH("Mayor",K21)))</formula>
    </cfRule>
    <cfRule type="containsText" dxfId="1359" priority="1454" operator="containsText" text="Moderado">
      <formula>NOT(ISERROR(SEARCH("Moderado",K21)))</formula>
    </cfRule>
    <cfRule type="containsText" dxfId="1358" priority="1455" operator="containsText" text="Menor">
      <formula>NOT(ISERROR(SEARCH("Menor",K21)))</formula>
    </cfRule>
    <cfRule type="containsText" dxfId="1357" priority="1456" operator="containsText" text="Leve">
      <formula>NOT(ISERROR(SEARCH("Leve",K21)))</formula>
    </cfRule>
  </conditionalFormatting>
  <conditionalFormatting sqref="M21">
    <cfRule type="containsText" dxfId="1356" priority="1448" operator="containsText" text="Bajo">
      <formula>NOT(ISERROR(SEARCH("Bajo",M21)))</formula>
    </cfRule>
    <cfRule type="containsText" dxfId="1355" priority="1449" operator="containsText" text="Moderado">
      <formula>NOT(ISERROR(SEARCH("Moderado",M21)))</formula>
    </cfRule>
    <cfRule type="containsText" dxfId="1354" priority="1450" operator="containsText" text="Alto">
      <formula>NOT(ISERROR(SEARCH("Alto",M21)))</formula>
    </cfRule>
    <cfRule type="containsText" dxfId="1353" priority="1451" operator="containsText" text="Extremo">
      <formula>NOT(ISERROR(SEARCH("Extremo",M21)))</formula>
    </cfRule>
  </conditionalFormatting>
  <conditionalFormatting sqref="X21">
    <cfRule type="containsText" dxfId="1352" priority="1443" operator="containsText" text="Muy Bajo">
      <formula>NOT(ISERROR(SEARCH("Muy Bajo",X21)))</formula>
    </cfRule>
    <cfRule type="containsText" dxfId="1351" priority="1444" operator="containsText" text="Baja">
      <formula>NOT(ISERROR(SEARCH("Baja",X21)))</formula>
    </cfRule>
    <cfRule type="containsText" dxfId="1350" priority="1445" operator="containsText" text="Muy alta">
      <formula>NOT(ISERROR(SEARCH("Muy alta",X21)))</formula>
    </cfRule>
    <cfRule type="containsText" dxfId="1349" priority="1446" operator="containsText" text="Alta">
      <formula>NOT(ISERROR(SEARCH("Alta",X21)))</formula>
    </cfRule>
    <cfRule type="containsText" dxfId="1348" priority="1447" operator="containsText" text="Media">
      <formula>NOT(ISERROR(SEARCH("Media",X21)))</formula>
    </cfRule>
  </conditionalFormatting>
  <conditionalFormatting sqref="I23">
    <cfRule type="containsText" dxfId="1347" priority="1406" operator="containsText" text="Muy Bajo">
      <formula>NOT(ISERROR(SEARCH("Muy Bajo",I23)))</formula>
    </cfRule>
    <cfRule type="containsText" dxfId="1346" priority="1407" operator="containsText" text="Baja">
      <formula>NOT(ISERROR(SEARCH("Baja",I23)))</formula>
    </cfRule>
    <cfRule type="containsText" dxfId="1345" priority="1408" operator="containsText" text="Muy alta">
      <formula>NOT(ISERROR(SEARCH("Muy alta",I23)))</formula>
    </cfRule>
    <cfRule type="containsText" dxfId="1344" priority="1409" operator="containsText" text="Alta">
      <formula>NOT(ISERROR(SEARCH("Alta",I23)))</formula>
    </cfRule>
    <cfRule type="containsText" dxfId="1343" priority="1410" operator="containsText" text="Media">
      <formula>NOT(ISERROR(SEARCH("Media",I23)))</formula>
    </cfRule>
  </conditionalFormatting>
  <conditionalFormatting sqref="K23">
    <cfRule type="containsText" dxfId="1342" priority="1401" operator="containsText" text="Catastrófico">
      <formula>NOT(ISERROR(SEARCH("Catastrófico",K23)))</formula>
    </cfRule>
    <cfRule type="containsText" dxfId="1341" priority="1402" operator="containsText" text="Mayor">
      <formula>NOT(ISERROR(SEARCH("Mayor",K23)))</formula>
    </cfRule>
    <cfRule type="containsText" dxfId="1340" priority="1403" operator="containsText" text="Moderado">
      <formula>NOT(ISERROR(SEARCH("Moderado",K23)))</formula>
    </cfRule>
    <cfRule type="containsText" dxfId="1339" priority="1404" operator="containsText" text="Menor">
      <formula>NOT(ISERROR(SEARCH("Menor",K23)))</formula>
    </cfRule>
    <cfRule type="containsText" dxfId="1338" priority="1405" operator="containsText" text="Leve">
      <formula>NOT(ISERROR(SEARCH("Leve",K23)))</formula>
    </cfRule>
  </conditionalFormatting>
  <conditionalFormatting sqref="M23">
    <cfRule type="containsText" dxfId="1337" priority="1397" operator="containsText" text="Bajo">
      <formula>NOT(ISERROR(SEARCH("Bajo",M23)))</formula>
    </cfRule>
    <cfRule type="containsText" dxfId="1336" priority="1398" operator="containsText" text="Moderado">
      <formula>NOT(ISERROR(SEARCH("Moderado",M23)))</formula>
    </cfRule>
    <cfRule type="containsText" dxfId="1335" priority="1399" operator="containsText" text="Alto">
      <formula>NOT(ISERROR(SEARCH("Alto",M23)))</formula>
    </cfRule>
    <cfRule type="containsText" dxfId="1334" priority="1400" operator="containsText" text="Extremo">
      <formula>NOT(ISERROR(SEARCH("Extremo",M23)))</formula>
    </cfRule>
  </conditionalFormatting>
  <conditionalFormatting sqref="X23">
    <cfRule type="containsText" dxfId="1333" priority="1392" operator="containsText" text="Muy Bajo">
      <formula>NOT(ISERROR(SEARCH("Muy Bajo",X23)))</formula>
    </cfRule>
    <cfRule type="containsText" dxfId="1332" priority="1393" operator="containsText" text="Baja">
      <formula>NOT(ISERROR(SEARCH("Baja",X23)))</formula>
    </cfRule>
    <cfRule type="containsText" dxfId="1331" priority="1394" operator="containsText" text="Muy alta">
      <formula>NOT(ISERROR(SEARCH("Muy alta",X23)))</formula>
    </cfRule>
    <cfRule type="containsText" dxfId="1330" priority="1395" operator="containsText" text="Alta">
      <formula>NOT(ISERROR(SEARCH("Alta",X23)))</formula>
    </cfRule>
    <cfRule type="containsText" dxfId="1329" priority="1396" operator="containsText" text="Media">
      <formula>NOT(ISERROR(SEARCH("Media",X23)))</formula>
    </cfRule>
  </conditionalFormatting>
  <conditionalFormatting sqref="Z23">
    <cfRule type="containsText" dxfId="1328" priority="1387" operator="containsText" text="Catastrófico">
      <formula>NOT(ISERROR(SEARCH("Catastrófico",Z23)))</formula>
    </cfRule>
    <cfRule type="containsText" dxfId="1327" priority="1388" operator="containsText" text="Mayor">
      <formula>NOT(ISERROR(SEARCH("Mayor",Z23)))</formula>
    </cfRule>
    <cfRule type="containsText" dxfId="1326" priority="1389" operator="containsText" text="Moderado">
      <formula>NOT(ISERROR(SEARCH("Moderado",Z23)))</formula>
    </cfRule>
    <cfRule type="containsText" dxfId="1325" priority="1390" operator="containsText" text="Menor">
      <formula>NOT(ISERROR(SEARCH("Menor",Z23)))</formula>
    </cfRule>
    <cfRule type="containsText" dxfId="1324" priority="1391" operator="containsText" text="Leve">
      <formula>NOT(ISERROR(SEARCH("Leve",Z23)))</formula>
    </cfRule>
  </conditionalFormatting>
  <conditionalFormatting sqref="AA19 AA21">
    <cfRule type="containsText" dxfId="1323" priority="1353" operator="containsText" text="Bajo">
      <formula>NOT(ISERROR(SEARCH("Bajo",AA19)))</formula>
    </cfRule>
    <cfRule type="containsText" dxfId="1322" priority="1354" operator="containsText" text="Moderado">
      <formula>NOT(ISERROR(SEARCH("Moderado",AA19)))</formula>
    </cfRule>
    <cfRule type="containsText" dxfId="1321" priority="1355" operator="containsText" text="Alto">
      <formula>NOT(ISERROR(SEARCH("Alto",AA19)))</formula>
    </cfRule>
    <cfRule type="containsText" dxfId="1320" priority="1356" operator="containsText" text="Extremo">
      <formula>NOT(ISERROR(SEARCH("Extremo",AA19)))</formula>
    </cfRule>
  </conditionalFormatting>
  <conditionalFormatting sqref="AA23">
    <cfRule type="containsText" dxfId="1319" priority="1349" operator="containsText" text="Bajo">
      <formula>NOT(ISERROR(SEARCH("Bajo",AA23)))</formula>
    </cfRule>
    <cfRule type="containsText" dxfId="1318" priority="1350" operator="containsText" text="Moderado">
      <formula>NOT(ISERROR(SEARCH("Moderado",AA23)))</formula>
    </cfRule>
    <cfRule type="containsText" dxfId="1317" priority="1351" operator="containsText" text="Alto">
      <formula>NOT(ISERROR(SEARCH("Alto",AA23)))</formula>
    </cfRule>
    <cfRule type="containsText" dxfId="1316" priority="1352" operator="containsText" text="Extremo">
      <formula>NOT(ISERROR(SEARCH("Extremo",AA23)))</formula>
    </cfRule>
  </conditionalFormatting>
  <conditionalFormatting sqref="I25 I27">
    <cfRule type="containsText" dxfId="1315" priority="1340" operator="containsText" text="Muy Bajo">
      <formula>NOT(ISERROR(SEARCH("Muy Bajo",I25)))</formula>
    </cfRule>
    <cfRule type="containsText" dxfId="1314" priority="1341" operator="containsText" text="Baja">
      <formula>NOT(ISERROR(SEARCH("Baja",I25)))</formula>
    </cfRule>
    <cfRule type="containsText" dxfId="1313" priority="1342" operator="containsText" text="Muy alta">
      <formula>NOT(ISERROR(SEARCH("Muy alta",I25)))</formula>
    </cfRule>
    <cfRule type="containsText" dxfId="1312" priority="1343" operator="containsText" text="Alta">
      <formula>NOT(ISERROR(SEARCH("Alta",I25)))</formula>
    </cfRule>
    <cfRule type="containsText" dxfId="1311" priority="1344" operator="containsText" text="Media">
      <formula>NOT(ISERROR(SEARCH("Media",I25)))</formula>
    </cfRule>
  </conditionalFormatting>
  <conditionalFormatting sqref="K25 K27">
    <cfRule type="containsText" dxfId="1310" priority="1335" operator="containsText" text="Catastrófico">
      <formula>NOT(ISERROR(SEARCH("Catastrófico",K25)))</formula>
    </cfRule>
    <cfRule type="containsText" dxfId="1309" priority="1336" operator="containsText" text="Mayor">
      <formula>NOT(ISERROR(SEARCH("Mayor",K25)))</formula>
    </cfRule>
    <cfRule type="containsText" dxfId="1308" priority="1337" operator="containsText" text="Moderado">
      <formula>NOT(ISERROR(SEARCH("Moderado",K25)))</formula>
    </cfRule>
    <cfRule type="containsText" dxfId="1307" priority="1338" operator="containsText" text="Menor">
      <formula>NOT(ISERROR(SEARCH("Menor",K25)))</formula>
    </cfRule>
    <cfRule type="containsText" dxfId="1306" priority="1339" operator="containsText" text="Leve">
      <formula>NOT(ISERROR(SEARCH("Leve",K25)))</formula>
    </cfRule>
  </conditionalFormatting>
  <conditionalFormatting sqref="M25 M27">
    <cfRule type="containsText" dxfId="1305" priority="1331" operator="containsText" text="Bajo">
      <formula>NOT(ISERROR(SEARCH("Bajo",M25)))</formula>
    </cfRule>
    <cfRule type="containsText" dxfId="1304" priority="1332" operator="containsText" text="Moderado">
      <formula>NOT(ISERROR(SEARCH("Moderado",M25)))</formula>
    </cfRule>
    <cfRule type="containsText" dxfId="1303" priority="1333" operator="containsText" text="Alto">
      <formula>NOT(ISERROR(SEARCH("Alto",M25)))</formula>
    </cfRule>
    <cfRule type="containsText" dxfId="1302" priority="1334" operator="containsText" text="Extremo">
      <formula>NOT(ISERROR(SEARCH("Extremo",M25)))</formula>
    </cfRule>
  </conditionalFormatting>
  <conditionalFormatting sqref="X25 X27">
    <cfRule type="containsText" dxfId="1301" priority="1326" operator="containsText" text="Muy Bajo">
      <formula>NOT(ISERROR(SEARCH("Muy Bajo",X25)))</formula>
    </cfRule>
    <cfRule type="containsText" dxfId="1300" priority="1327" operator="containsText" text="Baja">
      <formula>NOT(ISERROR(SEARCH("Baja",X25)))</formula>
    </cfRule>
    <cfRule type="containsText" dxfId="1299" priority="1328" operator="containsText" text="Muy alta">
      <formula>NOT(ISERROR(SEARCH("Muy alta",X25)))</formula>
    </cfRule>
    <cfRule type="containsText" dxfId="1298" priority="1329" operator="containsText" text="Alta">
      <formula>NOT(ISERROR(SEARCH("Alta",X25)))</formula>
    </cfRule>
    <cfRule type="containsText" dxfId="1297" priority="1330" operator="containsText" text="Media">
      <formula>NOT(ISERROR(SEARCH("Media",X25)))</formula>
    </cfRule>
  </conditionalFormatting>
  <conditionalFormatting sqref="Z25 Z27">
    <cfRule type="containsText" dxfId="1296" priority="1321" operator="containsText" text="Catastrófico">
      <formula>NOT(ISERROR(SEARCH("Catastrófico",Z25)))</formula>
    </cfRule>
    <cfRule type="containsText" dxfId="1295" priority="1322" operator="containsText" text="Mayor">
      <formula>NOT(ISERROR(SEARCH("Mayor",Z25)))</formula>
    </cfRule>
    <cfRule type="containsText" dxfId="1294" priority="1323" operator="containsText" text="Moderado">
      <formula>NOT(ISERROR(SEARCH("Moderado",Z25)))</formula>
    </cfRule>
    <cfRule type="containsText" dxfId="1293" priority="1324" operator="containsText" text="Menor">
      <formula>NOT(ISERROR(SEARCH("Menor",Z25)))</formula>
    </cfRule>
    <cfRule type="containsText" dxfId="1292" priority="1325" operator="containsText" text="Leve">
      <formula>NOT(ISERROR(SEARCH("Leve",Z25)))</formula>
    </cfRule>
  </conditionalFormatting>
  <conditionalFormatting sqref="AA25 AA27">
    <cfRule type="containsText" dxfId="1291" priority="1317" operator="containsText" text="Bajo">
      <formula>NOT(ISERROR(SEARCH("Bajo",AA25)))</formula>
    </cfRule>
    <cfRule type="containsText" dxfId="1290" priority="1318" operator="containsText" text="Moderado">
      <formula>NOT(ISERROR(SEARCH("Moderado",AA25)))</formula>
    </cfRule>
    <cfRule type="containsText" dxfId="1289" priority="1319" operator="containsText" text="Alto">
      <formula>NOT(ISERROR(SEARCH("Alto",AA25)))</formula>
    </cfRule>
    <cfRule type="containsText" dxfId="1288" priority="1320" operator="containsText" text="Extremo">
      <formula>NOT(ISERROR(SEARCH("Extremo",AA25)))</formula>
    </cfRule>
  </conditionalFormatting>
  <conditionalFormatting sqref="I35">
    <cfRule type="containsText" dxfId="1287" priority="1242" operator="containsText" text="Muy Bajo">
      <formula>NOT(ISERROR(SEARCH("Muy Bajo",I35)))</formula>
    </cfRule>
    <cfRule type="containsText" dxfId="1286" priority="1243" operator="containsText" text="Baja">
      <formula>NOT(ISERROR(SEARCH("Baja",I35)))</formula>
    </cfRule>
    <cfRule type="containsText" dxfId="1285" priority="1244" operator="containsText" text="Muy alta">
      <formula>NOT(ISERROR(SEARCH("Muy alta",I35)))</formula>
    </cfRule>
    <cfRule type="containsText" dxfId="1284" priority="1245" operator="containsText" text="Alta">
      <formula>NOT(ISERROR(SEARCH("Alta",I35)))</formula>
    </cfRule>
    <cfRule type="containsText" dxfId="1283" priority="1246" operator="containsText" text="Media">
      <formula>NOT(ISERROR(SEARCH("Media",I35)))</formula>
    </cfRule>
  </conditionalFormatting>
  <conditionalFormatting sqref="K35">
    <cfRule type="containsText" dxfId="1282" priority="1237" operator="containsText" text="Catastrófico">
      <formula>NOT(ISERROR(SEARCH("Catastrófico",K35)))</formula>
    </cfRule>
    <cfRule type="containsText" dxfId="1281" priority="1238" operator="containsText" text="Mayor">
      <formula>NOT(ISERROR(SEARCH("Mayor",K35)))</formula>
    </cfRule>
    <cfRule type="containsText" dxfId="1280" priority="1239" operator="containsText" text="Moderado">
      <formula>NOT(ISERROR(SEARCH("Moderado",K35)))</formula>
    </cfRule>
    <cfRule type="containsText" dxfId="1279" priority="1240" operator="containsText" text="Menor">
      <formula>NOT(ISERROR(SEARCH("Menor",K35)))</formula>
    </cfRule>
    <cfRule type="containsText" dxfId="1278" priority="1241" operator="containsText" text="Leve">
      <formula>NOT(ISERROR(SEARCH("Leve",K35)))</formula>
    </cfRule>
  </conditionalFormatting>
  <conditionalFormatting sqref="M35">
    <cfRule type="containsText" dxfId="1277" priority="1233" operator="containsText" text="Bajo">
      <formula>NOT(ISERROR(SEARCH("Bajo",M35)))</formula>
    </cfRule>
    <cfRule type="containsText" dxfId="1276" priority="1234" operator="containsText" text="Moderado">
      <formula>NOT(ISERROR(SEARCH("Moderado",M35)))</formula>
    </cfRule>
    <cfRule type="containsText" dxfId="1275" priority="1235" operator="containsText" text="Alto">
      <formula>NOT(ISERROR(SEARCH("Alto",M35)))</formula>
    </cfRule>
    <cfRule type="containsText" dxfId="1274" priority="1236" operator="containsText" text="Extremo">
      <formula>NOT(ISERROR(SEARCH("Extremo",M35)))</formula>
    </cfRule>
  </conditionalFormatting>
  <conditionalFormatting sqref="X29">
    <cfRule type="containsText" dxfId="1273" priority="1312" operator="containsText" text="Muy Bajo">
      <formula>NOT(ISERROR(SEARCH("Muy Bajo",X29)))</formula>
    </cfRule>
    <cfRule type="containsText" dxfId="1272" priority="1313" operator="containsText" text="Baja">
      <formula>NOT(ISERROR(SEARCH("Baja",X29)))</formula>
    </cfRule>
    <cfRule type="containsText" dxfId="1271" priority="1314" operator="containsText" text="Muy alta">
      <formula>NOT(ISERROR(SEARCH("Muy alta",X29)))</formula>
    </cfRule>
    <cfRule type="containsText" dxfId="1270" priority="1315" operator="containsText" text="Alta">
      <formula>NOT(ISERROR(SEARCH("Alta",X29)))</formula>
    </cfRule>
    <cfRule type="containsText" dxfId="1269" priority="1316" operator="containsText" text="Media">
      <formula>NOT(ISERROR(SEARCH("Media",X29)))</formula>
    </cfRule>
  </conditionalFormatting>
  <conditionalFormatting sqref="Z29">
    <cfRule type="containsText" dxfId="1268" priority="1307" operator="containsText" text="Catastrófico">
      <formula>NOT(ISERROR(SEARCH("Catastrófico",Z29)))</formula>
    </cfRule>
    <cfRule type="containsText" dxfId="1267" priority="1308" operator="containsText" text="Mayor">
      <formula>NOT(ISERROR(SEARCH("Mayor",Z29)))</formula>
    </cfRule>
    <cfRule type="containsText" dxfId="1266" priority="1309" operator="containsText" text="Moderado">
      <formula>NOT(ISERROR(SEARCH("Moderado",Z29)))</formula>
    </cfRule>
    <cfRule type="containsText" dxfId="1265" priority="1310" operator="containsText" text="Menor">
      <formula>NOT(ISERROR(SEARCH("Menor",Z29)))</formula>
    </cfRule>
    <cfRule type="containsText" dxfId="1264" priority="1311" operator="containsText" text="Leve">
      <formula>NOT(ISERROR(SEARCH("Leve",Z29)))</formula>
    </cfRule>
  </conditionalFormatting>
  <conditionalFormatting sqref="AA29">
    <cfRule type="containsText" dxfId="1263" priority="1303" operator="containsText" text="Bajo">
      <formula>NOT(ISERROR(SEARCH("Bajo",AA29)))</formula>
    </cfRule>
    <cfRule type="containsText" dxfId="1262" priority="1304" operator="containsText" text="Moderado">
      <formula>NOT(ISERROR(SEARCH("Moderado",AA29)))</formula>
    </cfRule>
    <cfRule type="containsText" dxfId="1261" priority="1305" operator="containsText" text="Alto">
      <formula>NOT(ISERROR(SEARCH("Alto",AA29)))</formula>
    </cfRule>
    <cfRule type="containsText" dxfId="1260" priority="1306" operator="containsText" text="Extremo">
      <formula>NOT(ISERROR(SEARCH("Extremo",AA29)))</formula>
    </cfRule>
  </conditionalFormatting>
  <conditionalFormatting sqref="I29">
    <cfRule type="containsText" dxfId="1259" priority="1298" operator="containsText" text="Muy Bajo">
      <formula>NOT(ISERROR(SEARCH("Muy Bajo",I29)))</formula>
    </cfRule>
    <cfRule type="containsText" dxfId="1258" priority="1299" operator="containsText" text="Baja">
      <formula>NOT(ISERROR(SEARCH("Baja",I29)))</formula>
    </cfRule>
    <cfRule type="containsText" dxfId="1257" priority="1300" operator="containsText" text="Muy alta">
      <formula>NOT(ISERROR(SEARCH("Muy alta",I29)))</formula>
    </cfRule>
    <cfRule type="containsText" dxfId="1256" priority="1301" operator="containsText" text="Alta">
      <formula>NOT(ISERROR(SEARCH("Alta",I29)))</formula>
    </cfRule>
    <cfRule type="containsText" dxfId="1255" priority="1302" operator="containsText" text="Media">
      <formula>NOT(ISERROR(SEARCH("Media",I29)))</formula>
    </cfRule>
  </conditionalFormatting>
  <conditionalFormatting sqref="K29">
    <cfRule type="containsText" dxfId="1254" priority="1293" operator="containsText" text="Catastrófico">
      <formula>NOT(ISERROR(SEARCH("Catastrófico",K29)))</formula>
    </cfRule>
    <cfRule type="containsText" dxfId="1253" priority="1294" operator="containsText" text="Mayor">
      <formula>NOT(ISERROR(SEARCH("Mayor",K29)))</formula>
    </cfRule>
    <cfRule type="containsText" dxfId="1252" priority="1295" operator="containsText" text="Moderado">
      <formula>NOT(ISERROR(SEARCH("Moderado",K29)))</formula>
    </cfRule>
    <cfRule type="containsText" dxfId="1251" priority="1296" operator="containsText" text="Menor">
      <formula>NOT(ISERROR(SEARCH("Menor",K29)))</formula>
    </cfRule>
    <cfRule type="containsText" dxfId="1250" priority="1297" operator="containsText" text="Leve">
      <formula>NOT(ISERROR(SEARCH("Leve",K29)))</formula>
    </cfRule>
  </conditionalFormatting>
  <conditionalFormatting sqref="M29">
    <cfRule type="containsText" dxfId="1249" priority="1289" operator="containsText" text="Bajo">
      <formula>NOT(ISERROR(SEARCH("Bajo",M29)))</formula>
    </cfRule>
    <cfRule type="containsText" dxfId="1248" priority="1290" operator="containsText" text="Moderado">
      <formula>NOT(ISERROR(SEARCH("Moderado",M29)))</formula>
    </cfRule>
    <cfRule type="containsText" dxfId="1247" priority="1291" operator="containsText" text="Alto">
      <formula>NOT(ISERROR(SEARCH("Alto",M29)))</formula>
    </cfRule>
    <cfRule type="containsText" dxfId="1246" priority="1292" operator="containsText" text="Extremo">
      <formula>NOT(ISERROR(SEARCH("Extremo",M29)))</formula>
    </cfRule>
  </conditionalFormatting>
  <conditionalFormatting sqref="I33">
    <cfRule type="containsText" dxfId="1245" priority="1284" operator="containsText" text="Muy Bajo">
      <formula>NOT(ISERROR(SEARCH("Muy Bajo",I33)))</formula>
    </cfRule>
    <cfRule type="containsText" dxfId="1244" priority="1285" operator="containsText" text="Baja">
      <formula>NOT(ISERROR(SEARCH("Baja",I33)))</formula>
    </cfRule>
    <cfRule type="containsText" dxfId="1243" priority="1286" operator="containsText" text="Muy alta">
      <formula>NOT(ISERROR(SEARCH("Muy alta",I33)))</formula>
    </cfRule>
    <cfRule type="containsText" dxfId="1242" priority="1287" operator="containsText" text="Alta">
      <formula>NOT(ISERROR(SEARCH("Alta",I33)))</formula>
    </cfRule>
    <cfRule type="containsText" dxfId="1241" priority="1288" operator="containsText" text="Media">
      <formula>NOT(ISERROR(SEARCH("Media",I33)))</formula>
    </cfRule>
  </conditionalFormatting>
  <conditionalFormatting sqref="K33">
    <cfRule type="containsText" dxfId="1240" priority="1279" operator="containsText" text="Catastrófico">
      <formula>NOT(ISERROR(SEARCH("Catastrófico",K33)))</formula>
    </cfRule>
    <cfRule type="containsText" dxfId="1239" priority="1280" operator="containsText" text="Mayor">
      <formula>NOT(ISERROR(SEARCH("Mayor",K33)))</formula>
    </cfRule>
    <cfRule type="containsText" dxfId="1238" priority="1281" operator="containsText" text="Moderado">
      <formula>NOT(ISERROR(SEARCH("Moderado",K33)))</formula>
    </cfRule>
    <cfRule type="containsText" dxfId="1237" priority="1282" operator="containsText" text="Menor">
      <formula>NOT(ISERROR(SEARCH("Menor",K33)))</formula>
    </cfRule>
    <cfRule type="containsText" dxfId="1236" priority="1283" operator="containsText" text="Leve">
      <formula>NOT(ISERROR(SEARCH("Leve",K33)))</formula>
    </cfRule>
  </conditionalFormatting>
  <conditionalFormatting sqref="M33">
    <cfRule type="containsText" dxfId="1235" priority="1275" operator="containsText" text="Bajo">
      <formula>NOT(ISERROR(SEARCH("Bajo",M33)))</formula>
    </cfRule>
    <cfRule type="containsText" dxfId="1234" priority="1276" operator="containsText" text="Moderado">
      <formula>NOT(ISERROR(SEARCH("Moderado",M33)))</formula>
    </cfRule>
    <cfRule type="containsText" dxfId="1233" priority="1277" operator="containsText" text="Alto">
      <formula>NOT(ISERROR(SEARCH("Alto",M33)))</formula>
    </cfRule>
    <cfRule type="containsText" dxfId="1232" priority="1278" operator="containsText" text="Extremo">
      <formula>NOT(ISERROR(SEARCH("Extremo",M33)))</formula>
    </cfRule>
  </conditionalFormatting>
  <conditionalFormatting sqref="X31">
    <cfRule type="containsText" dxfId="1231" priority="1270" operator="containsText" text="Muy Bajo">
      <formula>NOT(ISERROR(SEARCH("Muy Bajo",X31)))</formula>
    </cfRule>
    <cfRule type="containsText" dxfId="1230" priority="1271" operator="containsText" text="Baja">
      <formula>NOT(ISERROR(SEARCH("Baja",X31)))</formula>
    </cfRule>
    <cfRule type="containsText" dxfId="1229" priority="1272" operator="containsText" text="Muy alta">
      <formula>NOT(ISERROR(SEARCH("Muy alta",X31)))</formula>
    </cfRule>
    <cfRule type="containsText" dxfId="1228" priority="1273" operator="containsText" text="Alta">
      <formula>NOT(ISERROR(SEARCH("Alta",X31)))</formula>
    </cfRule>
    <cfRule type="containsText" dxfId="1227" priority="1274" operator="containsText" text="Media">
      <formula>NOT(ISERROR(SEARCH("Media",X31)))</formula>
    </cfRule>
  </conditionalFormatting>
  <conditionalFormatting sqref="Z31">
    <cfRule type="containsText" dxfId="1226" priority="1265" operator="containsText" text="Catastrófico">
      <formula>NOT(ISERROR(SEARCH("Catastrófico",Z31)))</formula>
    </cfRule>
    <cfRule type="containsText" dxfId="1225" priority="1266" operator="containsText" text="Mayor">
      <formula>NOT(ISERROR(SEARCH("Mayor",Z31)))</formula>
    </cfRule>
    <cfRule type="containsText" dxfId="1224" priority="1267" operator="containsText" text="Moderado">
      <formula>NOT(ISERROR(SEARCH("Moderado",Z31)))</formula>
    </cfRule>
    <cfRule type="containsText" dxfId="1223" priority="1268" operator="containsText" text="Menor">
      <formula>NOT(ISERROR(SEARCH("Menor",Z31)))</formula>
    </cfRule>
    <cfRule type="containsText" dxfId="1222" priority="1269" operator="containsText" text="Leve">
      <formula>NOT(ISERROR(SEARCH("Leve",Z31)))</formula>
    </cfRule>
  </conditionalFormatting>
  <conditionalFormatting sqref="AA31">
    <cfRule type="containsText" dxfId="1221" priority="1261" operator="containsText" text="Bajo">
      <formula>NOT(ISERROR(SEARCH("Bajo",AA31)))</formula>
    </cfRule>
    <cfRule type="containsText" dxfId="1220" priority="1262" operator="containsText" text="Moderado">
      <formula>NOT(ISERROR(SEARCH("Moderado",AA31)))</formula>
    </cfRule>
    <cfRule type="containsText" dxfId="1219" priority="1263" operator="containsText" text="Alto">
      <formula>NOT(ISERROR(SEARCH("Alto",AA31)))</formula>
    </cfRule>
    <cfRule type="containsText" dxfId="1218" priority="1264" operator="containsText" text="Extremo">
      <formula>NOT(ISERROR(SEARCH("Extremo",AA31)))</formula>
    </cfRule>
  </conditionalFormatting>
  <conditionalFormatting sqref="X33">
    <cfRule type="containsText" dxfId="1217" priority="1256" operator="containsText" text="Muy Bajo">
      <formula>NOT(ISERROR(SEARCH("Muy Bajo",X33)))</formula>
    </cfRule>
    <cfRule type="containsText" dxfId="1216" priority="1257" operator="containsText" text="Baja">
      <formula>NOT(ISERROR(SEARCH("Baja",X33)))</formula>
    </cfRule>
    <cfRule type="containsText" dxfId="1215" priority="1258" operator="containsText" text="Muy alta">
      <formula>NOT(ISERROR(SEARCH("Muy alta",X33)))</formula>
    </cfRule>
    <cfRule type="containsText" dxfId="1214" priority="1259" operator="containsText" text="Alta">
      <formula>NOT(ISERROR(SEARCH("Alta",X33)))</formula>
    </cfRule>
    <cfRule type="containsText" dxfId="1213" priority="1260" operator="containsText" text="Media">
      <formula>NOT(ISERROR(SEARCH("Media",X33)))</formula>
    </cfRule>
  </conditionalFormatting>
  <conditionalFormatting sqref="Z33">
    <cfRule type="containsText" dxfId="1212" priority="1251" operator="containsText" text="Catastrófico">
      <formula>NOT(ISERROR(SEARCH("Catastrófico",Z33)))</formula>
    </cfRule>
    <cfRule type="containsText" dxfId="1211" priority="1252" operator="containsText" text="Mayor">
      <formula>NOT(ISERROR(SEARCH("Mayor",Z33)))</formula>
    </cfRule>
    <cfRule type="containsText" dxfId="1210" priority="1253" operator="containsText" text="Moderado">
      <formula>NOT(ISERROR(SEARCH("Moderado",Z33)))</formula>
    </cfRule>
    <cfRule type="containsText" dxfId="1209" priority="1254" operator="containsText" text="Menor">
      <formula>NOT(ISERROR(SEARCH("Menor",Z33)))</formula>
    </cfRule>
    <cfRule type="containsText" dxfId="1208" priority="1255" operator="containsText" text="Leve">
      <formula>NOT(ISERROR(SEARCH("Leve",Z33)))</formula>
    </cfRule>
  </conditionalFormatting>
  <conditionalFormatting sqref="AA33">
    <cfRule type="containsText" dxfId="1207" priority="1247" operator="containsText" text="Bajo">
      <formula>NOT(ISERROR(SEARCH("Bajo",AA33)))</formula>
    </cfRule>
    <cfRule type="containsText" dxfId="1206" priority="1248" operator="containsText" text="Moderado">
      <formula>NOT(ISERROR(SEARCH("Moderado",AA33)))</formula>
    </cfRule>
    <cfRule type="containsText" dxfId="1205" priority="1249" operator="containsText" text="Alto">
      <formula>NOT(ISERROR(SEARCH("Alto",AA33)))</formula>
    </cfRule>
    <cfRule type="containsText" dxfId="1204" priority="1250" operator="containsText" text="Extremo">
      <formula>NOT(ISERROR(SEARCH("Extremo",AA33)))</formula>
    </cfRule>
  </conditionalFormatting>
  <conditionalFormatting sqref="X35">
    <cfRule type="containsText" dxfId="1203" priority="1228" operator="containsText" text="Muy Bajo">
      <formula>NOT(ISERROR(SEARCH("Muy Bajo",X35)))</formula>
    </cfRule>
    <cfRule type="containsText" dxfId="1202" priority="1229" operator="containsText" text="Baja">
      <formula>NOT(ISERROR(SEARCH("Baja",X35)))</formula>
    </cfRule>
    <cfRule type="containsText" dxfId="1201" priority="1230" operator="containsText" text="Muy alta">
      <formula>NOT(ISERROR(SEARCH("Muy alta",X35)))</formula>
    </cfRule>
    <cfRule type="containsText" dxfId="1200" priority="1231" operator="containsText" text="Alta">
      <formula>NOT(ISERROR(SEARCH("Alta",X35)))</formula>
    </cfRule>
    <cfRule type="containsText" dxfId="1199" priority="1232" operator="containsText" text="Media">
      <formula>NOT(ISERROR(SEARCH("Media",X35)))</formula>
    </cfRule>
  </conditionalFormatting>
  <conditionalFormatting sqref="Z35">
    <cfRule type="containsText" dxfId="1198" priority="1223" operator="containsText" text="Catastrófico">
      <formula>NOT(ISERROR(SEARCH("Catastrófico",Z35)))</formula>
    </cfRule>
    <cfRule type="containsText" dxfId="1197" priority="1224" operator="containsText" text="Mayor">
      <formula>NOT(ISERROR(SEARCH("Mayor",Z35)))</formula>
    </cfRule>
    <cfRule type="containsText" dxfId="1196" priority="1225" operator="containsText" text="Moderado">
      <formula>NOT(ISERROR(SEARCH("Moderado",Z35)))</formula>
    </cfRule>
    <cfRule type="containsText" dxfId="1195" priority="1226" operator="containsText" text="Menor">
      <formula>NOT(ISERROR(SEARCH("Menor",Z35)))</formula>
    </cfRule>
    <cfRule type="containsText" dxfId="1194" priority="1227" operator="containsText" text="Leve">
      <formula>NOT(ISERROR(SEARCH("Leve",Z35)))</formula>
    </cfRule>
  </conditionalFormatting>
  <conditionalFormatting sqref="AA35">
    <cfRule type="containsText" dxfId="1193" priority="1219" operator="containsText" text="Bajo">
      <formula>NOT(ISERROR(SEARCH("Bajo",AA35)))</formula>
    </cfRule>
    <cfRule type="containsText" dxfId="1192" priority="1220" operator="containsText" text="Moderado">
      <formula>NOT(ISERROR(SEARCH("Moderado",AA35)))</formula>
    </cfRule>
    <cfRule type="containsText" dxfId="1191" priority="1221" operator="containsText" text="Alto">
      <formula>NOT(ISERROR(SEARCH("Alto",AA35)))</formula>
    </cfRule>
    <cfRule type="containsText" dxfId="1190" priority="1222" operator="containsText" text="Extremo">
      <formula>NOT(ISERROR(SEARCH("Extremo",AA35)))</formula>
    </cfRule>
  </conditionalFormatting>
  <conditionalFormatting sqref="I37">
    <cfRule type="containsText" dxfId="1189" priority="1214" operator="containsText" text="Muy Bajo">
      <formula>NOT(ISERROR(SEARCH("Muy Bajo",I37)))</formula>
    </cfRule>
    <cfRule type="containsText" dxfId="1188" priority="1215" operator="containsText" text="Baja">
      <formula>NOT(ISERROR(SEARCH("Baja",I37)))</formula>
    </cfRule>
    <cfRule type="containsText" dxfId="1187" priority="1216" operator="containsText" text="Muy alta">
      <formula>NOT(ISERROR(SEARCH("Muy alta",I37)))</formula>
    </cfRule>
    <cfRule type="containsText" dxfId="1186" priority="1217" operator="containsText" text="Alta">
      <formula>NOT(ISERROR(SEARCH("Alta",I37)))</formula>
    </cfRule>
    <cfRule type="containsText" dxfId="1185" priority="1218" operator="containsText" text="Media">
      <formula>NOT(ISERROR(SEARCH("Media",I37)))</formula>
    </cfRule>
  </conditionalFormatting>
  <conditionalFormatting sqref="K37">
    <cfRule type="containsText" dxfId="1184" priority="1209" operator="containsText" text="Catastrófico">
      <formula>NOT(ISERROR(SEARCH("Catastrófico",K37)))</formula>
    </cfRule>
    <cfRule type="containsText" dxfId="1183" priority="1210" operator="containsText" text="Mayor">
      <formula>NOT(ISERROR(SEARCH("Mayor",K37)))</formula>
    </cfRule>
    <cfRule type="containsText" dxfId="1182" priority="1211" operator="containsText" text="Moderado">
      <formula>NOT(ISERROR(SEARCH("Moderado",K37)))</formula>
    </cfRule>
    <cfRule type="containsText" dxfId="1181" priority="1212" operator="containsText" text="Menor">
      <formula>NOT(ISERROR(SEARCH("Menor",K37)))</formula>
    </cfRule>
    <cfRule type="containsText" dxfId="1180" priority="1213" operator="containsText" text="Leve">
      <formula>NOT(ISERROR(SEARCH("Leve",K37)))</formula>
    </cfRule>
  </conditionalFormatting>
  <conditionalFormatting sqref="M37">
    <cfRule type="containsText" dxfId="1179" priority="1205" operator="containsText" text="Bajo">
      <formula>NOT(ISERROR(SEARCH("Bajo",M37)))</formula>
    </cfRule>
    <cfRule type="containsText" dxfId="1178" priority="1206" operator="containsText" text="Moderado">
      <formula>NOT(ISERROR(SEARCH("Moderado",M37)))</formula>
    </cfRule>
    <cfRule type="containsText" dxfId="1177" priority="1207" operator="containsText" text="Alto">
      <formula>NOT(ISERROR(SEARCH("Alto",M37)))</formula>
    </cfRule>
    <cfRule type="containsText" dxfId="1176" priority="1208" operator="containsText" text="Extremo">
      <formula>NOT(ISERROR(SEARCH("Extremo",M37)))</formula>
    </cfRule>
  </conditionalFormatting>
  <conditionalFormatting sqref="X37">
    <cfRule type="containsText" dxfId="1175" priority="1200" operator="containsText" text="Muy Bajo">
      <formula>NOT(ISERROR(SEARCH("Muy Bajo",X37)))</formula>
    </cfRule>
    <cfRule type="containsText" dxfId="1174" priority="1201" operator="containsText" text="Baja">
      <formula>NOT(ISERROR(SEARCH("Baja",X37)))</formula>
    </cfRule>
    <cfRule type="containsText" dxfId="1173" priority="1202" operator="containsText" text="Muy alta">
      <formula>NOT(ISERROR(SEARCH("Muy alta",X37)))</formula>
    </cfRule>
    <cfRule type="containsText" dxfId="1172" priority="1203" operator="containsText" text="Alta">
      <formula>NOT(ISERROR(SEARCH("Alta",X37)))</formula>
    </cfRule>
    <cfRule type="containsText" dxfId="1171" priority="1204" operator="containsText" text="Media">
      <formula>NOT(ISERROR(SEARCH("Media",X37)))</formula>
    </cfRule>
  </conditionalFormatting>
  <conditionalFormatting sqref="Z37">
    <cfRule type="containsText" dxfId="1170" priority="1195" operator="containsText" text="Catastrófico">
      <formula>NOT(ISERROR(SEARCH("Catastrófico",Z37)))</formula>
    </cfRule>
    <cfRule type="containsText" dxfId="1169" priority="1196" operator="containsText" text="Mayor">
      <formula>NOT(ISERROR(SEARCH("Mayor",Z37)))</formula>
    </cfRule>
    <cfRule type="containsText" dxfId="1168" priority="1197" operator="containsText" text="Moderado">
      <formula>NOT(ISERROR(SEARCH("Moderado",Z37)))</formula>
    </cfRule>
    <cfRule type="containsText" dxfId="1167" priority="1198" operator="containsText" text="Menor">
      <formula>NOT(ISERROR(SEARCH("Menor",Z37)))</formula>
    </cfRule>
    <cfRule type="containsText" dxfId="1166" priority="1199" operator="containsText" text="Leve">
      <formula>NOT(ISERROR(SEARCH("Leve",Z37)))</formula>
    </cfRule>
  </conditionalFormatting>
  <conditionalFormatting sqref="AA37">
    <cfRule type="containsText" dxfId="1165" priority="1191" operator="containsText" text="Bajo">
      <formula>NOT(ISERROR(SEARCH("Bajo",AA37)))</formula>
    </cfRule>
    <cfRule type="containsText" dxfId="1164" priority="1192" operator="containsText" text="Moderado">
      <formula>NOT(ISERROR(SEARCH("Moderado",AA37)))</formula>
    </cfRule>
    <cfRule type="containsText" dxfId="1163" priority="1193" operator="containsText" text="Alto">
      <formula>NOT(ISERROR(SEARCH("Alto",AA37)))</formula>
    </cfRule>
    <cfRule type="containsText" dxfId="1162" priority="1194" operator="containsText" text="Extremo">
      <formula>NOT(ISERROR(SEARCH("Extremo",AA37)))</formula>
    </cfRule>
  </conditionalFormatting>
  <conditionalFormatting sqref="I31">
    <cfRule type="containsText" dxfId="1161" priority="1186" operator="containsText" text="Muy Bajo">
      <formula>NOT(ISERROR(SEARCH("Muy Bajo",I31)))</formula>
    </cfRule>
    <cfRule type="containsText" dxfId="1160" priority="1187" operator="containsText" text="Baja">
      <formula>NOT(ISERROR(SEARCH("Baja",I31)))</formula>
    </cfRule>
    <cfRule type="containsText" dxfId="1159" priority="1188" operator="containsText" text="Muy alta">
      <formula>NOT(ISERROR(SEARCH("Muy alta",I31)))</formula>
    </cfRule>
    <cfRule type="containsText" dxfId="1158" priority="1189" operator="containsText" text="Alta">
      <formula>NOT(ISERROR(SEARCH("Alta",I31)))</formula>
    </cfRule>
    <cfRule type="containsText" dxfId="1157" priority="1190" operator="containsText" text="Media">
      <formula>NOT(ISERROR(SEARCH("Media",I31)))</formula>
    </cfRule>
  </conditionalFormatting>
  <conditionalFormatting sqref="K31">
    <cfRule type="containsText" dxfId="1156" priority="1181" operator="containsText" text="Catastrófico">
      <formula>NOT(ISERROR(SEARCH("Catastrófico",K31)))</formula>
    </cfRule>
    <cfRule type="containsText" dxfId="1155" priority="1182" operator="containsText" text="Mayor">
      <formula>NOT(ISERROR(SEARCH("Mayor",K31)))</formula>
    </cfRule>
    <cfRule type="containsText" dxfId="1154" priority="1183" operator="containsText" text="Moderado">
      <formula>NOT(ISERROR(SEARCH("Moderado",K31)))</formula>
    </cfRule>
    <cfRule type="containsText" dxfId="1153" priority="1184" operator="containsText" text="Menor">
      <formula>NOT(ISERROR(SEARCH("Menor",K31)))</formula>
    </cfRule>
    <cfRule type="containsText" dxfId="1152" priority="1185" operator="containsText" text="Leve">
      <formula>NOT(ISERROR(SEARCH("Leve",K31)))</formula>
    </cfRule>
  </conditionalFormatting>
  <conditionalFormatting sqref="M31">
    <cfRule type="containsText" dxfId="1151" priority="1177" operator="containsText" text="Bajo">
      <formula>NOT(ISERROR(SEARCH("Bajo",M31)))</formula>
    </cfRule>
    <cfRule type="containsText" dxfId="1150" priority="1178" operator="containsText" text="Moderado">
      <formula>NOT(ISERROR(SEARCH("Moderado",M31)))</formula>
    </cfRule>
    <cfRule type="containsText" dxfId="1149" priority="1179" operator="containsText" text="Alto">
      <formula>NOT(ISERROR(SEARCH("Alto",M31)))</formula>
    </cfRule>
    <cfRule type="containsText" dxfId="1148" priority="1180" operator="containsText" text="Extremo">
      <formula>NOT(ISERROR(SEARCH("Extremo",M31)))</formula>
    </cfRule>
  </conditionalFormatting>
  <conditionalFormatting sqref="I39 I41">
    <cfRule type="containsText" dxfId="1147" priority="1121" operator="containsText" text="Muy Bajo">
      <formula>NOT(ISERROR(SEARCH(("Muy Bajo"),(I39))))</formula>
    </cfRule>
  </conditionalFormatting>
  <conditionalFormatting sqref="I39 I41">
    <cfRule type="containsText" dxfId="1146" priority="1122" operator="containsText" text="Baja">
      <formula>NOT(ISERROR(SEARCH(("Baja"),(I39))))</formula>
    </cfRule>
  </conditionalFormatting>
  <conditionalFormatting sqref="I39 I41">
    <cfRule type="containsText" dxfId="1145" priority="1123" operator="containsText" text="Muy alta">
      <formula>NOT(ISERROR(SEARCH(("Muy alta"),(I39))))</formula>
    </cfRule>
  </conditionalFormatting>
  <conditionalFormatting sqref="I39 I41">
    <cfRule type="containsText" dxfId="1144" priority="1124" operator="containsText" text="Alta">
      <formula>NOT(ISERROR(SEARCH(("Alta"),(I39))))</formula>
    </cfRule>
  </conditionalFormatting>
  <conditionalFormatting sqref="I39 I41">
    <cfRule type="containsText" dxfId="1143" priority="1125" operator="containsText" text="Media">
      <formula>NOT(ISERROR(SEARCH(("Media"),(I39))))</formula>
    </cfRule>
  </conditionalFormatting>
  <conditionalFormatting sqref="K39 K41">
    <cfRule type="containsText" dxfId="1142" priority="1126" operator="containsText" text="Catastrófico">
      <formula>NOT(ISERROR(SEARCH(("Catastrófico"),(K39))))</formula>
    </cfRule>
  </conditionalFormatting>
  <conditionalFormatting sqref="K39 K41">
    <cfRule type="containsText" dxfId="1141" priority="1127" operator="containsText" text="Mayor">
      <formula>NOT(ISERROR(SEARCH(("Mayor"),(K39))))</formula>
    </cfRule>
  </conditionalFormatting>
  <conditionalFormatting sqref="K39 K41">
    <cfRule type="containsText" dxfId="1140" priority="1128" operator="containsText" text="Moderado">
      <formula>NOT(ISERROR(SEARCH(("Moderado"),(K39))))</formula>
    </cfRule>
  </conditionalFormatting>
  <conditionalFormatting sqref="K39 K41">
    <cfRule type="containsText" dxfId="1139" priority="1129" operator="containsText" text="Menor">
      <formula>NOT(ISERROR(SEARCH(("Menor"),(K39))))</formula>
    </cfRule>
  </conditionalFormatting>
  <conditionalFormatting sqref="K39 K41">
    <cfRule type="containsText" dxfId="1138" priority="1130" operator="containsText" text="Leve">
      <formula>NOT(ISERROR(SEARCH(("Leve"),(K39))))</formula>
    </cfRule>
  </conditionalFormatting>
  <conditionalFormatting sqref="M39 M41">
    <cfRule type="containsText" dxfId="1137" priority="1131" operator="containsText" text="Bajo">
      <formula>NOT(ISERROR(SEARCH(("Bajo"),(M39))))</formula>
    </cfRule>
  </conditionalFormatting>
  <conditionalFormatting sqref="M39 M41">
    <cfRule type="containsText" dxfId="1136" priority="1132" operator="containsText" text="Moderado">
      <formula>NOT(ISERROR(SEARCH(("Moderado"),(M39))))</formula>
    </cfRule>
  </conditionalFormatting>
  <conditionalFormatting sqref="M39 M41">
    <cfRule type="containsText" dxfId="1135" priority="1133" operator="containsText" text="Alto">
      <formula>NOT(ISERROR(SEARCH(("Alto"),(M39))))</formula>
    </cfRule>
  </conditionalFormatting>
  <conditionalFormatting sqref="M39 M41">
    <cfRule type="containsText" dxfId="1134" priority="1134" operator="containsText" text="Extremo">
      <formula>NOT(ISERROR(SEARCH(("Extremo"),(M39))))</formula>
    </cfRule>
  </conditionalFormatting>
  <conditionalFormatting sqref="X39 X41">
    <cfRule type="containsText" dxfId="1133" priority="1135" operator="containsText" text="Muy Bajo">
      <formula>NOT(ISERROR(SEARCH(("Muy Bajo"),(X39))))</formula>
    </cfRule>
  </conditionalFormatting>
  <conditionalFormatting sqref="X39 X41">
    <cfRule type="containsText" dxfId="1132" priority="1136" operator="containsText" text="Baja">
      <formula>NOT(ISERROR(SEARCH(("Baja"),(X39))))</formula>
    </cfRule>
  </conditionalFormatting>
  <conditionalFormatting sqref="X39 X41">
    <cfRule type="containsText" dxfId="1131" priority="1137" operator="containsText" text="Muy alta">
      <formula>NOT(ISERROR(SEARCH(("Muy alta"),(X39))))</formula>
    </cfRule>
  </conditionalFormatting>
  <conditionalFormatting sqref="X39 X41">
    <cfRule type="containsText" dxfId="1130" priority="1138" operator="containsText" text="Alta">
      <formula>NOT(ISERROR(SEARCH(("Alta"),(X39))))</formula>
    </cfRule>
  </conditionalFormatting>
  <conditionalFormatting sqref="X39 X41">
    <cfRule type="containsText" dxfId="1129" priority="1139" operator="containsText" text="Media">
      <formula>NOT(ISERROR(SEARCH(("Media"),(X39))))</formula>
    </cfRule>
  </conditionalFormatting>
  <conditionalFormatting sqref="Z39 Z41">
    <cfRule type="containsText" dxfId="1128" priority="1140" operator="containsText" text="Catastrófico">
      <formula>NOT(ISERROR(SEARCH(("Catastrófico"),(Z39))))</formula>
    </cfRule>
  </conditionalFormatting>
  <conditionalFormatting sqref="Z39 Z41">
    <cfRule type="containsText" dxfId="1127" priority="1141" operator="containsText" text="Mayor">
      <formula>NOT(ISERROR(SEARCH(("Mayor"),(Z39))))</formula>
    </cfRule>
  </conditionalFormatting>
  <conditionalFormatting sqref="Z39 Z41">
    <cfRule type="containsText" dxfId="1126" priority="1142" operator="containsText" text="Moderado">
      <formula>NOT(ISERROR(SEARCH(("Moderado"),(Z39))))</formula>
    </cfRule>
  </conditionalFormatting>
  <conditionalFormatting sqref="Z39 Z41">
    <cfRule type="containsText" dxfId="1125" priority="1143" operator="containsText" text="Menor">
      <formula>NOT(ISERROR(SEARCH(("Menor"),(Z39))))</formula>
    </cfRule>
  </conditionalFormatting>
  <conditionalFormatting sqref="Z39 Z41">
    <cfRule type="containsText" dxfId="1124" priority="1144" operator="containsText" text="Leve">
      <formula>NOT(ISERROR(SEARCH(("Leve"),(Z39))))</formula>
    </cfRule>
  </conditionalFormatting>
  <conditionalFormatting sqref="AA39 AA41">
    <cfRule type="containsText" dxfId="1123" priority="1145" operator="containsText" text="Bajo">
      <formula>NOT(ISERROR(SEARCH(("Bajo"),(AA39))))</formula>
    </cfRule>
  </conditionalFormatting>
  <conditionalFormatting sqref="AA39 AA41">
    <cfRule type="containsText" dxfId="1122" priority="1146" operator="containsText" text="Moderado">
      <formula>NOT(ISERROR(SEARCH(("Moderado"),(AA39))))</formula>
    </cfRule>
  </conditionalFormatting>
  <conditionalFormatting sqref="AA39 AA41">
    <cfRule type="containsText" dxfId="1121" priority="1147" operator="containsText" text="Alto">
      <formula>NOT(ISERROR(SEARCH(("Alto"),(AA39))))</formula>
    </cfRule>
  </conditionalFormatting>
  <conditionalFormatting sqref="AA39 AA41">
    <cfRule type="containsText" dxfId="1120" priority="1148" operator="containsText" text="Extremo">
      <formula>NOT(ISERROR(SEARCH(("Extremo"),(AA39))))</formula>
    </cfRule>
  </conditionalFormatting>
  <conditionalFormatting sqref="I43 I45">
    <cfRule type="containsText" dxfId="1119" priority="1116" operator="containsText" text="Muy Bajo">
      <formula>NOT(ISERROR(SEARCH("Muy Bajo",I43)))</formula>
    </cfRule>
    <cfRule type="containsText" dxfId="1118" priority="1117" operator="containsText" text="Baja">
      <formula>NOT(ISERROR(SEARCH("Baja",I43)))</formula>
    </cfRule>
    <cfRule type="containsText" dxfId="1117" priority="1118" operator="containsText" text="Muy alta">
      <formula>NOT(ISERROR(SEARCH("Muy alta",I43)))</formula>
    </cfRule>
    <cfRule type="containsText" dxfId="1116" priority="1119" operator="containsText" text="Alta">
      <formula>NOT(ISERROR(SEARCH("Alta",I43)))</formula>
    </cfRule>
    <cfRule type="containsText" dxfId="1115" priority="1120" operator="containsText" text="Media">
      <formula>NOT(ISERROR(SEARCH("Media",I43)))</formula>
    </cfRule>
  </conditionalFormatting>
  <conditionalFormatting sqref="K43 K45">
    <cfRule type="containsText" dxfId="1114" priority="1111" operator="containsText" text="Catastrófico">
      <formula>NOT(ISERROR(SEARCH("Catastrófico",K43)))</formula>
    </cfRule>
    <cfRule type="containsText" dxfId="1113" priority="1112" operator="containsText" text="Mayor">
      <formula>NOT(ISERROR(SEARCH("Mayor",K43)))</formula>
    </cfRule>
    <cfRule type="containsText" dxfId="1112" priority="1113" operator="containsText" text="Moderado">
      <formula>NOT(ISERROR(SEARCH("Moderado",K43)))</formula>
    </cfRule>
    <cfRule type="containsText" dxfId="1111" priority="1114" operator="containsText" text="Menor">
      <formula>NOT(ISERROR(SEARCH("Menor",K43)))</formula>
    </cfRule>
    <cfRule type="containsText" dxfId="1110" priority="1115" operator="containsText" text="Leve">
      <formula>NOT(ISERROR(SEARCH("Leve",K43)))</formula>
    </cfRule>
  </conditionalFormatting>
  <conditionalFormatting sqref="M43 M45">
    <cfRule type="containsText" dxfId="1109" priority="1107" operator="containsText" text="Bajo">
      <formula>NOT(ISERROR(SEARCH("Bajo",M43)))</formula>
    </cfRule>
    <cfRule type="containsText" dxfId="1108" priority="1108" operator="containsText" text="Moderado">
      <formula>NOT(ISERROR(SEARCH("Moderado",M43)))</formula>
    </cfRule>
    <cfRule type="containsText" dxfId="1107" priority="1109" operator="containsText" text="Alto">
      <formula>NOT(ISERROR(SEARCH("Alto",M43)))</formula>
    </cfRule>
    <cfRule type="containsText" dxfId="1106" priority="1110" operator="containsText" text="Extremo">
      <formula>NOT(ISERROR(SEARCH("Extremo",M43)))</formula>
    </cfRule>
  </conditionalFormatting>
  <conditionalFormatting sqref="X43 X45">
    <cfRule type="containsText" dxfId="1105" priority="1102" operator="containsText" text="Muy Bajo">
      <formula>NOT(ISERROR(SEARCH("Muy Bajo",X43)))</formula>
    </cfRule>
    <cfRule type="containsText" dxfId="1104" priority="1103" operator="containsText" text="Baja">
      <formula>NOT(ISERROR(SEARCH("Baja",X43)))</formula>
    </cfRule>
    <cfRule type="containsText" dxfId="1103" priority="1104" operator="containsText" text="Muy alta">
      <formula>NOT(ISERROR(SEARCH("Muy alta",X43)))</formula>
    </cfRule>
    <cfRule type="containsText" dxfId="1102" priority="1105" operator="containsText" text="Alta">
      <formula>NOT(ISERROR(SEARCH("Alta",X43)))</formula>
    </cfRule>
    <cfRule type="containsText" dxfId="1101" priority="1106" operator="containsText" text="Media">
      <formula>NOT(ISERROR(SEARCH("Media",X43)))</formula>
    </cfRule>
  </conditionalFormatting>
  <conditionalFormatting sqref="Z43 Z45">
    <cfRule type="containsText" dxfId="1100" priority="1097" operator="containsText" text="Catastrófico">
      <formula>NOT(ISERROR(SEARCH("Catastrófico",Z43)))</formula>
    </cfRule>
    <cfRule type="containsText" dxfId="1099" priority="1098" operator="containsText" text="Mayor">
      <formula>NOT(ISERROR(SEARCH("Mayor",Z43)))</formula>
    </cfRule>
    <cfRule type="containsText" dxfId="1098" priority="1099" operator="containsText" text="Moderado">
      <formula>NOT(ISERROR(SEARCH("Moderado",Z43)))</formula>
    </cfRule>
    <cfRule type="containsText" dxfId="1097" priority="1100" operator="containsText" text="Menor">
      <formula>NOT(ISERROR(SEARCH("Menor",Z43)))</formula>
    </cfRule>
    <cfRule type="containsText" dxfId="1096" priority="1101" operator="containsText" text="Leve">
      <formula>NOT(ISERROR(SEARCH("Leve",Z43)))</formula>
    </cfRule>
  </conditionalFormatting>
  <conditionalFormatting sqref="AA43 AA45">
    <cfRule type="containsText" dxfId="1095" priority="1093" operator="containsText" text="Bajo">
      <formula>NOT(ISERROR(SEARCH("Bajo",AA43)))</formula>
    </cfRule>
    <cfRule type="containsText" dxfId="1094" priority="1094" operator="containsText" text="Moderado">
      <formula>NOT(ISERROR(SEARCH("Moderado",AA43)))</formula>
    </cfRule>
    <cfRule type="containsText" dxfId="1093" priority="1095" operator="containsText" text="Alto">
      <formula>NOT(ISERROR(SEARCH("Alto",AA43)))</formula>
    </cfRule>
    <cfRule type="containsText" dxfId="1092" priority="1096" operator="containsText" text="Extremo">
      <formula>NOT(ISERROR(SEARCH("Extremo",AA43)))</formula>
    </cfRule>
  </conditionalFormatting>
  <conditionalFormatting sqref="I46">
    <cfRule type="containsText" dxfId="1091" priority="1088" operator="containsText" text="Muy Bajo">
      <formula>NOT(ISERROR(SEARCH("Muy Bajo",I46)))</formula>
    </cfRule>
    <cfRule type="containsText" dxfId="1090" priority="1089" operator="containsText" text="Baja">
      <formula>NOT(ISERROR(SEARCH("Baja",I46)))</formula>
    </cfRule>
    <cfRule type="containsText" dxfId="1089" priority="1090" operator="containsText" text="Muy alta">
      <formula>NOT(ISERROR(SEARCH("Muy alta",I46)))</formula>
    </cfRule>
    <cfRule type="containsText" dxfId="1088" priority="1091" operator="containsText" text="Alta">
      <formula>NOT(ISERROR(SEARCH("Alta",I46)))</formula>
    </cfRule>
    <cfRule type="containsText" dxfId="1087" priority="1092" operator="containsText" text="Media">
      <formula>NOT(ISERROR(SEARCH("Media",I46)))</formula>
    </cfRule>
  </conditionalFormatting>
  <conditionalFormatting sqref="K46">
    <cfRule type="containsText" dxfId="1086" priority="1083" operator="containsText" text="Catastrófico">
      <formula>NOT(ISERROR(SEARCH("Catastrófico",K46)))</formula>
    </cfRule>
    <cfRule type="containsText" dxfId="1085" priority="1084" operator="containsText" text="Mayor">
      <formula>NOT(ISERROR(SEARCH("Mayor",K46)))</formula>
    </cfRule>
    <cfRule type="containsText" dxfId="1084" priority="1085" operator="containsText" text="Moderado">
      <formula>NOT(ISERROR(SEARCH("Moderado",K46)))</formula>
    </cfRule>
    <cfRule type="containsText" dxfId="1083" priority="1086" operator="containsText" text="Menor">
      <formula>NOT(ISERROR(SEARCH("Menor",K46)))</formula>
    </cfRule>
    <cfRule type="containsText" dxfId="1082" priority="1087" operator="containsText" text="Leve">
      <formula>NOT(ISERROR(SEARCH("Leve",K46)))</formula>
    </cfRule>
  </conditionalFormatting>
  <conditionalFormatting sqref="M46">
    <cfRule type="containsText" dxfId="1081" priority="1079" operator="containsText" text="Bajo">
      <formula>NOT(ISERROR(SEARCH("Bajo",M46)))</formula>
    </cfRule>
    <cfRule type="containsText" dxfId="1080" priority="1080" operator="containsText" text="Moderado">
      <formula>NOT(ISERROR(SEARCH("Moderado",M46)))</formula>
    </cfRule>
    <cfRule type="containsText" dxfId="1079" priority="1081" operator="containsText" text="Alto">
      <formula>NOT(ISERROR(SEARCH("Alto",M46)))</formula>
    </cfRule>
    <cfRule type="containsText" dxfId="1078" priority="1082" operator="containsText" text="Extremo">
      <formula>NOT(ISERROR(SEARCH("Extremo",M46)))</formula>
    </cfRule>
  </conditionalFormatting>
  <conditionalFormatting sqref="X46">
    <cfRule type="containsText" dxfId="1077" priority="1074" operator="containsText" text="Muy Bajo">
      <formula>NOT(ISERROR(SEARCH("Muy Bajo",X46)))</formula>
    </cfRule>
    <cfRule type="containsText" dxfId="1076" priority="1075" operator="containsText" text="Baja">
      <formula>NOT(ISERROR(SEARCH("Baja",X46)))</formula>
    </cfRule>
    <cfRule type="containsText" dxfId="1075" priority="1076" operator="containsText" text="Muy alta">
      <formula>NOT(ISERROR(SEARCH("Muy alta",X46)))</formula>
    </cfRule>
    <cfRule type="containsText" dxfId="1074" priority="1077" operator="containsText" text="Alta">
      <formula>NOT(ISERROR(SEARCH("Alta",X46)))</formula>
    </cfRule>
    <cfRule type="containsText" dxfId="1073" priority="1078" operator="containsText" text="Media">
      <formula>NOT(ISERROR(SEARCH("Media",X46)))</formula>
    </cfRule>
  </conditionalFormatting>
  <conditionalFormatting sqref="Z46">
    <cfRule type="containsText" dxfId="1072" priority="1069" operator="containsText" text="Catastrófico">
      <formula>NOT(ISERROR(SEARCH("Catastrófico",Z46)))</formula>
    </cfRule>
    <cfRule type="containsText" dxfId="1071" priority="1070" operator="containsText" text="Mayor">
      <formula>NOT(ISERROR(SEARCH("Mayor",Z46)))</formula>
    </cfRule>
    <cfRule type="containsText" dxfId="1070" priority="1071" operator="containsText" text="Moderado">
      <formula>NOT(ISERROR(SEARCH("Moderado",Z46)))</formula>
    </cfRule>
    <cfRule type="containsText" dxfId="1069" priority="1072" operator="containsText" text="Menor">
      <formula>NOT(ISERROR(SEARCH("Menor",Z46)))</formula>
    </cfRule>
    <cfRule type="containsText" dxfId="1068" priority="1073" operator="containsText" text="Leve">
      <formula>NOT(ISERROR(SEARCH("Leve",Z46)))</formula>
    </cfRule>
  </conditionalFormatting>
  <conditionalFormatting sqref="AA46">
    <cfRule type="containsText" dxfId="1067" priority="1065" operator="containsText" text="Bajo">
      <formula>NOT(ISERROR(SEARCH("Bajo",AA46)))</formula>
    </cfRule>
    <cfRule type="containsText" dxfId="1066" priority="1066" operator="containsText" text="Moderado">
      <formula>NOT(ISERROR(SEARCH("Moderado",AA46)))</formula>
    </cfRule>
    <cfRule type="containsText" dxfId="1065" priority="1067" operator="containsText" text="Alto">
      <formula>NOT(ISERROR(SEARCH("Alto",AA46)))</formula>
    </cfRule>
    <cfRule type="containsText" dxfId="1064" priority="1068" operator="containsText" text="Extremo">
      <formula>NOT(ISERROR(SEARCH("Extremo",AA46)))</formula>
    </cfRule>
  </conditionalFormatting>
  <conditionalFormatting sqref="I47">
    <cfRule type="containsText" dxfId="1063" priority="1060" operator="containsText" text="Muy Bajo">
      <formula>NOT(ISERROR(SEARCH("Muy Bajo",I47)))</formula>
    </cfRule>
    <cfRule type="containsText" dxfId="1062" priority="1061" operator="containsText" text="Baja">
      <formula>NOT(ISERROR(SEARCH("Baja",I47)))</formula>
    </cfRule>
    <cfRule type="containsText" dxfId="1061" priority="1062" operator="containsText" text="Muy alta">
      <formula>NOT(ISERROR(SEARCH("Muy alta",I47)))</formula>
    </cfRule>
    <cfRule type="containsText" dxfId="1060" priority="1063" operator="containsText" text="Alta">
      <formula>NOT(ISERROR(SEARCH("Alta",I47)))</formula>
    </cfRule>
    <cfRule type="containsText" dxfId="1059" priority="1064" operator="containsText" text="Media">
      <formula>NOT(ISERROR(SEARCH("Media",I47)))</formula>
    </cfRule>
  </conditionalFormatting>
  <conditionalFormatting sqref="K47">
    <cfRule type="containsText" dxfId="1058" priority="1055" operator="containsText" text="Catastrófico">
      <formula>NOT(ISERROR(SEARCH("Catastrófico",K47)))</formula>
    </cfRule>
    <cfRule type="containsText" dxfId="1057" priority="1056" operator="containsText" text="Mayor">
      <formula>NOT(ISERROR(SEARCH("Mayor",K47)))</formula>
    </cfRule>
    <cfRule type="containsText" dxfId="1056" priority="1057" operator="containsText" text="Moderado">
      <formula>NOT(ISERROR(SEARCH("Moderado",K47)))</formula>
    </cfRule>
    <cfRule type="containsText" dxfId="1055" priority="1058" operator="containsText" text="Menor">
      <formula>NOT(ISERROR(SEARCH("Menor",K47)))</formula>
    </cfRule>
    <cfRule type="containsText" dxfId="1054" priority="1059" operator="containsText" text="Leve">
      <formula>NOT(ISERROR(SEARCH("Leve",K47)))</formula>
    </cfRule>
  </conditionalFormatting>
  <conditionalFormatting sqref="M47">
    <cfRule type="containsText" dxfId="1053" priority="1051" operator="containsText" text="Bajo">
      <formula>NOT(ISERROR(SEARCH("Bajo",M47)))</formula>
    </cfRule>
    <cfRule type="containsText" dxfId="1052" priority="1052" operator="containsText" text="Moderado">
      <formula>NOT(ISERROR(SEARCH("Moderado",M47)))</formula>
    </cfRule>
    <cfRule type="containsText" dxfId="1051" priority="1053" operator="containsText" text="Alto">
      <formula>NOT(ISERROR(SEARCH("Alto",M47)))</formula>
    </cfRule>
    <cfRule type="containsText" dxfId="1050" priority="1054" operator="containsText" text="Extremo">
      <formula>NOT(ISERROR(SEARCH("Extremo",M47)))</formula>
    </cfRule>
  </conditionalFormatting>
  <conditionalFormatting sqref="X47">
    <cfRule type="containsText" dxfId="1049" priority="1046" operator="containsText" text="Muy Bajo">
      <formula>NOT(ISERROR(SEARCH("Muy Bajo",X47)))</formula>
    </cfRule>
    <cfRule type="containsText" dxfId="1048" priority="1047" operator="containsText" text="Baja">
      <formula>NOT(ISERROR(SEARCH("Baja",X47)))</formula>
    </cfRule>
    <cfRule type="containsText" dxfId="1047" priority="1048" operator="containsText" text="Muy alta">
      <formula>NOT(ISERROR(SEARCH("Muy alta",X47)))</formula>
    </cfRule>
    <cfRule type="containsText" dxfId="1046" priority="1049" operator="containsText" text="Alta">
      <formula>NOT(ISERROR(SEARCH("Alta",X47)))</formula>
    </cfRule>
    <cfRule type="containsText" dxfId="1045" priority="1050" operator="containsText" text="Media">
      <formula>NOT(ISERROR(SEARCH("Media",X47)))</formula>
    </cfRule>
  </conditionalFormatting>
  <conditionalFormatting sqref="Z47">
    <cfRule type="containsText" dxfId="1044" priority="1041" operator="containsText" text="Catastrófico">
      <formula>NOT(ISERROR(SEARCH("Catastrófico",Z47)))</formula>
    </cfRule>
    <cfRule type="containsText" dxfId="1043" priority="1042" operator="containsText" text="Mayor">
      <formula>NOT(ISERROR(SEARCH("Mayor",Z47)))</formula>
    </cfRule>
    <cfRule type="containsText" dxfId="1042" priority="1043" operator="containsText" text="Moderado">
      <formula>NOT(ISERROR(SEARCH("Moderado",Z47)))</formula>
    </cfRule>
    <cfRule type="containsText" dxfId="1041" priority="1044" operator="containsText" text="Menor">
      <formula>NOT(ISERROR(SEARCH("Menor",Z47)))</formula>
    </cfRule>
    <cfRule type="containsText" dxfId="1040" priority="1045" operator="containsText" text="Leve">
      <formula>NOT(ISERROR(SEARCH("Leve",Z47)))</formula>
    </cfRule>
  </conditionalFormatting>
  <conditionalFormatting sqref="AA47">
    <cfRule type="containsText" dxfId="1039" priority="1037" operator="containsText" text="Bajo">
      <formula>NOT(ISERROR(SEARCH("Bajo",AA47)))</formula>
    </cfRule>
    <cfRule type="containsText" dxfId="1038" priority="1038" operator="containsText" text="Moderado">
      <formula>NOT(ISERROR(SEARCH("Moderado",AA47)))</formula>
    </cfRule>
    <cfRule type="containsText" dxfId="1037" priority="1039" operator="containsText" text="Alto">
      <formula>NOT(ISERROR(SEARCH("Alto",AA47)))</formula>
    </cfRule>
    <cfRule type="containsText" dxfId="1036" priority="1040" operator="containsText" text="Extremo">
      <formula>NOT(ISERROR(SEARCH("Extremo",AA47)))</formula>
    </cfRule>
  </conditionalFormatting>
  <conditionalFormatting sqref="I48">
    <cfRule type="containsText" dxfId="1035" priority="1032" operator="containsText" text="Muy Bajo">
      <formula>NOT(ISERROR(SEARCH("Muy Bajo",I48)))</formula>
    </cfRule>
    <cfRule type="containsText" dxfId="1034" priority="1033" operator="containsText" text="Baja">
      <formula>NOT(ISERROR(SEARCH("Baja",I48)))</formula>
    </cfRule>
    <cfRule type="containsText" dxfId="1033" priority="1034" operator="containsText" text="Muy alta">
      <formula>NOT(ISERROR(SEARCH("Muy alta",I48)))</formula>
    </cfRule>
    <cfRule type="containsText" dxfId="1032" priority="1035" operator="containsText" text="Alta">
      <formula>NOT(ISERROR(SEARCH("Alta",I48)))</formula>
    </cfRule>
    <cfRule type="containsText" dxfId="1031" priority="1036" operator="containsText" text="Media">
      <formula>NOT(ISERROR(SEARCH("Media",I48)))</formula>
    </cfRule>
  </conditionalFormatting>
  <conditionalFormatting sqref="K48">
    <cfRule type="containsText" dxfId="1030" priority="1027" operator="containsText" text="Catastrófico">
      <formula>NOT(ISERROR(SEARCH("Catastrófico",K48)))</formula>
    </cfRule>
    <cfRule type="containsText" dxfId="1029" priority="1028" operator="containsText" text="Mayor">
      <formula>NOT(ISERROR(SEARCH("Mayor",K48)))</formula>
    </cfRule>
    <cfRule type="containsText" dxfId="1028" priority="1029" operator="containsText" text="Moderado">
      <formula>NOT(ISERROR(SEARCH("Moderado",K48)))</formula>
    </cfRule>
    <cfRule type="containsText" dxfId="1027" priority="1030" operator="containsText" text="Menor">
      <formula>NOT(ISERROR(SEARCH("Menor",K48)))</formula>
    </cfRule>
    <cfRule type="containsText" dxfId="1026" priority="1031" operator="containsText" text="Leve">
      <formula>NOT(ISERROR(SEARCH("Leve",K48)))</formula>
    </cfRule>
  </conditionalFormatting>
  <conditionalFormatting sqref="M48">
    <cfRule type="containsText" dxfId="1025" priority="1023" operator="containsText" text="Bajo">
      <formula>NOT(ISERROR(SEARCH("Bajo",M48)))</formula>
    </cfRule>
    <cfRule type="containsText" dxfId="1024" priority="1024" operator="containsText" text="Moderado">
      <formula>NOT(ISERROR(SEARCH("Moderado",M48)))</formula>
    </cfRule>
    <cfRule type="containsText" dxfId="1023" priority="1025" operator="containsText" text="Alto">
      <formula>NOT(ISERROR(SEARCH("Alto",M48)))</formula>
    </cfRule>
    <cfRule type="containsText" dxfId="1022" priority="1026" operator="containsText" text="Extremo">
      <formula>NOT(ISERROR(SEARCH("Extremo",M48)))</formula>
    </cfRule>
  </conditionalFormatting>
  <conditionalFormatting sqref="X48">
    <cfRule type="containsText" dxfId="1021" priority="1018" operator="containsText" text="Muy Bajo">
      <formula>NOT(ISERROR(SEARCH("Muy Bajo",X48)))</formula>
    </cfRule>
    <cfRule type="containsText" dxfId="1020" priority="1019" operator="containsText" text="Baja">
      <formula>NOT(ISERROR(SEARCH("Baja",X48)))</formula>
    </cfRule>
    <cfRule type="containsText" dxfId="1019" priority="1020" operator="containsText" text="Muy alta">
      <formula>NOT(ISERROR(SEARCH("Muy alta",X48)))</formula>
    </cfRule>
    <cfRule type="containsText" dxfId="1018" priority="1021" operator="containsText" text="Alta">
      <formula>NOT(ISERROR(SEARCH("Alta",X48)))</formula>
    </cfRule>
    <cfRule type="containsText" dxfId="1017" priority="1022" operator="containsText" text="Media">
      <formula>NOT(ISERROR(SEARCH("Media",X48)))</formula>
    </cfRule>
  </conditionalFormatting>
  <conditionalFormatting sqref="Z48">
    <cfRule type="containsText" dxfId="1016" priority="1013" operator="containsText" text="Catastrófico">
      <formula>NOT(ISERROR(SEARCH("Catastrófico",Z48)))</formula>
    </cfRule>
    <cfRule type="containsText" dxfId="1015" priority="1014" operator="containsText" text="Mayor">
      <formula>NOT(ISERROR(SEARCH("Mayor",Z48)))</formula>
    </cfRule>
    <cfRule type="containsText" dxfId="1014" priority="1015" operator="containsText" text="Moderado">
      <formula>NOT(ISERROR(SEARCH("Moderado",Z48)))</formula>
    </cfRule>
    <cfRule type="containsText" dxfId="1013" priority="1016" operator="containsText" text="Menor">
      <formula>NOT(ISERROR(SEARCH("Menor",Z48)))</formula>
    </cfRule>
    <cfRule type="containsText" dxfId="1012" priority="1017" operator="containsText" text="Leve">
      <formula>NOT(ISERROR(SEARCH("Leve",Z48)))</formula>
    </cfRule>
  </conditionalFormatting>
  <conditionalFormatting sqref="AA48">
    <cfRule type="containsText" dxfId="1011" priority="1009" operator="containsText" text="Bajo">
      <formula>NOT(ISERROR(SEARCH("Bajo",AA48)))</formula>
    </cfRule>
    <cfRule type="containsText" dxfId="1010" priority="1010" operator="containsText" text="Moderado">
      <formula>NOT(ISERROR(SEARCH("Moderado",AA48)))</formula>
    </cfRule>
    <cfRule type="containsText" dxfId="1009" priority="1011" operator="containsText" text="Alto">
      <formula>NOT(ISERROR(SEARCH("Alto",AA48)))</formula>
    </cfRule>
    <cfRule type="containsText" dxfId="1008" priority="1012" operator="containsText" text="Extremo">
      <formula>NOT(ISERROR(SEARCH("Extremo",AA48)))</formula>
    </cfRule>
  </conditionalFormatting>
  <conditionalFormatting sqref="I49 I51">
    <cfRule type="containsText" dxfId="1007" priority="1004" operator="containsText" text="Muy Bajo">
      <formula>NOT(ISERROR(SEARCH("Muy Bajo",I49)))</formula>
    </cfRule>
    <cfRule type="containsText" dxfId="1006" priority="1005" operator="containsText" text="Baja">
      <formula>NOT(ISERROR(SEARCH("Baja",I49)))</formula>
    </cfRule>
    <cfRule type="containsText" dxfId="1005" priority="1006" operator="containsText" text="Muy alta">
      <formula>NOT(ISERROR(SEARCH("Muy alta",I49)))</formula>
    </cfRule>
    <cfRule type="containsText" dxfId="1004" priority="1007" operator="containsText" text="Alta">
      <formula>NOT(ISERROR(SEARCH("Alta",I49)))</formula>
    </cfRule>
    <cfRule type="containsText" dxfId="1003" priority="1008" operator="containsText" text="Media">
      <formula>NOT(ISERROR(SEARCH("Media",I49)))</formula>
    </cfRule>
  </conditionalFormatting>
  <conditionalFormatting sqref="K49 K51 K62">
    <cfRule type="containsText" dxfId="1002" priority="999" operator="containsText" text="Catastrófico">
      <formula>NOT(ISERROR(SEARCH("Catastrófico",K49)))</formula>
    </cfRule>
    <cfRule type="containsText" dxfId="1001" priority="1000" operator="containsText" text="Mayor">
      <formula>NOT(ISERROR(SEARCH("Mayor",K49)))</formula>
    </cfRule>
    <cfRule type="containsText" dxfId="1000" priority="1001" operator="containsText" text="Moderado">
      <formula>NOT(ISERROR(SEARCH("Moderado",K49)))</formula>
    </cfRule>
    <cfRule type="containsText" dxfId="999" priority="1002" operator="containsText" text="Menor">
      <formula>NOT(ISERROR(SEARCH("Menor",K49)))</formula>
    </cfRule>
    <cfRule type="containsText" dxfId="998" priority="1003" operator="containsText" text="Leve">
      <formula>NOT(ISERROR(SEARCH("Leve",K49)))</formula>
    </cfRule>
  </conditionalFormatting>
  <conditionalFormatting sqref="M49 M51">
    <cfRule type="containsText" dxfId="997" priority="995" operator="containsText" text="Bajo">
      <formula>NOT(ISERROR(SEARCH("Bajo",M49)))</formula>
    </cfRule>
    <cfRule type="containsText" dxfId="996" priority="996" operator="containsText" text="Moderado">
      <formula>NOT(ISERROR(SEARCH("Moderado",M49)))</formula>
    </cfRule>
    <cfRule type="containsText" dxfId="995" priority="997" operator="containsText" text="Alto">
      <formula>NOT(ISERROR(SEARCH("Alto",M49)))</formula>
    </cfRule>
    <cfRule type="containsText" dxfId="994" priority="998" operator="containsText" text="Extremo">
      <formula>NOT(ISERROR(SEARCH("Extremo",M49)))</formula>
    </cfRule>
  </conditionalFormatting>
  <conditionalFormatting sqref="X49 X51">
    <cfRule type="containsText" dxfId="993" priority="990" operator="containsText" text="Muy Bajo">
      <formula>NOT(ISERROR(SEARCH("Muy Bajo",X49)))</formula>
    </cfRule>
    <cfRule type="containsText" dxfId="992" priority="991" operator="containsText" text="Baja">
      <formula>NOT(ISERROR(SEARCH("Baja",X49)))</formula>
    </cfRule>
    <cfRule type="containsText" dxfId="991" priority="992" operator="containsText" text="Muy alta">
      <formula>NOT(ISERROR(SEARCH("Muy alta",X49)))</formula>
    </cfRule>
    <cfRule type="containsText" dxfId="990" priority="993" operator="containsText" text="Alta">
      <formula>NOT(ISERROR(SEARCH("Alta",X49)))</formula>
    </cfRule>
    <cfRule type="containsText" dxfId="989" priority="994" operator="containsText" text="Media">
      <formula>NOT(ISERROR(SEARCH("Media",X49)))</formula>
    </cfRule>
  </conditionalFormatting>
  <conditionalFormatting sqref="Z49 Z51">
    <cfRule type="containsText" dxfId="988" priority="985" operator="containsText" text="Catastrófico">
      <formula>NOT(ISERROR(SEARCH("Catastrófico",Z49)))</formula>
    </cfRule>
    <cfRule type="containsText" dxfId="987" priority="986" operator="containsText" text="Mayor">
      <formula>NOT(ISERROR(SEARCH("Mayor",Z49)))</formula>
    </cfRule>
    <cfRule type="containsText" dxfId="986" priority="987" operator="containsText" text="Moderado">
      <formula>NOT(ISERROR(SEARCH("Moderado",Z49)))</formula>
    </cfRule>
    <cfRule type="containsText" dxfId="985" priority="988" operator="containsText" text="Menor">
      <formula>NOT(ISERROR(SEARCH("Menor",Z49)))</formula>
    </cfRule>
    <cfRule type="containsText" dxfId="984" priority="989" operator="containsText" text="Leve">
      <formula>NOT(ISERROR(SEARCH("Leve",Z49)))</formula>
    </cfRule>
  </conditionalFormatting>
  <conditionalFormatting sqref="AA49 AA51">
    <cfRule type="containsText" dxfId="983" priority="981" operator="containsText" text="Bajo">
      <formula>NOT(ISERROR(SEARCH("Bajo",AA49)))</formula>
    </cfRule>
    <cfRule type="containsText" dxfId="982" priority="982" operator="containsText" text="Moderado">
      <formula>NOT(ISERROR(SEARCH("Moderado",AA49)))</formula>
    </cfRule>
    <cfRule type="containsText" dxfId="981" priority="983" operator="containsText" text="Alto">
      <formula>NOT(ISERROR(SEARCH("Alto",AA49)))</formula>
    </cfRule>
    <cfRule type="containsText" dxfId="980" priority="984" operator="containsText" text="Extremo">
      <formula>NOT(ISERROR(SEARCH("Extremo",AA49)))</formula>
    </cfRule>
  </conditionalFormatting>
  <conditionalFormatting sqref="K58 K60">
    <cfRule type="containsText" dxfId="979" priority="976" operator="containsText" text="Catastrófico">
      <formula>NOT(ISERROR(SEARCH("Catastrófico",K58)))</formula>
    </cfRule>
    <cfRule type="containsText" dxfId="978" priority="977" operator="containsText" text="Mayor">
      <formula>NOT(ISERROR(SEARCH("Mayor",K58)))</formula>
    </cfRule>
    <cfRule type="containsText" dxfId="977" priority="978" operator="containsText" text="Moderado">
      <formula>NOT(ISERROR(SEARCH("Moderado",K58)))</formula>
    </cfRule>
    <cfRule type="containsText" dxfId="976" priority="979" operator="containsText" text="Menor">
      <formula>NOT(ISERROR(SEARCH("Menor",K58)))</formula>
    </cfRule>
    <cfRule type="containsText" dxfId="975" priority="980" operator="containsText" text="Leve">
      <formula>NOT(ISERROR(SEARCH("Leve",K58)))</formula>
    </cfRule>
  </conditionalFormatting>
  <conditionalFormatting sqref="M56 M58 M60 M62">
    <cfRule type="containsText" dxfId="974" priority="972" operator="containsText" text="Bajo">
      <formula>NOT(ISERROR(SEARCH("Bajo",M56)))</formula>
    </cfRule>
    <cfRule type="containsText" dxfId="973" priority="973" operator="containsText" text="Moderado">
      <formula>NOT(ISERROR(SEARCH("Moderado",M56)))</formula>
    </cfRule>
    <cfRule type="containsText" dxfId="972" priority="974" operator="containsText" text="Alto">
      <formula>NOT(ISERROR(SEARCH("Alto",M56)))</formula>
    </cfRule>
    <cfRule type="containsText" dxfId="971" priority="975" operator="containsText" text="Extremo">
      <formula>NOT(ISERROR(SEARCH("Extremo",M56)))</formula>
    </cfRule>
  </conditionalFormatting>
  <conditionalFormatting sqref="X56 X58 X60 X62">
    <cfRule type="containsText" dxfId="970" priority="967" operator="containsText" text="Muy Bajo">
      <formula>NOT(ISERROR(SEARCH("Muy Bajo",X56)))</formula>
    </cfRule>
    <cfRule type="containsText" dxfId="969" priority="968" operator="containsText" text="Baja">
      <formula>NOT(ISERROR(SEARCH("Baja",X56)))</formula>
    </cfRule>
    <cfRule type="containsText" dxfId="968" priority="969" operator="containsText" text="Muy alta">
      <formula>NOT(ISERROR(SEARCH("Muy alta",X56)))</formula>
    </cfRule>
    <cfRule type="containsText" dxfId="967" priority="970" operator="containsText" text="Alta">
      <formula>NOT(ISERROR(SEARCH("Alta",X56)))</formula>
    </cfRule>
    <cfRule type="containsText" dxfId="966" priority="971" operator="containsText" text="Media">
      <formula>NOT(ISERROR(SEARCH("Media",X56)))</formula>
    </cfRule>
  </conditionalFormatting>
  <conditionalFormatting sqref="Z56 Z58 Z60 Z62">
    <cfRule type="containsText" dxfId="965" priority="962" operator="containsText" text="Catastrófico">
      <formula>NOT(ISERROR(SEARCH("Catastrófico",Z56)))</formula>
    </cfRule>
    <cfRule type="containsText" dxfId="964" priority="963" operator="containsText" text="Mayor">
      <formula>NOT(ISERROR(SEARCH("Mayor",Z56)))</formula>
    </cfRule>
    <cfRule type="containsText" dxfId="963" priority="964" operator="containsText" text="Moderado">
      <formula>NOT(ISERROR(SEARCH("Moderado",Z56)))</formula>
    </cfRule>
    <cfRule type="containsText" dxfId="962" priority="965" operator="containsText" text="Menor">
      <formula>NOT(ISERROR(SEARCH("Menor",Z56)))</formula>
    </cfRule>
    <cfRule type="containsText" dxfId="961" priority="966" operator="containsText" text="Leve">
      <formula>NOT(ISERROR(SEARCH("Leve",Z56)))</formula>
    </cfRule>
  </conditionalFormatting>
  <conditionalFormatting sqref="AA56 AA58 AA60 AA62">
    <cfRule type="containsText" dxfId="960" priority="958" operator="containsText" text="Bajo">
      <formula>NOT(ISERROR(SEARCH("Bajo",AA56)))</formula>
    </cfRule>
    <cfRule type="containsText" dxfId="959" priority="959" operator="containsText" text="Moderado">
      <formula>NOT(ISERROR(SEARCH("Moderado",AA56)))</formula>
    </cfRule>
    <cfRule type="containsText" dxfId="958" priority="960" operator="containsText" text="Alto">
      <formula>NOT(ISERROR(SEARCH("Alto",AA56)))</formula>
    </cfRule>
    <cfRule type="containsText" dxfId="957" priority="961" operator="containsText" text="Extremo">
      <formula>NOT(ISERROR(SEARCH("Extremo",AA56)))</formula>
    </cfRule>
  </conditionalFormatting>
  <conditionalFormatting sqref="M53:M54">
    <cfRule type="containsText" dxfId="956" priority="954" operator="containsText" text="Bajo">
      <formula>NOT(ISERROR(SEARCH("Bajo",M53)))</formula>
    </cfRule>
    <cfRule type="containsText" dxfId="955" priority="955" operator="containsText" text="Moderado">
      <formula>NOT(ISERROR(SEARCH("Moderado",M53)))</formula>
    </cfRule>
    <cfRule type="containsText" dxfId="954" priority="956" operator="containsText" text="Alto">
      <formula>NOT(ISERROR(SEARCH("Alto",M53)))</formula>
    </cfRule>
    <cfRule type="containsText" dxfId="953" priority="957" operator="containsText" text="Extremo">
      <formula>NOT(ISERROR(SEARCH("Extremo",M53)))</formula>
    </cfRule>
  </conditionalFormatting>
  <conditionalFormatting sqref="X53:X54">
    <cfRule type="containsText" dxfId="952" priority="949" operator="containsText" text="Muy Bajo">
      <formula>NOT(ISERROR(SEARCH("Muy Bajo",X53)))</formula>
    </cfRule>
    <cfRule type="containsText" dxfId="951" priority="950" operator="containsText" text="Baja">
      <formula>NOT(ISERROR(SEARCH("Baja",X53)))</formula>
    </cfRule>
    <cfRule type="containsText" dxfId="950" priority="951" operator="containsText" text="Muy alta">
      <formula>NOT(ISERROR(SEARCH("Muy alta",X53)))</formula>
    </cfRule>
    <cfRule type="containsText" dxfId="949" priority="952" operator="containsText" text="Alta">
      <formula>NOT(ISERROR(SEARCH("Alta",X53)))</formula>
    </cfRule>
    <cfRule type="containsText" dxfId="948" priority="953" operator="containsText" text="Media">
      <formula>NOT(ISERROR(SEARCH("Media",X53)))</formula>
    </cfRule>
  </conditionalFormatting>
  <conditionalFormatting sqref="Z53:Z54">
    <cfRule type="containsText" dxfId="947" priority="944" operator="containsText" text="Catastrófico">
      <formula>NOT(ISERROR(SEARCH("Catastrófico",Z53)))</formula>
    </cfRule>
    <cfRule type="containsText" dxfId="946" priority="945" operator="containsText" text="Mayor">
      <formula>NOT(ISERROR(SEARCH("Mayor",Z53)))</formula>
    </cfRule>
    <cfRule type="containsText" dxfId="945" priority="946" operator="containsText" text="Moderado">
      <formula>NOT(ISERROR(SEARCH("Moderado",Z53)))</formula>
    </cfRule>
    <cfRule type="containsText" dxfId="944" priority="947" operator="containsText" text="Menor">
      <formula>NOT(ISERROR(SEARCH("Menor",Z53)))</formula>
    </cfRule>
    <cfRule type="containsText" dxfId="943" priority="948" operator="containsText" text="Leve">
      <formula>NOT(ISERROR(SEARCH("Leve",Z53)))</formula>
    </cfRule>
  </conditionalFormatting>
  <conditionalFormatting sqref="AA53:AA54">
    <cfRule type="containsText" dxfId="942" priority="940" operator="containsText" text="Bajo">
      <formula>NOT(ISERROR(SEARCH("Bajo",AA53)))</formula>
    </cfRule>
    <cfRule type="containsText" dxfId="941" priority="941" operator="containsText" text="Moderado">
      <formula>NOT(ISERROR(SEARCH("Moderado",AA53)))</formula>
    </cfRule>
    <cfRule type="containsText" dxfId="940" priority="942" operator="containsText" text="Alto">
      <formula>NOT(ISERROR(SEARCH("Alto",AA53)))</formula>
    </cfRule>
    <cfRule type="containsText" dxfId="939" priority="943" operator="containsText" text="Extremo">
      <formula>NOT(ISERROR(SEARCH("Extremo",AA53)))</formula>
    </cfRule>
  </conditionalFormatting>
  <conditionalFormatting sqref="I53:I54 I56 I58 I60">
    <cfRule type="containsText" dxfId="938" priority="935" operator="containsText" text="Muy Bajo">
      <formula>NOT(ISERROR(SEARCH("Muy Bajo",I53)))</formula>
    </cfRule>
    <cfRule type="containsText" dxfId="937" priority="936" operator="containsText" text="Baja">
      <formula>NOT(ISERROR(SEARCH("Baja",I53)))</formula>
    </cfRule>
    <cfRule type="containsText" dxfId="936" priority="937" operator="containsText" text="Muy alta">
      <formula>NOT(ISERROR(SEARCH("Muy alta",I53)))</formula>
    </cfRule>
    <cfRule type="containsText" dxfId="935" priority="938" operator="containsText" text="Alta">
      <formula>NOT(ISERROR(SEARCH("Alta",I53)))</formula>
    </cfRule>
    <cfRule type="containsText" dxfId="934" priority="939" operator="containsText" text="Media">
      <formula>NOT(ISERROR(SEARCH("Media",I53)))</formula>
    </cfRule>
  </conditionalFormatting>
  <conditionalFormatting sqref="K53:K54 K56">
    <cfRule type="containsText" dxfId="933" priority="930" operator="containsText" text="Catastrófico">
      <formula>NOT(ISERROR(SEARCH("Catastrófico",K53)))</formula>
    </cfRule>
    <cfRule type="containsText" dxfId="932" priority="931" operator="containsText" text="Mayor">
      <formula>NOT(ISERROR(SEARCH("Mayor",K53)))</formula>
    </cfRule>
    <cfRule type="containsText" dxfId="931" priority="932" operator="containsText" text="Moderado">
      <formula>NOT(ISERROR(SEARCH("Moderado",K53)))</formula>
    </cfRule>
    <cfRule type="containsText" dxfId="930" priority="933" operator="containsText" text="Menor">
      <formula>NOT(ISERROR(SEARCH("Menor",K53)))</formula>
    </cfRule>
    <cfRule type="containsText" dxfId="929" priority="934" operator="containsText" text="Leve">
      <formula>NOT(ISERROR(SEARCH("Leve",K53)))</formula>
    </cfRule>
  </conditionalFormatting>
  <conditionalFormatting sqref="I62">
    <cfRule type="containsText" dxfId="928" priority="925" operator="containsText" text="Muy Bajo">
      <formula>NOT(ISERROR(SEARCH("Muy Bajo",I62)))</formula>
    </cfRule>
    <cfRule type="containsText" dxfId="927" priority="926" operator="containsText" text="Baja">
      <formula>NOT(ISERROR(SEARCH("Baja",I62)))</formula>
    </cfRule>
    <cfRule type="containsText" dxfId="926" priority="927" operator="containsText" text="Muy alta">
      <formula>NOT(ISERROR(SEARCH("Muy alta",I62)))</formula>
    </cfRule>
    <cfRule type="containsText" dxfId="925" priority="928" operator="containsText" text="Alta">
      <formula>NOT(ISERROR(SEARCH("Alta",I62)))</formula>
    </cfRule>
    <cfRule type="containsText" dxfId="924" priority="929" operator="containsText" text="Media">
      <formula>NOT(ISERROR(SEARCH("Media",I62)))</formula>
    </cfRule>
  </conditionalFormatting>
  <conditionalFormatting sqref="I63 I65 X67 I67">
    <cfRule type="containsText" dxfId="923" priority="920" operator="containsText" text="Muy Bajo">
      <formula>NOT(ISERROR(SEARCH("Muy Bajo",I63)))</formula>
    </cfRule>
    <cfRule type="containsText" dxfId="922" priority="921" operator="containsText" text="Baja">
      <formula>NOT(ISERROR(SEARCH("Baja",I63)))</formula>
    </cfRule>
    <cfRule type="containsText" dxfId="921" priority="922" operator="containsText" text="Muy alta">
      <formula>NOT(ISERROR(SEARCH("Muy alta",I63)))</formula>
    </cfRule>
    <cfRule type="containsText" dxfId="920" priority="923" operator="containsText" text="Alta">
      <formula>NOT(ISERROR(SEARCH("Alta",I63)))</formula>
    </cfRule>
    <cfRule type="containsText" dxfId="919" priority="924" operator="containsText" text="Media">
      <formula>NOT(ISERROR(SEARCH("Media",I63)))</formula>
    </cfRule>
  </conditionalFormatting>
  <conditionalFormatting sqref="K63 K65 Z67">
    <cfRule type="containsText" dxfId="918" priority="915" operator="containsText" text="Catastrófico">
      <formula>NOT(ISERROR(SEARCH("Catastrófico",K63)))</formula>
    </cfRule>
    <cfRule type="containsText" dxfId="917" priority="916" operator="containsText" text="Mayor">
      <formula>NOT(ISERROR(SEARCH("Mayor",K63)))</formula>
    </cfRule>
    <cfRule type="containsText" dxfId="916" priority="917" operator="containsText" text="Moderado">
      <formula>NOT(ISERROR(SEARCH("Moderado",K63)))</formula>
    </cfRule>
    <cfRule type="containsText" dxfId="915" priority="918" operator="containsText" text="Menor">
      <formula>NOT(ISERROR(SEARCH("Menor",K63)))</formula>
    </cfRule>
    <cfRule type="containsText" dxfId="914" priority="919" operator="containsText" text="Leve">
      <formula>NOT(ISERROR(SEARCH("Leve",K63)))</formula>
    </cfRule>
  </conditionalFormatting>
  <conditionalFormatting sqref="M63 M65 M67 AA67">
    <cfRule type="containsText" dxfId="913" priority="911" operator="containsText" text="Bajo">
      <formula>NOT(ISERROR(SEARCH("Bajo",M63)))</formula>
    </cfRule>
    <cfRule type="containsText" dxfId="912" priority="912" operator="containsText" text="Moderado">
      <formula>NOT(ISERROR(SEARCH("Moderado",M63)))</formula>
    </cfRule>
    <cfRule type="containsText" dxfId="911" priority="913" operator="containsText" text="Alto">
      <formula>NOT(ISERROR(SEARCH("Alto",M63)))</formula>
    </cfRule>
    <cfRule type="containsText" dxfId="910" priority="914" operator="containsText" text="Extremo">
      <formula>NOT(ISERROR(SEARCH("Extremo",M63)))</formula>
    </cfRule>
  </conditionalFormatting>
  <conditionalFormatting sqref="X63 X65">
    <cfRule type="containsText" dxfId="909" priority="906" operator="containsText" text="Muy Bajo">
      <formula>NOT(ISERROR(SEARCH("Muy Bajo",X63)))</formula>
    </cfRule>
    <cfRule type="containsText" dxfId="908" priority="907" operator="containsText" text="Baja">
      <formula>NOT(ISERROR(SEARCH("Baja",X63)))</formula>
    </cfRule>
    <cfRule type="containsText" dxfId="907" priority="908" operator="containsText" text="Muy alta">
      <formula>NOT(ISERROR(SEARCH("Muy alta",X63)))</formula>
    </cfRule>
    <cfRule type="containsText" dxfId="906" priority="909" operator="containsText" text="Alta">
      <formula>NOT(ISERROR(SEARCH("Alta",X63)))</formula>
    </cfRule>
    <cfRule type="containsText" dxfId="905" priority="910" operator="containsText" text="Media">
      <formula>NOT(ISERROR(SEARCH("Media",X63)))</formula>
    </cfRule>
  </conditionalFormatting>
  <conditionalFormatting sqref="Z63 Z65">
    <cfRule type="containsText" dxfId="904" priority="901" operator="containsText" text="Catastrófico">
      <formula>NOT(ISERROR(SEARCH("Catastrófico",Z63)))</formula>
    </cfRule>
    <cfRule type="containsText" dxfId="903" priority="902" operator="containsText" text="Mayor">
      <formula>NOT(ISERROR(SEARCH("Mayor",Z63)))</formula>
    </cfRule>
    <cfRule type="containsText" dxfId="902" priority="903" operator="containsText" text="Moderado">
      <formula>NOT(ISERROR(SEARCH("Moderado",Z63)))</formula>
    </cfRule>
    <cfRule type="containsText" dxfId="901" priority="904" operator="containsText" text="Menor">
      <formula>NOT(ISERROR(SEARCH("Menor",Z63)))</formula>
    </cfRule>
    <cfRule type="containsText" dxfId="900" priority="905" operator="containsText" text="Leve">
      <formula>NOT(ISERROR(SEARCH("Leve",Z63)))</formula>
    </cfRule>
  </conditionalFormatting>
  <conditionalFormatting sqref="AA63 AA65">
    <cfRule type="containsText" dxfId="899" priority="897" operator="containsText" text="Bajo">
      <formula>NOT(ISERROR(SEARCH("Bajo",AA63)))</formula>
    </cfRule>
    <cfRule type="containsText" dxfId="898" priority="898" operator="containsText" text="Moderado">
      <formula>NOT(ISERROR(SEARCH("Moderado",AA63)))</formula>
    </cfRule>
    <cfRule type="containsText" dxfId="897" priority="899" operator="containsText" text="Alto">
      <formula>NOT(ISERROR(SEARCH("Alto",AA63)))</formula>
    </cfRule>
    <cfRule type="containsText" dxfId="896" priority="900" operator="containsText" text="Extremo">
      <formula>NOT(ISERROR(SEARCH("Extremo",AA63)))</formula>
    </cfRule>
  </conditionalFormatting>
  <conditionalFormatting sqref="K67">
    <cfRule type="containsText" dxfId="895" priority="892" operator="containsText" text="Catastrófico">
      <formula>NOT(ISERROR(SEARCH("Catastrófico",K67)))</formula>
    </cfRule>
    <cfRule type="containsText" dxfId="894" priority="893" operator="containsText" text="Mayor">
      <formula>NOT(ISERROR(SEARCH("Mayor",K67)))</formula>
    </cfRule>
    <cfRule type="containsText" dxfId="893" priority="894" operator="containsText" text="Moderado">
      <formula>NOT(ISERROR(SEARCH("Moderado",K67)))</formula>
    </cfRule>
    <cfRule type="containsText" dxfId="892" priority="895" operator="containsText" text="Menor">
      <formula>NOT(ISERROR(SEARCH("Menor",K67)))</formula>
    </cfRule>
    <cfRule type="containsText" dxfId="891" priority="896" operator="containsText" text="Leve">
      <formula>NOT(ISERROR(SEARCH("Leve",K67)))</formula>
    </cfRule>
  </conditionalFormatting>
  <conditionalFormatting sqref="I69">
    <cfRule type="containsText" dxfId="890" priority="887" operator="containsText" text="Muy Bajo">
      <formula>NOT(ISERROR(SEARCH("Muy Bajo",I69)))</formula>
    </cfRule>
    <cfRule type="containsText" dxfId="889" priority="888" operator="containsText" text="Baja">
      <formula>NOT(ISERROR(SEARCH("Baja",I69)))</formula>
    </cfRule>
    <cfRule type="containsText" dxfId="888" priority="889" operator="containsText" text="Muy alta">
      <formula>NOT(ISERROR(SEARCH("Muy alta",I69)))</formula>
    </cfRule>
    <cfRule type="containsText" dxfId="887" priority="890" operator="containsText" text="Alta">
      <formula>NOT(ISERROR(SEARCH("Alta",I69)))</formula>
    </cfRule>
    <cfRule type="containsText" dxfId="886" priority="891" operator="containsText" text="Media">
      <formula>NOT(ISERROR(SEARCH("Media",I69)))</formula>
    </cfRule>
  </conditionalFormatting>
  <conditionalFormatting sqref="K69">
    <cfRule type="containsText" dxfId="885" priority="882" operator="containsText" text="Catastrófico">
      <formula>NOT(ISERROR(SEARCH("Catastrófico",K69)))</formula>
    </cfRule>
    <cfRule type="containsText" dxfId="884" priority="883" operator="containsText" text="Mayor">
      <formula>NOT(ISERROR(SEARCH("Mayor",K69)))</formula>
    </cfRule>
    <cfRule type="containsText" dxfId="883" priority="884" operator="containsText" text="Moderado">
      <formula>NOT(ISERROR(SEARCH("Moderado",K69)))</formula>
    </cfRule>
    <cfRule type="containsText" dxfId="882" priority="885" operator="containsText" text="Menor">
      <formula>NOT(ISERROR(SEARCH("Menor",K69)))</formula>
    </cfRule>
    <cfRule type="containsText" dxfId="881" priority="886" operator="containsText" text="Leve">
      <formula>NOT(ISERROR(SEARCH("Leve",K69)))</formula>
    </cfRule>
  </conditionalFormatting>
  <conditionalFormatting sqref="M69 M73">
    <cfRule type="containsText" dxfId="880" priority="878" operator="containsText" text="Bajo">
      <formula>NOT(ISERROR(SEARCH("Bajo",M69)))</formula>
    </cfRule>
    <cfRule type="containsText" dxfId="879" priority="879" operator="containsText" text="Moderado">
      <formula>NOT(ISERROR(SEARCH("Moderado",M69)))</formula>
    </cfRule>
    <cfRule type="containsText" dxfId="878" priority="880" operator="containsText" text="Alto">
      <formula>NOT(ISERROR(SEARCH("Alto",M69)))</formula>
    </cfRule>
    <cfRule type="containsText" dxfId="877" priority="881" operator="containsText" text="Extremo">
      <formula>NOT(ISERROR(SEARCH("Extremo",M69)))</formula>
    </cfRule>
  </conditionalFormatting>
  <conditionalFormatting sqref="X69">
    <cfRule type="containsText" dxfId="876" priority="873" operator="containsText" text="Muy Bajo">
      <formula>NOT(ISERROR(SEARCH("Muy Bajo",X69)))</formula>
    </cfRule>
    <cfRule type="containsText" dxfId="875" priority="874" operator="containsText" text="Baja">
      <formula>NOT(ISERROR(SEARCH("Baja",X69)))</formula>
    </cfRule>
    <cfRule type="containsText" dxfId="874" priority="875" operator="containsText" text="Muy alta">
      <formula>NOT(ISERROR(SEARCH("Muy alta",X69)))</formula>
    </cfRule>
    <cfRule type="containsText" dxfId="873" priority="876" operator="containsText" text="Alta">
      <formula>NOT(ISERROR(SEARCH("Alta",X69)))</formula>
    </cfRule>
    <cfRule type="containsText" dxfId="872" priority="877" operator="containsText" text="Media">
      <formula>NOT(ISERROR(SEARCH("Media",X69)))</formula>
    </cfRule>
  </conditionalFormatting>
  <conditionalFormatting sqref="Z69">
    <cfRule type="containsText" dxfId="871" priority="868" operator="containsText" text="Catastrófico">
      <formula>NOT(ISERROR(SEARCH("Catastrófico",Z69)))</formula>
    </cfRule>
    <cfRule type="containsText" dxfId="870" priority="869" operator="containsText" text="Mayor">
      <formula>NOT(ISERROR(SEARCH("Mayor",Z69)))</formula>
    </cfRule>
    <cfRule type="containsText" dxfId="869" priority="870" operator="containsText" text="Moderado">
      <formula>NOT(ISERROR(SEARCH("Moderado",Z69)))</formula>
    </cfRule>
    <cfRule type="containsText" dxfId="868" priority="871" operator="containsText" text="Menor">
      <formula>NOT(ISERROR(SEARCH("Menor",Z69)))</formula>
    </cfRule>
    <cfRule type="containsText" dxfId="867" priority="872" operator="containsText" text="Leve">
      <formula>NOT(ISERROR(SEARCH("Leve",Z69)))</formula>
    </cfRule>
  </conditionalFormatting>
  <conditionalFormatting sqref="AA69">
    <cfRule type="containsText" dxfId="866" priority="864" operator="containsText" text="Bajo">
      <formula>NOT(ISERROR(SEARCH("Bajo",AA69)))</formula>
    </cfRule>
    <cfRule type="containsText" dxfId="865" priority="865" operator="containsText" text="Moderado">
      <formula>NOT(ISERROR(SEARCH("Moderado",AA69)))</formula>
    </cfRule>
    <cfRule type="containsText" dxfId="864" priority="866" operator="containsText" text="Alto">
      <formula>NOT(ISERROR(SEARCH("Alto",AA69)))</formula>
    </cfRule>
    <cfRule type="containsText" dxfId="863" priority="867" operator="containsText" text="Extremo">
      <formula>NOT(ISERROR(SEARCH("Extremo",AA69)))</formula>
    </cfRule>
  </conditionalFormatting>
  <conditionalFormatting sqref="X71">
    <cfRule type="containsText" dxfId="862" priority="859" operator="containsText" text="Muy Bajo">
      <formula>NOT(ISERROR(SEARCH("Muy Bajo",X71)))</formula>
    </cfRule>
    <cfRule type="containsText" dxfId="861" priority="860" operator="containsText" text="Baja">
      <formula>NOT(ISERROR(SEARCH("Baja",X71)))</formula>
    </cfRule>
    <cfRule type="containsText" dxfId="860" priority="861" operator="containsText" text="Muy alta">
      <formula>NOT(ISERROR(SEARCH("Muy alta",X71)))</formula>
    </cfRule>
    <cfRule type="containsText" dxfId="859" priority="862" operator="containsText" text="Alta">
      <formula>NOT(ISERROR(SEARCH("Alta",X71)))</formula>
    </cfRule>
    <cfRule type="containsText" dxfId="858" priority="863" operator="containsText" text="Media">
      <formula>NOT(ISERROR(SEARCH("Media",X71)))</formula>
    </cfRule>
  </conditionalFormatting>
  <conditionalFormatting sqref="Z71">
    <cfRule type="containsText" dxfId="857" priority="854" operator="containsText" text="Catastrófico">
      <formula>NOT(ISERROR(SEARCH("Catastrófico",Z71)))</formula>
    </cfRule>
    <cfRule type="containsText" dxfId="856" priority="855" operator="containsText" text="Mayor">
      <formula>NOT(ISERROR(SEARCH("Mayor",Z71)))</formula>
    </cfRule>
    <cfRule type="containsText" dxfId="855" priority="856" operator="containsText" text="Moderado">
      <formula>NOT(ISERROR(SEARCH("Moderado",Z71)))</formula>
    </cfRule>
    <cfRule type="containsText" dxfId="854" priority="857" operator="containsText" text="Menor">
      <formula>NOT(ISERROR(SEARCH("Menor",Z71)))</formula>
    </cfRule>
    <cfRule type="containsText" dxfId="853" priority="858" operator="containsText" text="Leve">
      <formula>NOT(ISERROR(SEARCH("Leve",Z71)))</formula>
    </cfRule>
  </conditionalFormatting>
  <conditionalFormatting sqref="AA71">
    <cfRule type="containsText" dxfId="852" priority="850" operator="containsText" text="Bajo">
      <formula>NOT(ISERROR(SEARCH("Bajo",AA71)))</formula>
    </cfRule>
    <cfRule type="containsText" dxfId="851" priority="851" operator="containsText" text="Moderado">
      <formula>NOT(ISERROR(SEARCH("Moderado",AA71)))</formula>
    </cfRule>
    <cfRule type="containsText" dxfId="850" priority="852" operator="containsText" text="Alto">
      <formula>NOT(ISERROR(SEARCH("Alto",AA71)))</formula>
    </cfRule>
    <cfRule type="containsText" dxfId="849" priority="853" operator="containsText" text="Extremo">
      <formula>NOT(ISERROR(SEARCH("Extremo",AA71)))</formula>
    </cfRule>
  </conditionalFormatting>
  <conditionalFormatting sqref="I71">
    <cfRule type="containsText" dxfId="848" priority="845" operator="containsText" text="Muy Bajo">
      <formula>NOT(ISERROR(SEARCH("Muy Bajo",I71)))</formula>
    </cfRule>
    <cfRule type="containsText" dxfId="847" priority="846" operator="containsText" text="Baja">
      <formula>NOT(ISERROR(SEARCH("Baja",I71)))</formula>
    </cfRule>
    <cfRule type="containsText" dxfId="846" priority="847" operator="containsText" text="Muy alta">
      <formula>NOT(ISERROR(SEARCH("Muy alta",I71)))</formula>
    </cfRule>
    <cfRule type="containsText" dxfId="845" priority="848" operator="containsText" text="Alta">
      <formula>NOT(ISERROR(SEARCH("Alta",I71)))</formula>
    </cfRule>
    <cfRule type="containsText" dxfId="844" priority="849" operator="containsText" text="Media">
      <formula>NOT(ISERROR(SEARCH("Media",I71)))</formula>
    </cfRule>
  </conditionalFormatting>
  <conditionalFormatting sqref="K71">
    <cfRule type="containsText" dxfId="843" priority="840" operator="containsText" text="Catastrófico">
      <formula>NOT(ISERROR(SEARCH("Catastrófico",K71)))</formula>
    </cfRule>
    <cfRule type="containsText" dxfId="842" priority="841" operator="containsText" text="Mayor">
      <formula>NOT(ISERROR(SEARCH("Mayor",K71)))</formula>
    </cfRule>
    <cfRule type="containsText" dxfId="841" priority="842" operator="containsText" text="Moderado">
      <formula>NOT(ISERROR(SEARCH("Moderado",K71)))</formula>
    </cfRule>
    <cfRule type="containsText" dxfId="840" priority="843" operator="containsText" text="Menor">
      <formula>NOT(ISERROR(SEARCH("Menor",K71)))</formula>
    </cfRule>
    <cfRule type="containsText" dxfId="839" priority="844" operator="containsText" text="Leve">
      <formula>NOT(ISERROR(SEARCH("Leve",K71)))</formula>
    </cfRule>
  </conditionalFormatting>
  <conditionalFormatting sqref="M71">
    <cfRule type="containsText" dxfId="838" priority="836" operator="containsText" text="Bajo">
      <formula>NOT(ISERROR(SEARCH("Bajo",M71)))</formula>
    </cfRule>
    <cfRule type="containsText" dxfId="837" priority="837" operator="containsText" text="Moderado">
      <formula>NOT(ISERROR(SEARCH("Moderado",M71)))</formula>
    </cfRule>
    <cfRule type="containsText" dxfId="836" priority="838" operator="containsText" text="Alto">
      <formula>NOT(ISERROR(SEARCH("Alto",M71)))</formula>
    </cfRule>
    <cfRule type="containsText" dxfId="835" priority="839" operator="containsText" text="Extremo">
      <formula>NOT(ISERROR(SEARCH("Extremo",M71)))</formula>
    </cfRule>
  </conditionalFormatting>
  <conditionalFormatting sqref="X73">
    <cfRule type="containsText" dxfId="834" priority="831" operator="containsText" text="Muy Bajo">
      <formula>NOT(ISERROR(SEARCH("Muy Bajo",X73)))</formula>
    </cfRule>
    <cfRule type="containsText" dxfId="833" priority="832" operator="containsText" text="Baja">
      <formula>NOT(ISERROR(SEARCH("Baja",X73)))</formula>
    </cfRule>
    <cfRule type="containsText" dxfId="832" priority="833" operator="containsText" text="Muy alta">
      <formula>NOT(ISERROR(SEARCH("Muy alta",X73)))</formula>
    </cfRule>
    <cfRule type="containsText" dxfId="831" priority="834" operator="containsText" text="Alta">
      <formula>NOT(ISERROR(SEARCH("Alta",X73)))</formula>
    </cfRule>
    <cfRule type="containsText" dxfId="830" priority="835" operator="containsText" text="Media">
      <formula>NOT(ISERROR(SEARCH("Media",X73)))</formula>
    </cfRule>
  </conditionalFormatting>
  <conditionalFormatting sqref="Z73">
    <cfRule type="containsText" dxfId="829" priority="826" operator="containsText" text="Catastrófico">
      <formula>NOT(ISERROR(SEARCH("Catastrófico",Z73)))</formula>
    </cfRule>
    <cfRule type="containsText" dxfId="828" priority="827" operator="containsText" text="Mayor">
      <formula>NOT(ISERROR(SEARCH("Mayor",Z73)))</formula>
    </cfRule>
    <cfRule type="containsText" dxfId="827" priority="828" operator="containsText" text="Moderado">
      <formula>NOT(ISERROR(SEARCH("Moderado",Z73)))</formula>
    </cfRule>
    <cfRule type="containsText" dxfId="826" priority="829" operator="containsText" text="Menor">
      <formula>NOT(ISERROR(SEARCH("Menor",Z73)))</formula>
    </cfRule>
    <cfRule type="containsText" dxfId="825" priority="830" operator="containsText" text="Leve">
      <formula>NOT(ISERROR(SEARCH("Leve",Z73)))</formula>
    </cfRule>
  </conditionalFormatting>
  <conditionalFormatting sqref="AA73">
    <cfRule type="containsText" dxfId="824" priority="822" operator="containsText" text="Bajo">
      <formula>NOT(ISERROR(SEARCH("Bajo",AA73)))</formula>
    </cfRule>
    <cfRule type="containsText" dxfId="823" priority="823" operator="containsText" text="Moderado">
      <formula>NOT(ISERROR(SEARCH("Moderado",AA73)))</formula>
    </cfRule>
    <cfRule type="containsText" dxfId="822" priority="824" operator="containsText" text="Alto">
      <formula>NOT(ISERROR(SEARCH("Alto",AA73)))</formula>
    </cfRule>
    <cfRule type="containsText" dxfId="821" priority="825" operator="containsText" text="Extremo">
      <formula>NOT(ISERROR(SEARCH("Extremo",AA73)))</formula>
    </cfRule>
  </conditionalFormatting>
  <conditionalFormatting sqref="I73">
    <cfRule type="containsText" dxfId="820" priority="817" operator="containsText" text="Muy Bajo">
      <formula>NOT(ISERROR(SEARCH("Muy Bajo",I73)))</formula>
    </cfRule>
    <cfRule type="containsText" dxfId="819" priority="818" operator="containsText" text="Baja">
      <formula>NOT(ISERROR(SEARCH("Baja",I73)))</formula>
    </cfRule>
    <cfRule type="containsText" dxfId="818" priority="819" operator="containsText" text="Muy alta">
      <formula>NOT(ISERROR(SEARCH("Muy alta",I73)))</formula>
    </cfRule>
    <cfRule type="containsText" dxfId="817" priority="820" operator="containsText" text="Alta">
      <formula>NOT(ISERROR(SEARCH("Alta",I73)))</formula>
    </cfRule>
    <cfRule type="containsText" dxfId="816" priority="821" operator="containsText" text="Media">
      <formula>NOT(ISERROR(SEARCH("Media",I73)))</formula>
    </cfRule>
  </conditionalFormatting>
  <conditionalFormatting sqref="K73">
    <cfRule type="containsText" dxfId="815" priority="812" operator="containsText" text="Catastrófico">
      <formula>NOT(ISERROR(SEARCH("Catastrófico",K73)))</formula>
    </cfRule>
    <cfRule type="containsText" dxfId="814" priority="813" operator="containsText" text="Mayor">
      <formula>NOT(ISERROR(SEARCH("Mayor",K73)))</formula>
    </cfRule>
    <cfRule type="containsText" dxfId="813" priority="814" operator="containsText" text="Moderado">
      <formula>NOT(ISERROR(SEARCH("Moderado",K73)))</formula>
    </cfRule>
    <cfRule type="containsText" dxfId="812" priority="815" operator="containsText" text="Menor">
      <formula>NOT(ISERROR(SEARCH("Menor",K73)))</formula>
    </cfRule>
    <cfRule type="containsText" dxfId="811" priority="816" operator="containsText" text="Leve">
      <formula>NOT(ISERROR(SEARCH("Leve",K73)))</formula>
    </cfRule>
  </conditionalFormatting>
  <conditionalFormatting sqref="I75 I77">
    <cfRule type="containsText" dxfId="810" priority="807" operator="containsText" text="Muy Bajo">
      <formula>NOT(ISERROR(SEARCH("Muy Bajo",I75)))</formula>
    </cfRule>
    <cfRule type="containsText" dxfId="809" priority="808" operator="containsText" text="Baja">
      <formula>NOT(ISERROR(SEARCH("Baja",I75)))</formula>
    </cfRule>
    <cfRule type="containsText" dxfId="808" priority="809" operator="containsText" text="Muy alta">
      <formula>NOT(ISERROR(SEARCH("Muy alta",I75)))</formula>
    </cfRule>
    <cfRule type="containsText" dxfId="807" priority="810" operator="containsText" text="Alta">
      <formula>NOT(ISERROR(SEARCH("Alta",I75)))</formula>
    </cfRule>
    <cfRule type="containsText" dxfId="806" priority="811" operator="containsText" text="Media">
      <formula>NOT(ISERROR(SEARCH("Media",I75)))</formula>
    </cfRule>
  </conditionalFormatting>
  <conditionalFormatting sqref="K75 K77">
    <cfRule type="containsText" dxfId="805" priority="802" operator="containsText" text="Catastrófico">
      <formula>NOT(ISERROR(SEARCH("Catastrófico",K75)))</formula>
    </cfRule>
    <cfRule type="containsText" dxfId="804" priority="803" operator="containsText" text="Mayor">
      <formula>NOT(ISERROR(SEARCH("Mayor",K75)))</formula>
    </cfRule>
    <cfRule type="containsText" dxfId="803" priority="804" operator="containsText" text="Moderado">
      <formula>NOT(ISERROR(SEARCH("Moderado",K75)))</formula>
    </cfRule>
    <cfRule type="containsText" dxfId="802" priority="805" operator="containsText" text="Menor">
      <formula>NOT(ISERROR(SEARCH("Menor",K75)))</formula>
    </cfRule>
    <cfRule type="containsText" dxfId="801" priority="806" operator="containsText" text="Leve">
      <formula>NOT(ISERROR(SEARCH("Leve",K75)))</formula>
    </cfRule>
  </conditionalFormatting>
  <conditionalFormatting sqref="M75 M77">
    <cfRule type="containsText" dxfId="800" priority="798" operator="containsText" text="Bajo">
      <formula>NOT(ISERROR(SEARCH("Bajo",M75)))</formula>
    </cfRule>
    <cfRule type="containsText" dxfId="799" priority="799" operator="containsText" text="Moderado">
      <formula>NOT(ISERROR(SEARCH("Moderado",M75)))</formula>
    </cfRule>
    <cfRule type="containsText" dxfId="798" priority="800" operator="containsText" text="Alto">
      <formula>NOT(ISERROR(SEARCH("Alto",M75)))</formula>
    </cfRule>
    <cfRule type="containsText" dxfId="797" priority="801" operator="containsText" text="Extremo">
      <formula>NOT(ISERROR(SEARCH("Extremo",M75)))</formula>
    </cfRule>
  </conditionalFormatting>
  <conditionalFormatting sqref="X75 X77">
    <cfRule type="containsText" dxfId="796" priority="793" operator="containsText" text="Muy Bajo">
      <formula>NOT(ISERROR(SEARCH("Muy Bajo",X75)))</formula>
    </cfRule>
    <cfRule type="containsText" dxfId="795" priority="794" operator="containsText" text="Baja">
      <formula>NOT(ISERROR(SEARCH("Baja",X75)))</formula>
    </cfRule>
    <cfRule type="containsText" dxfId="794" priority="795" operator="containsText" text="Muy alta">
      <formula>NOT(ISERROR(SEARCH("Muy alta",X75)))</formula>
    </cfRule>
    <cfRule type="containsText" dxfId="793" priority="796" operator="containsText" text="Alta">
      <formula>NOT(ISERROR(SEARCH("Alta",X75)))</formula>
    </cfRule>
    <cfRule type="containsText" dxfId="792" priority="797" operator="containsText" text="Media">
      <formula>NOT(ISERROR(SEARCH("Media",X75)))</formula>
    </cfRule>
  </conditionalFormatting>
  <conditionalFormatting sqref="Z75 Z77">
    <cfRule type="containsText" dxfId="791" priority="788" operator="containsText" text="Catastrófico">
      <formula>NOT(ISERROR(SEARCH("Catastrófico",Z75)))</formula>
    </cfRule>
    <cfRule type="containsText" dxfId="790" priority="789" operator="containsText" text="Mayor">
      <formula>NOT(ISERROR(SEARCH("Mayor",Z75)))</formula>
    </cfRule>
    <cfRule type="containsText" dxfId="789" priority="790" operator="containsText" text="Moderado">
      <formula>NOT(ISERROR(SEARCH("Moderado",Z75)))</formula>
    </cfRule>
    <cfRule type="containsText" dxfId="788" priority="791" operator="containsText" text="Menor">
      <formula>NOT(ISERROR(SEARCH("Menor",Z75)))</formula>
    </cfRule>
    <cfRule type="containsText" dxfId="787" priority="792" operator="containsText" text="Leve">
      <formula>NOT(ISERROR(SEARCH("Leve",Z75)))</formula>
    </cfRule>
  </conditionalFormatting>
  <conditionalFormatting sqref="AA75 AA77">
    <cfRule type="containsText" dxfId="786" priority="784" operator="containsText" text="Bajo">
      <formula>NOT(ISERROR(SEARCH("Bajo",AA75)))</formula>
    </cfRule>
    <cfRule type="containsText" dxfId="785" priority="785" operator="containsText" text="Moderado">
      <formula>NOT(ISERROR(SEARCH("Moderado",AA75)))</formula>
    </cfRule>
    <cfRule type="containsText" dxfId="784" priority="786" operator="containsText" text="Alto">
      <formula>NOT(ISERROR(SEARCH("Alto",AA75)))</formula>
    </cfRule>
    <cfRule type="containsText" dxfId="783" priority="787" operator="containsText" text="Extremo">
      <formula>NOT(ISERROR(SEARCH("Extremo",AA75)))</formula>
    </cfRule>
  </conditionalFormatting>
  <conditionalFormatting sqref="X85 X87">
    <cfRule type="containsText" dxfId="782" priority="779" operator="containsText" text="Muy Bajo">
      <formula>NOT(ISERROR(SEARCH("Muy Bajo",X85)))</formula>
    </cfRule>
    <cfRule type="containsText" dxfId="781" priority="780" operator="containsText" text="Baja">
      <formula>NOT(ISERROR(SEARCH("Baja",X85)))</formula>
    </cfRule>
    <cfRule type="containsText" dxfId="780" priority="781" operator="containsText" text="Muy alta">
      <formula>NOT(ISERROR(SEARCH("Muy alta",X85)))</formula>
    </cfRule>
    <cfRule type="containsText" dxfId="779" priority="782" operator="containsText" text="Alta">
      <formula>NOT(ISERROR(SEARCH("Alta",X85)))</formula>
    </cfRule>
    <cfRule type="containsText" dxfId="778" priority="783" operator="containsText" text="Media">
      <formula>NOT(ISERROR(SEARCH("Media",X85)))</formula>
    </cfRule>
  </conditionalFormatting>
  <conditionalFormatting sqref="Z85 Z87">
    <cfRule type="containsText" dxfId="777" priority="774" operator="containsText" text="Catastrófico">
      <formula>NOT(ISERROR(SEARCH("Catastrófico",Z85)))</formula>
    </cfRule>
    <cfRule type="containsText" dxfId="776" priority="775" operator="containsText" text="Mayor">
      <formula>NOT(ISERROR(SEARCH("Mayor",Z85)))</formula>
    </cfRule>
    <cfRule type="containsText" dxfId="775" priority="776" operator="containsText" text="Moderado">
      <formula>NOT(ISERROR(SEARCH("Moderado",Z85)))</formula>
    </cfRule>
    <cfRule type="containsText" dxfId="774" priority="777" operator="containsText" text="Menor">
      <formula>NOT(ISERROR(SEARCH("Menor",Z85)))</formula>
    </cfRule>
    <cfRule type="containsText" dxfId="773" priority="778" operator="containsText" text="Leve">
      <formula>NOT(ISERROR(SEARCH("Leve",Z85)))</formula>
    </cfRule>
  </conditionalFormatting>
  <conditionalFormatting sqref="AA85 AA87">
    <cfRule type="containsText" dxfId="772" priority="770" operator="containsText" text="Bajo">
      <formula>NOT(ISERROR(SEARCH("Bajo",AA85)))</formula>
    </cfRule>
    <cfRule type="containsText" dxfId="771" priority="771" operator="containsText" text="Moderado">
      <formula>NOT(ISERROR(SEARCH("Moderado",AA85)))</formula>
    </cfRule>
    <cfRule type="containsText" dxfId="770" priority="772" operator="containsText" text="Alto">
      <formula>NOT(ISERROR(SEARCH("Alto",AA85)))</formula>
    </cfRule>
    <cfRule type="containsText" dxfId="769" priority="773" operator="containsText" text="Extremo">
      <formula>NOT(ISERROR(SEARCH("Extremo",AA85)))</formula>
    </cfRule>
  </conditionalFormatting>
  <conditionalFormatting sqref="M79 M81">
    <cfRule type="containsText" dxfId="768" priority="752" operator="containsText" text="Bajo">
      <formula>NOT(ISERROR(SEARCH(("Bajo"),(M79))))</formula>
    </cfRule>
  </conditionalFormatting>
  <conditionalFormatting sqref="M79 M81">
    <cfRule type="containsText" dxfId="767" priority="753" operator="containsText" text="Moderado">
      <formula>NOT(ISERROR(SEARCH(("Moderado"),(M79))))</formula>
    </cfRule>
  </conditionalFormatting>
  <conditionalFormatting sqref="M79 M81">
    <cfRule type="containsText" dxfId="766" priority="754" operator="containsText" text="Alto">
      <formula>NOT(ISERROR(SEARCH(("Alto"),(M79))))</formula>
    </cfRule>
  </conditionalFormatting>
  <conditionalFormatting sqref="M79 M81">
    <cfRule type="containsText" dxfId="765" priority="755" operator="containsText" text="Extremo">
      <formula>NOT(ISERROR(SEARCH(("Extremo"),(M79))))</formula>
    </cfRule>
  </conditionalFormatting>
  <conditionalFormatting sqref="X79 X81 X83">
    <cfRule type="containsText" dxfId="764" priority="756" operator="containsText" text="Muy Bajo">
      <formula>NOT(ISERROR(SEARCH(("Muy Bajo"),(X79))))</formula>
    </cfRule>
  </conditionalFormatting>
  <conditionalFormatting sqref="X79 X81 X83">
    <cfRule type="containsText" dxfId="763" priority="757" operator="containsText" text="Baja">
      <formula>NOT(ISERROR(SEARCH(("Baja"),(X79))))</formula>
    </cfRule>
  </conditionalFormatting>
  <conditionalFormatting sqref="X79 X81 X83">
    <cfRule type="containsText" dxfId="762" priority="758" operator="containsText" text="Muy alta">
      <formula>NOT(ISERROR(SEARCH(("Muy alta"),(X79))))</formula>
    </cfRule>
  </conditionalFormatting>
  <conditionalFormatting sqref="X79 X81 X83">
    <cfRule type="containsText" dxfId="761" priority="759" operator="containsText" text="Alta">
      <formula>NOT(ISERROR(SEARCH(("Alta"),(X79))))</formula>
    </cfRule>
  </conditionalFormatting>
  <conditionalFormatting sqref="X79 X81 X83">
    <cfRule type="containsText" dxfId="760" priority="760" operator="containsText" text="Media">
      <formula>NOT(ISERROR(SEARCH(("Media"),(X79))))</formula>
    </cfRule>
  </conditionalFormatting>
  <conditionalFormatting sqref="Z79 Z81 Z83">
    <cfRule type="containsText" dxfId="759" priority="761" operator="containsText" text="Catastrófico">
      <formula>NOT(ISERROR(SEARCH(("Catastrófico"),(Z79))))</formula>
    </cfRule>
  </conditionalFormatting>
  <conditionalFormatting sqref="Z79 Z81 Z83">
    <cfRule type="containsText" dxfId="758" priority="762" operator="containsText" text="Mayor">
      <formula>NOT(ISERROR(SEARCH(("Mayor"),(Z79))))</formula>
    </cfRule>
  </conditionalFormatting>
  <conditionalFormatting sqref="Z79 Z81 Z83">
    <cfRule type="containsText" dxfId="757" priority="763" operator="containsText" text="Moderado">
      <formula>NOT(ISERROR(SEARCH(("Moderado"),(Z79))))</formula>
    </cfRule>
  </conditionalFormatting>
  <conditionalFormatting sqref="Z79 Z81 Z83">
    <cfRule type="containsText" dxfId="756" priority="764" operator="containsText" text="Menor">
      <formula>NOT(ISERROR(SEARCH(("Menor"),(Z79))))</formula>
    </cfRule>
  </conditionalFormatting>
  <conditionalFormatting sqref="Z79 Z81 Z83">
    <cfRule type="containsText" dxfId="755" priority="765" operator="containsText" text="Leve">
      <formula>NOT(ISERROR(SEARCH(("Leve"),(Z79))))</formula>
    </cfRule>
  </conditionalFormatting>
  <conditionalFormatting sqref="AA79 AA81 AA83">
    <cfRule type="containsText" dxfId="754" priority="766" operator="containsText" text="Bajo">
      <formula>NOT(ISERROR(SEARCH(("Bajo"),(AA79))))</formula>
    </cfRule>
  </conditionalFormatting>
  <conditionalFormatting sqref="AA79 AA81 AA83">
    <cfRule type="containsText" dxfId="753" priority="767" operator="containsText" text="Moderado">
      <formula>NOT(ISERROR(SEARCH(("Moderado"),(AA79))))</formula>
    </cfRule>
  </conditionalFormatting>
  <conditionalFormatting sqref="AA79 AA81 AA83">
    <cfRule type="containsText" dxfId="752" priority="768" operator="containsText" text="Alto">
      <formula>NOT(ISERROR(SEARCH(("Alto"),(AA79))))</formula>
    </cfRule>
  </conditionalFormatting>
  <conditionalFormatting sqref="AA79 AA81 AA83">
    <cfRule type="containsText" dxfId="751" priority="769" operator="containsText" text="Extremo">
      <formula>NOT(ISERROR(SEARCH(("Extremo"),(AA79))))</formula>
    </cfRule>
  </conditionalFormatting>
  <conditionalFormatting sqref="M91 M83 M85 M87 M89">
    <cfRule type="containsText" dxfId="750" priority="734" operator="containsText" text="Bajo">
      <formula>NOT(ISERROR(SEARCH(("Bajo"),(M83))))</formula>
    </cfRule>
  </conditionalFormatting>
  <conditionalFormatting sqref="M91 M83 M85 M87 M89">
    <cfRule type="containsText" dxfId="749" priority="735" operator="containsText" text="Moderado">
      <formula>NOT(ISERROR(SEARCH(("Moderado"),(M83))))</formula>
    </cfRule>
  </conditionalFormatting>
  <conditionalFormatting sqref="M91 M83 M85 M87 M89">
    <cfRule type="containsText" dxfId="748" priority="736" operator="containsText" text="Alto">
      <formula>NOT(ISERROR(SEARCH(("Alto"),(M83))))</formula>
    </cfRule>
  </conditionalFormatting>
  <conditionalFormatting sqref="M91 M83 M85 M87 M89">
    <cfRule type="containsText" dxfId="747" priority="737" operator="containsText" text="Extremo">
      <formula>NOT(ISERROR(SEARCH(("Extremo"),(M83))))</formula>
    </cfRule>
  </conditionalFormatting>
  <conditionalFormatting sqref="X89 X91">
    <cfRule type="containsText" dxfId="746" priority="738" operator="containsText" text="Muy Bajo">
      <formula>NOT(ISERROR(SEARCH(("Muy Bajo"),(X89))))</formula>
    </cfRule>
  </conditionalFormatting>
  <conditionalFormatting sqref="X89 X91">
    <cfRule type="containsText" dxfId="745" priority="739" operator="containsText" text="Baja">
      <formula>NOT(ISERROR(SEARCH(("Baja"),(X89))))</formula>
    </cfRule>
  </conditionalFormatting>
  <conditionalFormatting sqref="X89 X91">
    <cfRule type="containsText" dxfId="744" priority="740" operator="containsText" text="Muy alta">
      <formula>NOT(ISERROR(SEARCH(("Muy alta"),(X89))))</formula>
    </cfRule>
  </conditionalFormatting>
  <conditionalFormatting sqref="X89 X91">
    <cfRule type="containsText" dxfId="743" priority="741" operator="containsText" text="Alta">
      <formula>NOT(ISERROR(SEARCH(("Alta"),(X89))))</formula>
    </cfRule>
  </conditionalFormatting>
  <conditionalFormatting sqref="X89 X91">
    <cfRule type="containsText" dxfId="742" priority="742" operator="containsText" text="Media">
      <formula>NOT(ISERROR(SEARCH(("Media"),(X89))))</formula>
    </cfRule>
  </conditionalFormatting>
  <conditionalFormatting sqref="Z89 Z91">
    <cfRule type="containsText" dxfId="741" priority="743" operator="containsText" text="Catastrófico">
      <formula>NOT(ISERROR(SEARCH(("Catastrófico"),(Z89))))</formula>
    </cfRule>
  </conditionalFormatting>
  <conditionalFormatting sqref="Z89 Z91">
    <cfRule type="containsText" dxfId="740" priority="744" operator="containsText" text="Mayor">
      <formula>NOT(ISERROR(SEARCH(("Mayor"),(Z89))))</formula>
    </cfRule>
  </conditionalFormatting>
  <conditionalFormatting sqref="Z89 Z91">
    <cfRule type="containsText" dxfId="739" priority="745" operator="containsText" text="Moderado">
      <formula>NOT(ISERROR(SEARCH(("Moderado"),(Z89))))</formula>
    </cfRule>
  </conditionalFormatting>
  <conditionalFormatting sqref="Z89 Z91">
    <cfRule type="containsText" dxfId="738" priority="746" operator="containsText" text="Menor">
      <formula>NOT(ISERROR(SEARCH(("Menor"),(Z89))))</formula>
    </cfRule>
  </conditionalFormatting>
  <conditionalFormatting sqref="Z89 Z91">
    <cfRule type="containsText" dxfId="737" priority="747" operator="containsText" text="Leve">
      <formula>NOT(ISERROR(SEARCH(("Leve"),(Z89))))</formula>
    </cfRule>
  </conditionalFormatting>
  <conditionalFormatting sqref="AA89 AA91">
    <cfRule type="containsText" dxfId="736" priority="748" operator="containsText" text="Bajo">
      <formula>NOT(ISERROR(SEARCH(("Bajo"),(AA89))))</formula>
    </cfRule>
  </conditionalFormatting>
  <conditionalFormatting sqref="AA89 AA91">
    <cfRule type="containsText" dxfId="735" priority="749" operator="containsText" text="Moderado">
      <formula>NOT(ISERROR(SEARCH(("Moderado"),(AA89))))</formula>
    </cfRule>
  </conditionalFormatting>
  <conditionalFormatting sqref="AA89 AA91">
    <cfRule type="containsText" dxfId="734" priority="750" operator="containsText" text="Alto">
      <formula>NOT(ISERROR(SEARCH(("Alto"),(AA89))))</formula>
    </cfRule>
  </conditionalFormatting>
  <conditionalFormatting sqref="AA89 AA91">
    <cfRule type="containsText" dxfId="733" priority="751" operator="containsText" text="Extremo">
      <formula>NOT(ISERROR(SEARCH(("Extremo"),(AA89))))</formula>
    </cfRule>
  </conditionalFormatting>
  <conditionalFormatting sqref="M93">
    <cfRule type="containsText" dxfId="732" priority="730" operator="containsText" text="Bajo">
      <formula>NOT(ISERROR(SEARCH("Bajo",M93)))</formula>
    </cfRule>
    <cfRule type="containsText" dxfId="731" priority="731" operator="containsText" text="Moderado">
      <formula>NOT(ISERROR(SEARCH("Moderado",M93)))</formula>
    </cfRule>
    <cfRule type="containsText" dxfId="730" priority="732" operator="containsText" text="Alto">
      <formula>NOT(ISERROR(SEARCH("Alto",M93)))</formula>
    </cfRule>
    <cfRule type="containsText" dxfId="729" priority="733" operator="containsText" text="Extremo">
      <formula>NOT(ISERROR(SEARCH("Extremo",M93)))</formula>
    </cfRule>
  </conditionalFormatting>
  <conditionalFormatting sqref="X93">
    <cfRule type="containsText" dxfId="728" priority="725" operator="containsText" text="Muy Bajo">
      <formula>NOT(ISERROR(SEARCH("Muy Bajo",X93)))</formula>
    </cfRule>
    <cfRule type="containsText" dxfId="727" priority="726" operator="containsText" text="Baja">
      <formula>NOT(ISERROR(SEARCH("Baja",X93)))</formula>
    </cfRule>
    <cfRule type="containsText" dxfId="726" priority="727" operator="containsText" text="Muy alta">
      <formula>NOT(ISERROR(SEARCH("Muy alta",X93)))</formula>
    </cfRule>
    <cfRule type="containsText" dxfId="725" priority="728" operator="containsText" text="Alta">
      <formula>NOT(ISERROR(SEARCH("Alta",X93)))</formula>
    </cfRule>
    <cfRule type="containsText" dxfId="724" priority="729" operator="containsText" text="Media">
      <formula>NOT(ISERROR(SEARCH("Media",X93)))</formula>
    </cfRule>
  </conditionalFormatting>
  <conditionalFormatting sqref="Z93">
    <cfRule type="containsText" dxfId="723" priority="720" operator="containsText" text="Catastrófico">
      <formula>NOT(ISERROR(SEARCH("Catastrófico",Z93)))</formula>
    </cfRule>
    <cfRule type="containsText" dxfId="722" priority="721" operator="containsText" text="Mayor">
      <formula>NOT(ISERROR(SEARCH("Mayor",Z93)))</formula>
    </cfRule>
    <cfRule type="containsText" dxfId="721" priority="722" operator="containsText" text="Moderado">
      <formula>NOT(ISERROR(SEARCH("Moderado",Z93)))</formula>
    </cfRule>
    <cfRule type="containsText" dxfId="720" priority="723" operator="containsText" text="Menor">
      <formula>NOT(ISERROR(SEARCH("Menor",Z93)))</formula>
    </cfRule>
    <cfRule type="containsText" dxfId="719" priority="724" operator="containsText" text="Leve">
      <formula>NOT(ISERROR(SEARCH("Leve",Z93)))</formula>
    </cfRule>
  </conditionalFormatting>
  <conditionalFormatting sqref="AA93">
    <cfRule type="containsText" dxfId="718" priority="716" operator="containsText" text="Bajo">
      <formula>NOT(ISERROR(SEARCH("Bajo",AA93)))</formula>
    </cfRule>
    <cfRule type="containsText" dxfId="717" priority="717" operator="containsText" text="Moderado">
      <formula>NOT(ISERROR(SEARCH("Moderado",AA93)))</formula>
    </cfRule>
    <cfRule type="containsText" dxfId="716" priority="718" operator="containsText" text="Alto">
      <formula>NOT(ISERROR(SEARCH("Alto",AA93)))</formula>
    </cfRule>
    <cfRule type="containsText" dxfId="715" priority="719" operator="containsText" text="Extremo">
      <formula>NOT(ISERROR(SEARCH("Extremo",AA93)))</formula>
    </cfRule>
  </conditionalFormatting>
  <conditionalFormatting sqref="M95:M96">
    <cfRule type="containsText" dxfId="714" priority="712" operator="containsText" text="Bajo">
      <formula>NOT(ISERROR(SEARCH("Bajo",M95)))</formula>
    </cfRule>
    <cfRule type="containsText" dxfId="713" priority="713" operator="containsText" text="Moderado">
      <formula>NOT(ISERROR(SEARCH("Moderado",M95)))</formula>
    </cfRule>
    <cfRule type="containsText" dxfId="712" priority="714" operator="containsText" text="Alto">
      <formula>NOT(ISERROR(SEARCH("Alto",M95)))</formula>
    </cfRule>
    <cfRule type="containsText" dxfId="711" priority="715" operator="containsText" text="Extremo">
      <formula>NOT(ISERROR(SEARCH("Extremo",M95)))</formula>
    </cfRule>
  </conditionalFormatting>
  <conditionalFormatting sqref="X95:X96">
    <cfRule type="containsText" dxfId="710" priority="707" operator="containsText" text="Muy Bajo">
      <formula>NOT(ISERROR(SEARCH("Muy Bajo",X95)))</formula>
    </cfRule>
    <cfRule type="containsText" dxfId="709" priority="708" operator="containsText" text="Baja">
      <formula>NOT(ISERROR(SEARCH("Baja",X95)))</formula>
    </cfRule>
    <cfRule type="containsText" dxfId="708" priority="709" operator="containsText" text="Muy alta">
      <formula>NOT(ISERROR(SEARCH("Muy alta",X95)))</formula>
    </cfRule>
    <cfRule type="containsText" dxfId="707" priority="710" operator="containsText" text="Alta">
      <formula>NOT(ISERROR(SEARCH("Alta",X95)))</formula>
    </cfRule>
    <cfRule type="containsText" dxfId="706" priority="711" operator="containsText" text="Media">
      <formula>NOT(ISERROR(SEARCH("Media",X95)))</formula>
    </cfRule>
  </conditionalFormatting>
  <conditionalFormatting sqref="Z95:Z96">
    <cfRule type="containsText" dxfId="705" priority="702" operator="containsText" text="Catastrófico">
      <formula>NOT(ISERROR(SEARCH("Catastrófico",Z95)))</formula>
    </cfRule>
    <cfRule type="containsText" dxfId="704" priority="703" operator="containsText" text="Mayor">
      <formula>NOT(ISERROR(SEARCH("Mayor",Z95)))</formula>
    </cfRule>
    <cfRule type="containsText" dxfId="703" priority="704" operator="containsText" text="Moderado">
      <formula>NOT(ISERROR(SEARCH("Moderado",Z95)))</formula>
    </cfRule>
    <cfRule type="containsText" dxfId="702" priority="705" operator="containsText" text="Menor">
      <formula>NOT(ISERROR(SEARCH("Menor",Z95)))</formula>
    </cfRule>
    <cfRule type="containsText" dxfId="701" priority="706" operator="containsText" text="Leve">
      <formula>NOT(ISERROR(SEARCH("Leve",Z95)))</formula>
    </cfRule>
  </conditionalFormatting>
  <conditionalFormatting sqref="AA95:AA96">
    <cfRule type="containsText" dxfId="700" priority="698" operator="containsText" text="Bajo">
      <formula>NOT(ISERROR(SEARCH("Bajo",AA95)))</formula>
    </cfRule>
    <cfRule type="containsText" dxfId="699" priority="699" operator="containsText" text="Moderado">
      <formula>NOT(ISERROR(SEARCH("Moderado",AA95)))</formula>
    </cfRule>
    <cfRule type="containsText" dxfId="698" priority="700" operator="containsText" text="Alto">
      <formula>NOT(ISERROR(SEARCH("Alto",AA95)))</formula>
    </cfRule>
    <cfRule type="containsText" dxfId="697" priority="701" operator="containsText" text="Extremo">
      <formula>NOT(ISERROR(SEARCH("Extremo",AA95)))</formula>
    </cfRule>
  </conditionalFormatting>
  <conditionalFormatting sqref="I91">
    <cfRule type="containsText" dxfId="696" priority="693" operator="containsText" text="Muy Bajo">
      <formula>NOT(ISERROR(SEARCH("Muy Bajo",I91)))</formula>
    </cfRule>
    <cfRule type="containsText" dxfId="695" priority="694" operator="containsText" text="Baja">
      <formula>NOT(ISERROR(SEARCH("Baja",I91)))</formula>
    </cfRule>
    <cfRule type="containsText" dxfId="694" priority="695" operator="containsText" text="Muy alta">
      <formula>NOT(ISERROR(SEARCH("Muy alta",I91)))</formula>
    </cfRule>
    <cfRule type="containsText" dxfId="693" priority="696" operator="containsText" text="Alta">
      <formula>NOT(ISERROR(SEARCH("Alta",I91)))</formula>
    </cfRule>
    <cfRule type="containsText" dxfId="692" priority="697" operator="containsText" text="Media">
      <formula>NOT(ISERROR(SEARCH("Media",I91)))</formula>
    </cfRule>
  </conditionalFormatting>
  <conditionalFormatting sqref="I93">
    <cfRule type="containsText" dxfId="691" priority="688" operator="containsText" text="Muy Bajo">
      <formula>NOT(ISERROR(SEARCH("Muy Bajo",I93)))</formula>
    </cfRule>
    <cfRule type="containsText" dxfId="690" priority="689" operator="containsText" text="Baja">
      <formula>NOT(ISERROR(SEARCH("Baja",I93)))</formula>
    </cfRule>
    <cfRule type="containsText" dxfId="689" priority="690" operator="containsText" text="Muy alta">
      <formula>NOT(ISERROR(SEARCH("Muy alta",I93)))</formula>
    </cfRule>
    <cfRule type="containsText" dxfId="688" priority="691" operator="containsText" text="Alta">
      <formula>NOT(ISERROR(SEARCH("Alta",I93)))</formula>
    </cfRule>
    <cfRule type="containsText" dxfId="687" priority="692" operator="containsText" text="Media">
      <formula>NOT(ISERROR(SEARCH("Media",I93)))</formula>
    </cfRule>
  </conditionalFormatting>
  <conditionalFormatting sqref="M98 M100">
    <cfRule type="containsText" dxfId="686" priority="684" operator="containsText" text="Bajo">
      <formula>NOT(ISERROR(SEARCH("Bajo",M98)))</formula>
    </cfRule>
    <cfRule type="containsText" dxfId="685" priority="685" operator="containsText" text="Moderado">
      <formula>NOT(ISERROR(SEARCH("Moderado",M98)))</formula>
    </cfRule>
    <cfRule type="containsText" dxfId="684" priority="686" operator="containsText" text="Alto">
      <formula>NOT(ISERROR(SEARCH("Alto",M98)))</formula>
    </cfRule>
    <cfRule type="containsText" dxfId="683" priority="687" operator="containsText" text="Extremo">
      <formula>NOT(ISERROR(SEARCH("Extremo",M98)))</formula>
    </cfRule>
  </conditionalFormatting>
  <conditionalFormatting sqref="X98 X100 X103">
    <cfRule type="containsText" dxfId="682" priority="679" operator="containsText" text="Muy Bajo">
      <formula>NOT(ISERROR(SEARCH("Muy Bajo",X98)))</formula>
    </cfRule>
    <cfRule type="containsText" dxfId="681" priority="680" operator="containsText" text="Baja">
      <formula>NOT(ISERROR(SEARCH("Baja",X98)))</formula>
    </cfRule>
    <cfRule type="containsText" dxfId="680" priority="681" operator="containsText" text="Muy alta">
      <formula>NOT(ISERROR(SEARCH("Muy alta",X98)))</formula>
    </cfRule>
    <cfRule type="containsText" dxfId="679" priority="682" operator="containsText" text="Alta">
      <formula>NOT(ISERROR(SEARCH("Alta",X98)))</formula>
    </cfRule>
    <cfRule type="containsText" dxfId="678" priority="683" operator="containsText" text="Media">
      <formula>NOT(ISERROR(SEARCH("Media",X98)))</formula>
    </cfRule>
  </conditionalFormatting>
  <conditionalFormatting sqref="Z98 Z100 Z103">
    <cfRule type="containsText" dxfId="677" priority="674" operator="containsText" text="Catastrófico">
      <formula>NOT(ISERROR(SEARCH("Catastrófico",Z98)))</formula>
    </cfRule>
    <cfRule type="containsText" dxfId="676" priority="675" operator="containsText" text="Mayor">
      <formula>NOT(ISERROR(SEARCH("Mayor",Z98)))</formula>
    </cfRule>
    <cfRule type="containsText" dxfId="675" priority="676" operator="containsText" text="Moderado">
      <formula>NOT(ISERROR(SEARCH("Moderado",Z98)))</formula>
    </cfRule>
    <cfRule type="containsText" dxfId="674" priority="677" operator="containsText" text="Menor">
      <formula>NOT(ISERROR(SEARCH("Menor",Z98)))</formula>
    </cfRule>
    <cfRule type="containsText" dxfId="673" priority="678" operator="containsText" text="Leve">
      <formula>NOT(ISERROR(SEARCH("Leve",Z98)))</formula>
    </cfRule>
  </conditionalFormatting>
  <conditionalFormatting sqref="AA98 AA100 AA103">
    <cfRule type="containsText" dxfId="672" priority="670" operator="containsText" text="Bajo">
      <formula>NOT(ISERROR(SEARCH("Bajo",AA98)))</formula>
    </cfRule>
    <cfRule type="containsText" dxfId="671" priority="671" operator="containsText" text="Moderado">
      <formula>NOT(ISERROR(SEARCH("Moderado",AA98)))</formula>
    </cfRule>
    <cfRule type="containsText" dxfId="670" priority="672" operator="containsText" text="Alto">
      <formula>NOT(ISERROR(SEARCH("Alto",AA98)))</formula>
    </cfRule>
    <cfRule type="containsText" dxfId="669" priority="673" operator="containsText" text="Extremo">
      <formula>NOT(ISERROR(SEARCH("Extremo",AA98)))</formula>
    </cfRule>
  </conditionalFormatting>
  <conditionalFormatting sqref="M103">
    <cfRule type="containsText" dxfId="668" priority="666" operator="containsText" text="Bajo">
      <formula>NOT(ISERROR(SEARCH("Bajo",M103)))</formula>
    </cfRule>
    <cfRule type="containsText" dxfId="667" priority="667" operator="containsText" text="Moderado">
      <formula>NOT(ISERROR(SEARCH("Moderado",M103)))</formula>
    </cfRule>
    <cfRule type="containsText" dxfId="666" priority="668" operator="containsText" text="Alto">
      <formula>NOT(ISERROR(SEARCH("Alto",M103)))</formula>
    </cfRule>
    <cfRule type="containsText" dxfId="665" priority="669" operator="containsText" text="Extremo">
      <formula>NOT(ISERROR(SEARCH("Extremo",M103)))</formula>
    </cfRule>
  </conditionalFormatting>
  <conditionalFormatting sqref="I87">
    <cfRule type="containsText" dxfId="664" priority="661" operator="containsText" text="Muy Bajo">
      <formula>NOT(ISERROR(SEARCH("Muy Bajo",I87)))</formula>
    </cfRule>
    <cfRule type="containsText" dxfId="663" priority="662" operator="containsText" text="Baja">
      <formula>NOT(ISERROR(SEARCH("Baja",I87)))</formula>
    </cfRule>
    <cfRule type="containsText" dxfId="662" priority="663" operator="containsText" text="Muy alta">
      <formula>NOT(ISERROR(SEARCH("Muy alta",I87)))</formula>
    </cfRule>
    <cfRule type="containsText" dxfId="661" priority="664" operator="containsText" text="Alta">
      <formula>NOT(ISERROR(SEARCH("Alta",I87)))</formula>
    </cfRule>
    <cfRule type="containsText" dxfId="660" priority="665" operator="containsText" text="Media">
      <formula>NOT(ISERROR(SEARCH("Media",I87)))</formula>
    </cfRule>
  </conditionalFormatting>
  <conditionalFormatting sqref="I79">
    <cfRule type="containsText" dxfId="659" priority="656" operator="containsText" text="Muy Bajo">
      <formula>NOT(ISERROR(SEARCH("Muy Bajo",I79)))</formula>
    </cfRule>
    <cfRule type="containsText" dxfId="658" priority="657" operator="containsText" text="Baja">
      <formula>NOT(ISERROR(SEARCH("Baja",I79)))</formula>
    </cfRule>
    <cfRule type="containsText" dxfId="657" priority="658" operator="containsText" text="Muy alta">
      <formula>NOT(ISERROR(SEARCH("Muy alta",I79)))</formula>
    </cfRule>
    <cfRule type="containsText" dxfId="656" priority="659" operator="containsText" text="Alta">
      <formula>NOT(ISERROR(SEARCH("Alta",I79)))</formula>
    </cfRule>
    <cfRule type="containsText" dxfId="655" priority="660" operator="containsText" text="Media">
      <formula>NOT(ISERROR(SEARCH("Media",I79)))</formula>
    </cfRule>
  </conditionalFormatting>
  <conditionalFormatting sqref="K79">
    <cfRule type="containsText" dxfId="654" priority="651" operator="containsText" text="Catastrófico">
      <formula>NOT(ISERROR(SEARCH("Catastrófico",K79)))</formula>
    </cfRule>
    <cfRule type="containsText" dxfId="653" priority="652" operator="containsText" text="Mayor">
      <formula>NOT(ISERROR(SEARCH("Mayor",K79)))</formula>
    </cfRule>
    <cfRule type="containsText" dxfId="652" priority="653" operator="containsText" text="Moderado">
      <formula>NOT(ISERROR(SEARCH("Moderado",K79)))</formula>
    </cfRule>
    <cfRule type="containsText" dxfId="651" priority="654" operator="containsText" text="Menor">
      <formula>NOT(ISERROR(SEARCH("Menor",K79)))</formula>
    </cfRule>
    <cfRule type="containsText" dxfId="650" priority="655" operator="containsText" text="Leve">
      <formula>NOT(ISERROR(SEARCH("Leve",K79)))</formula>
    </cfRule>
  </conditionalFormatting>
  <conditionalFormatting sqref="I81">
    <cfRule type="containsText" dxfId="649" priority="646" operator="containsText" text="Muy Bajo">
      <formula>NOT(ISERROR(SEARCH("Muy Bajo",I81)))</formula>
    </cfRule>
    <cfRule type="containsText" dxfId="648" priority="647" operator="containsText" text="Baja">
      <formula>NOT(ISERROR(SEARCH("Baja",I81)))</formula>
    </cfRule>
    <cfRule type="containsText" dxfId="647" priority="648" operator="containsText" text="Muy alta">
      <formula>NOT(ISERROR(SEARCH("Muy alta",I81)))</formula>
    </cfRule>
    <cfRule type="containsText" dxfId="646" priority="649" operator="containsText" text="Alta">
      <formula>NOT(ISERROR(SEARCH("Alta",I81)))</formula>
    </cfRule>
    <cfRule type="containsText" dxfId="645" priority="650" operator="containsText" text="Media">
      <formula>NOT(ISERROR(SEARCH("Media",I81)))</formula>
    </cfRule>
  </conditionalFormatting>
  <conditionalFormatting sqref="K81">
    <cfRule type="containsText" dxfId="644" priority="641" operator="containsText" text="Catastrófico">
      <formula>NOT(ISERROR(SEARCH("Catastrófico",K81)))</formula>
    </cfRule>
    <cfRule type="containsText" dxfId="643" priority="642" operator="containsText" text="Mayor">
      <formula>NOT(ISERROR(SEARCH("Mayor",K81)))</formula>
    </cfRule>
    <cfRule type="containsText" dxfId="642" priority="643" operator="containsText" text="Moderado">
      <formula>NOT(ISERROR(SEARCH("Moderado",K81)))</formula>
    </cfRule>
    <cfRule type="containsText" dxfId="641" priority="644" operator="containsText" text="Menor">
      <formula>NOT(ISERROR(SEARCH("Menor",K81)))</formula>
    </cfRule>
    <cfRule type="containsText" dxfId="640" priority="645" operator="containsText" text="Leve">
      <formula>NOT(ISERROR(SEARCH("Leve",K81)))</formula>
    </cfRule>
  </conditionalFormatting>
  <conditionalFormatting sqref="I83">
    <cfRule type="containsText" dxfId="639" priority="636" operator="containsText" text="Muy Bajo">
      <formula>NOT(ISERROR(SEARCH("Muy Bajo",I83)))</formula>
    </cfRule>
    <cfRule type="containsText" dxfId="638" priority="637" operator="containsText" text="Baja">
      <formula>NOT(ISERROR(SEARCH("Baja",I83)))</formula>
    </cfRule>
    <cfRule type="containsText" dxfId="637" priority="638" operator="containsText" text="Muy alta">
      <formula>NOT(ISERROR(SEARCH("Muy alta",I83)))</formula>
    </cfRule>
    <cfRule type="containsText" dxfId="636" priority="639" operator="containsText" text="Alta">
      <formula>NOT(ISERROR(SEARCH("Alta",I83)))</formula>
    </cfRule>
    <cfRule type="containsText" dxfId="635" priority="640" operator="containsText" text="Media">
      <formula>NOT(ISERROR(SEARCH("Media",I83)))</formula>
    </cfRule>
  </conditionalFormatting>
  <conditionalFormatting sqref="K83">
    <cfRule type="containsText" dxfId="634" priority="631" operator="containsText" text="Catastrófico">
      <formula>NOT(ISERROR(SEARCH("Catastrófico",K83)))</formula>
    </cfRule>
    <cfRule type="containsText" dxfId="633" priority="632" operator="containsText" text="Mayor">
      <formula>NOT(ISERROR(SEARCH("Mayor",K83)))</formula>
    </cfRule>
    <cfRule type="containsText" dxfId="632" priority="633" operator="containsText" text="Moderado">
      <formula>NOT(ISERROR(SEARCH("Moderado",K83)))</formula>
    </cfRule>
    <cfRule type="containsText" dxfId="631" priority="634" operator="containsText" text="Menor">
      <formula>NOT(ISERROR(SEARCH("Menor",K83)))</formula>
    </cfRule>
    <cfRule type="containsText" dxfId="630" priority="635" operator="containsText" text="Leve">
      <formula>NOT(ISERROR(SEARCH("Leve",K83)))</formula>
    </cfRule>
  </conditionalFormatting>
  <conditionalFormatting sqref="I85">
    <cfRule type="containsText" dxfId="629" priority="626" operator="containsText" text="Muy Bajo">
      <formula>NOT(ISERROR(SEARCH("Muy Bajo",I85)))</formula>
    </cfRule>
    <cfRule type="containsText" dxfId="628" priority="627" operator="containsText" text="Baja">
      <formula>NOT(ISERROR(SEARCH("Baja",I85)))</formula>
    </cfRule>
    <cfRule type="containsText" dxfId="627" priority="628" operator="containsText" text="Muy alta">
      <formula>NOT(ISERROR(SEARCH("Muy alta",I85)))</formula>
    </cfRule>
    <cfRule type="containsText" dxfId="626" priority="629" operator="containsText" text="Alta">
      <formula>NOT(ISERROR(SEARCH("Alta",I85)))</formula>
    </cfRule>
    <cfRule type="containsText" dxfId="625" priority="630" operator="containsText" text="Media">
      <formula>NOT(ISERROR(SEARCH("Media",I85)))</formula>
    </cfRule>
  </conditionalFormatting>
  <conditionalFormatting sqref="K85">
    <cfRule type="containsText" dxfId="624" priority="621" operator="containsText" text="Catastrófico">
      <formula>NOT(ISERROR(SEARCH("Catastrófico",K85)))</formula>
    </cfRule>
    <cfRule type="containsText" dxfId="623" priority="622" operator="containsText" text="Mayor">
      <formula>NOT(ISERROR(SEARCH("Mayor",K85)))</formula>
    </cfRule>
    <cfRule type="containsText" dxfId="622" priority="623" operator="containsText" text="Moderado">
      <formula>NOT(ISERROR(SEARCH("Moderado",K85)))</formula>
    </cfRule>
    <cfRule type="containsText" dxfId="621" priority="624" operator="containsText" text="Menor">
      <formula>NOT(ISERROR(SEARCH("Menor",K85)))</formula>
    </cfRule>
    <cfRule type="containsText" dxfId="620" priority="625" operator="containsText" text="Leve">
      <formula>NOT(ISERROR(SEARCH("Leve",K85)))</formula>
    </cfRule>
  </conditionalFormatting>
  <conditionalFormatting sqref="K87">
    <cfRule type="containsText" dxfId="619" priority="616" operator="containsText" text="Catastrófico">
      <formula>NOT(ISERROR(SEARCH("Catastrófico",K87)))</formula>
    </cfRule>
    <cfRule type="containsText" dxfId="618" priority="617" operator="containsText" text="Mayor">
      <formula>NOT(ISERROR(SEARCH("Mayor",K87)))</formula>
    </cfRule>
    <cfRule type="containsText" dxfId="617" priority="618" operator="containsText" text="Moderado">
      <formula>NOT(ISERROR(SEARCH("Moderado",K87)))</formula>
    </cfRule>
    <cfRule type="containsText" dxfId="616" priority="619" operator="containsText" text="Menor">
      <formula>NOT(ISERROR(SEARCH("Menor",K87)))</formula>
    </cfRule>
    <cfRule type="containsText" dxfId="615" priority="620" operator="containsText" text="Leve">
      <formula>NOT(ISERROR(SEARCH("Leve",K87)))</formula>
    </cfRule>
  </conditionalFormatting>
  <conditionalFormatting sqref="I89">
    <cfRule type="containsText" dxfId="614" priority="611" operator="containsText" text="Muy Bajo">
      <formula>NOT(ISERROR(SEARCH("Muy Bajo",I89)))</formula>
    </cfRule>
    <cfRule type="containsText" dxfId="613" priority="612" operator="containsText" text="Baja">
      <formula>NOT(ISERROR(SEARCH("Baja",I89)))</formula>
    </cfRule>
    <cfRule type="containsText" dxfId="612" priority="613" operator="containsText" text="Muy alta">
      <formula>NOT(ISERROR(SEARCH("Muy alta",I89)))</formula>
    </cfRule>
    <cfRule type="containsText" dxfId="611" priority="614" operator="containsText" text="Alta">
      <formula>NOT(ISERROR(SEARCH("Alta",I89)))</formula>
    </cfRule>
    <cfRule type="containsText" dxfId="610" priority="615" operator="containsText" text="Media">
      <formula>NOT(ISERROR(SEARCH("Media",I89)))</formula>
    </cfRule>
  </conditionalFormatting>
  <conditionalFormatting sqref="K89">
    <cfRule type="containsText" dxfId="609" priority="606" operator="containsText" text="Catastrófico">
      <formula>NOT(ISERROR(SEARCH("Catastrófico",K89)))</formula>
    </cfRule>
    <cfRule type="containsText" dxfId="608" priority="607" operator="containsText" text="Mayor">
      <formula>NOT(ISERROR(SEARCH("Mayor",K89)))</formula>
    </cfRule>
    <cfRule type="containsText" dxfId="607" priority="608" operator="containsText" text="Moderado">
      <formula>NOT(ISERROR(SEARCH("Moderado",K89)))</formula>
    </cfRule>
    <cfRule type="containsText" dxfId="606" priority="609" operator="containsText" text="Menor">
      <formula>NOT(ISERROR(SEARCH("Menor",K89)))</formula>
    </cfRule>
    <cfRule type="containsText" dxfId="605" priority="610" operator="containsText" text="Leve">
      <formula>NOT(ISERROR(SEARCH("Leve",K89)))</formula>
    </cfRule>
  </conditionalFormatting>
  <conditionalFormatting sqref="K91">
    <cfRule type="containsText" dxfId="604" priority="601" operator="containsText" text="Catastrófico">
      <formula>NOT(ISERROR(SEARCH("Catastrófico",K91)))</formula>
    </cfRule>
    <cfRule type="containsText" dxfId="603" priority="602" operator="containsText" text="Mayor">
      <formula>NOT(ISERROR(SEARCH("Mayor",K91)))</formula>
    </cfRule>
    <cfRule type="containsText" dxfId="602" priority="603" operator="containsText" text="Moderado">
      <formula>NOT(ISERROR(SEARCH("Moderado",K91)))</formula>
    </cfRule>
    <cfRule type="containsText" dxfId="601" priority="604" operator="containsText" text="Menor">
      <formula>NOT(ISERROR(SEARCH("Menor",K91)))</formula>
    </cfRule>
    <cfRule type="containsText" dxfId="600" priority="605" operator="containsText" text="Leve">
      <formula>NOT(ISERROR(SEARCH("Leve",K91)))</formula>
    </cfRule>
  </conditionalFormatting>
  <conditionalFormatting sqref="K93">
    <cfRule type="containsText" dxfId="599" priority="596" operator="containsText" text="Catastrófico">
      <formula>NOT(ISERROR(SEARCH("Catastrófico",K93)))</formula>
    </cfRule>
    <cfRule type="containsText" dxfId="598" priority="597" operator="containsText" text="Mayor">
      <formula>NOT(ISERROR(SEARCH("Mayor",K93)))</formula>
    </cfRule>
    <cfRule type="containsText" dxfId="597" priority="598" operator="containsText" text="Moderado">
      <formula>NOT(ISERROR(SEARCH("Moderado",K93)))</formula>
    </cfRule>
    <cfRule type="containsText" dxfId="596" priority="599" operator="containsText" text="Menor">
      <formula>NOT(ISERROR(SEARCH("Menor",K93)))</formula>
    </cfRule>
    <cfRule type="containsText" dxfId="595" priority="600" operator="containsText" text="Leve">
      <formula>NOT(ISERROR(SEARCH("Leve",K93)))</formula>
    </cfRule>
  </conditionalFormatting>
  <conditionalFormatting sqref="I95">
    <cfRule type="containsText" dxfId="594" priority="591" operator="containsText" text="Muy Bajo">
      <formula>NOT(ISERROR(SEARCH("Muy Bajo",I95)))</formula>
    </cfRule>
    <cfRule type="containsText" dxfId="593" priority="592" operator="containsText" text="Baja">
      <formula>NOT(ISERROR(SEARCH("Baja",I95)))</formula>
    </cfRule>
    <cfRule type="containsText" dxfId="592" priority="593" operator="containsText" text="Muy alta">
      <formula>NOT(ISERROR(SEARCH("Muy alta",I95)))</formula>
    </cfRule>
    <cfRule type="containsText" dxfId="591" priority="594" operator="containsText" text="Alta">
      <formula>NOT(ISERROR(SEARCH("Alta",I95)))</formula>
    </cfRule>
    <cfRule type="containsText" dxfId="590" priority="595" operator="containsText" text="Media">
      <formula>NOT(ISERROR(SEARCH("Media",I95)))</formula>
    </cfRule>
  </conditionalFormatting>
  <conditionalFormatting sqref="K95">
    <cfRule type="containsText" dxfId="589" priority="586" operator="containsText" text="Catastrófico">
      <formula>NOT(ISERROR(SEARCH("Catastrófico",K95)))</formula>
    </cfRule>
    <cfRule type="containsText" dxfId="588" priority="587" operator="containsText" text="Mayor">
      <formula>NOT(ISERROR(SEARCH("Mayor",K95)))</formula>
    </cfRule>
    <cfRule type="containsText" dxfId="587" priority="588" operator="containsText" text="Moderado">
      <formula>NOT(ISERROR(SEARCH("Moderado",K95)))</formula>
    </cfRule>
    <cfRule type="containsText" dxfId="586" priority="589" operator="containsText" text="Menor">
      <formula>NOT(ISERROR(SEARCH("Menor",K95)))</formula>
    </cfRule>
    <cfRule type="containsText" dxfId="585" priority="590" operator="containsText" text="Leve">
      <formula>NOT(ISERROR(SEARCH("Leve",K95)))</formula>
    </cfRule>
  </conditionalFormatting>
  <conditionalFormatting sqref="I98">
    <cfRule type="containsText" dxfId="584" priority="581" operator="containsText" text="Muy Bajo">
      <formula>NOT(ISERROR(SEARCH("Muy Bajo",I98)))</formula>
    </cfRule>
    <cfRule type="containsText" dxfId="583" priority="582" operator="containsText" text="Baja">
      <formula>NOT(ISERROR(SEARCH("Baja",I98)))</formula>
    </cfRule>
    <cfRule type="containsText" dxfId="582" priority="583" operator="containsText" text="Muy alta">
      <formula>NOT(ISERROR(SEARCH("Muy alta",I98)))</formula>
    </cfRule>
    <cfRule type="containsText" dxfId="581" priority="584" operator="containsText" text="Alta">
      <formula>NOT(ISERROR(SEARCH("Alta",I98)))</formula>
    </cfRule>
    <cfRule type="containsText" dxfId="580" priority="585" operator="containsText" text="Media">
      <formula>NOT(ISERROR(SEARCH("Media",I98)))</formula>
    </cfRule>
  </conditionalFormatting>
  <conditionalFormatting sqref="K98">
    <cfRule type="containsText" dxfId="579" priority="576" operator="containsText" text="Catastrófico">
      <formula>NOT(ISERROR(SEARCH("Catastrófico",K98)))</formula>
    </cfRule>
    <cfRule type="containsText" dxfId="578" priority="577" operator="containsText" text="Mayor">
      <formula>NOT(ISERROR(SEARCH("Mayor",K98)))</formula>
    </cfRule>
    <cfRule type="containsText" dxfId="577" priority="578" operator="containsText" text="Moderado">
      <formula>NOT(ISERROR(SEARCH("Moderado",K98)))</formula>
    </cfRule>
    <cfRule type="containsText" dxfId="576" priority="579" operator="containsText" text="Menor">
      <formula>NOT(ISERROR(SEARCH("Menor",K98)))</formula>
    </cfRule>
    <cfRule type="containsText" dxfId="575" priority="580" operator="containsText" text="Leve">
      <formula>NOT(ISERROR(SEARCH("Leve",K98)))</formula>
    </cfRule>
  </conditionalFormatting>
  <conditionalFormatting sqref="I100">
    <cfRule type="containsText" dxfId="574" priority="571" operator="containsText" text="Muy Bajo">
      <formula>NOT(ISERROR(SEARCH("Muy Bajo",I100)))</formula>
    </cfRule>
    <cfRule type="containsText" dxfId="573" priority="572" operator="containsText" text="Baja">
      <formula>NOT(ISERROR(SEARCH("Baja",I100)))</formula>
    </cfRule>
    <cfRule type="containsText" dxfId="572" priority="573" operator="containsText" text="Muy alta">
      <formula>NOT(ISERROR(SEARCH("Muy alta",I100)))</formula>
    </cfRule>
    <cfRule type="containsText" dxfId="571" priority="574" operator="containsText" text="Alta">
      <formula>NOT(ISERROR(SEARCH("Alta",I100)))</formula>
    </cfRule>
    <cfRule type="containsText" dxfId="570" priority="575" operator="containsText" text="Media">
      <formula>NOT(ISERROR(SEARCH("Media",I100)))</formula>
    </cfRule>
  </conditionalFormatting>
  <conditionalFormatting sqref="K100">
    <cfRule type="containsText" dxfId="569" priority="566" operator="containsText" text="Catastrófico">
      <formula>NOT(ISERROR(SEARCH("Catastrófico",K100)))</formula>
    </cfRule>
    <cfRule type="containsText" dxfId="568" priority="567" operator="containsText" text="Mayor">
      <formula>NOT(ISERROR(SEARCH("Mayor",K100)))</formula>
    </cfRule>
    <cfRule type="containsText" dxfId="567" priority="568" operator="containsText" text="Moderado">
      <formula>NOT(ISERROR(SEARCH("Moderado",K100)))</formula>
    </cfRule>
    <cfRule type="containsText" dxfId="566" priority="569" operator="containsText" text="Menor">
      <formula>NOT(ISERROR(SEARCH("Menor",K100)))</formula>
    </cfRule>
    <cfRule type="containsText" dxfId="565" priority="570" operator="containsText" text="Leve">
      <formula>NOT(ISERROR(SEARCH("Leve",K100)))</formula>
    </cfRule>
  </conditionalFormatting>
  <conditionalFormatting sqref="I103">
    <cfRule type="containsText" dxfId="564" priority="561" operator="containsText" text="Muy Bajo">
      <formula>NOT(ISERROR(SEARCH("Muy Bajo",I103)))</formula>
    </cfRule>
    <cfRule type="containsText" dxfId="563" priority="562" operator="containsText" text="Baja">
      <formula>NOT(ISERROR(SEARCH("Baja",I103)))</formula>
    </cfRule>
    <cfRule type="containsText" dxfId="562" priority="563" operator="containsText" text="Muy alta">
      <formula>NOT(ISERROR(SEARCH("Muy alta",I103)))</formula>
    </cfRule>
    <cfRule type="containsText" dxfId="561" priority="564" operator="containsText" text="Alta">
      <formula>NOT(ISERROR(SEARCH("Alta",I103)))</formula>
    </cfRule>
    <cfRule type="containsText" dxfId="560" priority="565" operator="containsText" text="Media">
      <formula>NOT(ISERROR(SEARCH("Media",I103)))</formula>
    </cfRule>
  </conditionalFormatting>
  <conditionalFormatting sqref="K103">
    <cfRule type="containsText" dxfId="559" priority="556" operator="containsText" text="Catastrófico">
      <formula>NOT(ISERROR(SEARCH("Catastrófico",K103)))</formula>
    </cfRule>
    <cfRule type="containsText" dxfId="558" priority="557" operator="containsText" text="Mayor">
      <formula>NOT(ISERROR(SEARCH("Mayor",K103)))</formula>
    </cfRule>
    <cfRule type="containsText" dxfId="557" priority="558" operator="containsText" text="Moderado">
      <formula>NOT(ISERROR(SEARCH("Moderado",K103)))</formula>
    </cfRule>
    <cfRule type="containsText" dxfId="556" priority="559" operator="containsText" text="Menor">
      <formula>NOT(ISERROR(SEARCH("Menor",K103)))</formula>
    </cfRule>
    <cfRule type="containsText" dxfId="555" priority="560" operator="containsText" text="Leve">
      <formula>NOT(ISERROR(SEARCH("Leve",K103)))</formula>
    </cfRule>
  </conditionalFormatting>
  <conditionalFormatting sqref="I105">
    <cfRule type="containsText" dxfId="554" priority="528" operator="containsText" text="Muy Bajo">
      <formula>NOT(ISERROR(SEARCH(("Muy Bajo"),(I105))))</formula>
    </cfRule>
  </conditionalFormatting>
  <conditionalFormatting sqref="I105">
    <cfRule type="containsText" dxfId="553" priority="529" operator="containsText" text="Baja">
      <formula>NOT(ISERROR(SEARCH(("Baja"),(I105))))</formula>
    </cfRule>
  </conditionalFormatting>
  <conditionalFormatting sqref="I105">
    <cfRule type="containsText" dxfId="552" priority="530" operator="containsText" text="Muy alta">
      <formula>NOT(ISERROR(SEARCH(("Muy alta"),(I105))))</formula>
    </cfRule>
  </conditionalFormatting>
  <conditionalFormatting sqref="I105">
    <cfRule type="containsText" dxfId="551" priority="531" operator="containsText" text="Alta">
      <formula>NOT(ISERROR(SEARCH(("Alta"),(I105))))</formula>
    </cfRule>
  </conditionalFormatting>
  <conditionalFormatting sqref="I105">
    <cfRule type="containsText" dxfId="550" priority="532" operator="containsText" text="Media">
      <formula>NOT(ISERROR(SEARCH(("Media"),(I105))))</formula>
    </cfRule>
  </conditionalFormatting>
  <conditionalFormatting sqref="K105">
    <cfRule type="containsText" dxfId="549" priority="533" operator="containsText" text="Catastrófico">
      <formula>NOT(ISERROR(SEARCH(("Catastrófico"),(K105))))</formula>
    </cfRule>
  </conditionalFormatting>
  <conditionalFormatting sqref="K105">
    <cfRule type="containsText" dxfId="548" priority="534" operator="containsText" text="Mayor">
      <formula>NOT(ISERROR(SEARCH(("Mayor"),(K105))))</formula>
    </cfRule>
  </conditionalFormatting>
  <conditionalFormatting sqref="K105">
    <cfRule type="containsText" dxfId="547" priority="535" operator="containsText" text="Moderado">
      <formula>NOT(ISERROR(SEARCH(("Moderado"),(K105))))</formula>
    </cfRule>
  </conditionalFormatting>
  <conditionalFormatting sqref="K105">
    <cfRule type="containsText" dxfId="546" priority="536" operator="containsText" text="Menor">
      <formula>NOT(ISERROR(SEARCH(("Menor"),(K105))))</formula>
    </cfRule>
  </conditionalFormatting>
  <conditionalFormatting sqref="K105">
    <cfRule type="containsText" dxfId="545" priority="537" operator="containsText" text="Leve">
      <formula>NOT(ISERROR(SEARCH(("Leve"),(K105))))</formula>
    </cfRule>
  </conditionalFormatting>
  <conditionalFormatting sqref="M105">
    <cfRule type="containsText" dxfId="544" priority="538" operator="containsText" text="Bajo">
      <formula>NOT(ISERROR(SEARCH(("Bajo"),(M105))))</formula>
    </cfRule>
  </conditionalFormatting>
  <conditionalFormatting sqref="M105">
    <cfRule type="containsText" dxfId="543" priority="539" operator="containsText" text="Moderado">
      <formula>NOT(ISERROR(SEARCH(("Moderado"),(M105))))</formula>
    </cfRule>
  </conditionalFormatting>
  <conditionalFormatting sqref="M105">
    <cfRule type="containsText" dxfId="542" priority="540" operator="containsText" text="Alto">
      <formula>NOT(ISERROR(SEARCH(("Alto"),(M105))))</formula>
    </cfRule>
  </conditionalFormatting>
  <conditionalFormatting sqref="M105">
    <cfRule type="containsText" dxfId="541" priority="541" operator="containsText" text="Extremo">
      <formula>NOT(ISERROR(SEARCH(("Extremo"),(M105))))</formula>
    </cfRule>
  </conditionalFormatting>
  <conditionalFormatting sqref="X105">
    <cfRule type="containsText" dxfId="540" priority="542" operator="containsText" text="Muy Bajo">
      <formula>NOT(ISERROR(SEARCH(("Muy Bajo"),(X105))))</formula>
    </cfRule>
  </conditionalFormatting>
  <conditionalFormatting sqref="X105">
    <cfRule type="containsText" dxfId="539" priority="543" operator="containsText" text="Baja">
      <formula>NOT(ISERROR(SEARCH(("Baja"),(X105))))</formula>
    </cfRule>
  </conditionalFormatting>
  <conditionalFormatting sqref="X105">
    <cfRule type="containsText" dxfId="538" priority="544" operator="containsText" text="Muy alta">
      <formula>NOT(ISERROR(SEARCH(("Muy alta"),(X105))))</formula>
    </cfRule>
  </conditionalFormatting>
  <conditionalFormatting sqref="X105">
    <cfRule type="containsText" dxfId="537" priority="545" operator="containsText" text="Alta">
      <formula>NOT(ISERROR(SEARCH(("Alta"),(X105))))</formula>
    </cfRule>
  </conditionalFormatting>
  <conditionalFormatting sqref="X105">
    <cfRule type="containsText" dxfId="536" priority="546" operator="containsText" text="Media">
      <formula>NOT(ISERROR(SEARCH(("Media"),(X105))))</formula>
    </cfRule>
  </conditionalFormatting>
  <conditionalFormatting sqref="Z105">
    <cfRule type="containsText" dxfId="535" priority="547" operator="containsText" text="Catastrófico">
      <formula>NOT(ISERROR(SEARCH(("Catastrófico"),(Z105))))</formula>
    </cfRule>
  </conditionalFormatting>
  <conditionalFormatting sqref="Z105">
    <cfRule type="containsText" dxfId="534" priority="548" operator="containsText" text="Mayor">
      <formula>NOT(ISERROR(SEARCH(("Mayor"),(Z105))))</formula>
    </cfRule>
  </conditionalFormatting>
  <conditionalFormatting sqref="Z105">
    <cfRule type="containsText" dxfId="533" priority="549" operator="containsText" text="Moderado">
      <formula>NOT(ISERROR(SEARCH(("Moderado"),(Z105))))</formula>
    </cfRule>
  </conditionalFormatting>
  <conditionalFormatting sqref="Z105">
    <cfRule type="containsText" dxfId="532" priority="550" operator="containsText" text="Menor">
      <formula>NOT(ISERROR(SEARCH(("Menor"),(Z105))))</formula>
    </cfRule>
  </conditionalFormatting>
  <conditionalFormatting sqref="Z105">
    <cfRule type="containsText" dxfId="531" priority="551" operator="containsText" text="Leve">
      <formula>NOT(ISERROR(SEARCH(("Leve"),(Z105))))</formula>
    </cfRule>
  </conditionalFormatting>
  <conditionalFormatting sqref="AA105">
    <cfRule type="containsText" dxfId="530" priority="552" operator="containsText" text="Bajo">
      <formula>NOT(ISERROR(SEARCH(("Bajo"),(AA105))))</formula>
    </cfRule>
  </conditionalFormatting>
  <conditionalFormatting sqref="AA105">
    <cfRule type="containsText" dxfId="529" priority="553" operator="containsText" text="Moderado">
      <formula>NOT(ISERROR(SEARCH(("Moderado"),(AA105))))</formula>
    </cfRule>
  </conditionalFormatting>
  <conditionalFormatting sqref="AA105">
    <cfRule type="containsText" dxfId="528" priority="554" operator="containsText" text="Alto">
      <formula>NOT(ISERROR(SEARCH(("Alto"),(AA105))))</formula>
    </cfRule>
  </conditionalFormatting>
  <conditionalFormatting sqref="AA105">
    <cfRule type="containsText" dxfId="527" priority="555" operator="containsText" text="Extremo">
      <formula>NOT(ISERROR(SEARCH(("Extremo"),(AA105))))</formula>
    </cfRule>
  </conditionalFormatting>
  <conditionalFormatting sqref="I107:I110 I117 I121:I122 I124">
    <cfRule type="containsText" dxfId="526" priority="523" operator="containsText" text="Muy Bajo">
      <formula>NOT(ISERROR(SEARCH("Muy Bajo",I107)))</formula>
    </cfRule>
    <cfRule type="containsText" dxfId="525" priority="524" operator="containsText" text="Baja">
      <formula>NOT(ISERROR(SEARCH("Baja",I107)))</formula>
    </cfRule>
    <cfRule type="containsText" dxfId="524" priority="525" operator="containsText" text="Muy alta">
      <formula>NOT(ISERROR(SEARCH("Muy alta",I107)))</formula>
    </cfRule>
    <cfRule type="containsText" dxfId="523" priority="526" operator="containsText" text="Alta">
      <formula>NOT(ISERROR(SEARCH("Alta",I107)))</formula>
    </cfRule>
    <cfRule type="containsText" dxfId="522" priority="527" operator="containsText" text="Media">
      <formula>NOT(ISERROR(SEARCH("Media",I107)))</formula>
    </cfRule>
  </conditionalFormatting>
  <conditionalFormatting sqref="K107:K110 K117 K121:K122 K124">
    <cfRule type="containsText" dxfId="521" priority="518" operator="containsText" text="Catastrófico">
      <formula>NOT(ISERROR(SEARCH("Catastrófico",K107)))</formula>
    </cfRule>
    <cfRule type="containsText" dxfId="520" priority="519" operator="containsText" text="Mayor">
      <formula>NOT(ISERROR(SEARCH("Mayor",K107)))</formula>
    </cfRule>
    <cfRule type="containsText" dxfId="519" priority="520" operator="containsText" text="Moderado">
      <formula>NOT(ISERROR(SEARCH("Moderado",K107)))</formula>
    </cfRule>
    <cfRule type="containsText" dxfId="518" priority="521" operator="containsText" text="Menor">
      <formula>NOT(ISERROR(SEARCH("Menor",K107)))</formula>
    </cfRule>
    <cfRule type="containsText" dxfId="517" priority="522" operator="containsText" text="Leve">
      <formula>NOT(ISERROR(SEARCH("Leve",K107)))</formula>
    </cfRule>
  </conditionalFormatting>
  <conditionalFormatting sqref="M107:M110 M117 M121:M122 M124">
    <cfRule type="containsText" dxfId="516" priority="514" operator="containsText" text="Bajo">
      <formula>NOT(ISERROR(SEARCH("Bajo",M107)))</formula>
    </cfRule>
    <cfRule type="containsText" dxfId="515" priority="515" operator="containsText" text="Moderado">
      <formula>NOT(ISERROR(SEARCH("Moderado",M107)))</formula>
    </cfRule>
    <cfRule type="containsText" dxfId="514" priority="516" operator="containsText" text="Alto">
      <formula>NOT(ISERROR(SEARCH("Alto",M107)))</formula>
    </cfRule>
    <cfRule type="containsText" dxfId="513" priority="517" operator="containsText" text="Extremo">
      <formula>NOT(ISERROR(SEARCH("Extremo",M107)))</formula>
    </cfRule>
  </conditionalFormatting>
  <conditionalFormatting sqref="X107:X110 X117 X121:X122 X124">
    <cfRule type="containsText" dxfId="512" priority="509" operator="containsText" text="Muy Bajo">
      <formula>NOT(ISERROR(SEARCH("Muy Bajo",X107)))</formula>
    </cfRule>
    <cfRule type="containsText" dxfId="511" priority="510" operator="containsText" text="Baja">
      <formula>NOT(ISERROR(SEARCH("Baja",X107)))</formula>
    </cfRule>
    <cfRule type="containsText" dxfId="510" priority="511" operator="containsText" text="Muy alta">
      <formula>NOT(ISERROR(SEARCH("Muy alta",X107)))</formula>
    </cfRule>
    <cfRule type="containsText" dxfId="509" priority="512" operator="containsText" text="Alta">
      <formula>NOT(ISERROR(SEARCH("Alta",X107)))</formula>
    </cfRule>
    <cfRule type="containsText" dxfId="508" priority="513" operator="containsText" text="Media">
      <formula>NOT(ISERROR(SEARCH("Media",X107)))</formula>
    </cfRule>
  </conditionalFormatting>
  <conditionalFormatting sqref="Z107:Z110 Z117 Z121:Z122 Z124">
    <cfRule type="containsText" dxfId="507" priority="504" operator="containsText" text="Catastrófico">
      <formula>NOT(ISERROR(SEARCH("Catastrófico",Z107)))</formula>
    </cfRule>
    <cfRule type="containsText" dxfId="506" priority="505" operator="containsText" text="Mayor">
      <formula>NOT(ISERROR(SEARCH("Mayor",Z107)))</formula>
    </cfRule>
    <cfRule type="containsText" dxfId="505" priority="506" operator="containsText" text="Moderado">
      <formula>NOT(ISERROR(SEARCH("Moderado",Z107)))</formula>
    </cfRule>
    <cfRule type="containsText" dxfId="504" priority="507" operator="containsText" text="Menor">
      <formula>NOT(ISERROR(SEARCH("Menor",Z107)))</formula>
    </cfRule>
    <cfRule type="containsText" dxfId="503" priority="508" operator="containsText" text="Leve">
      <formula>NOT(ISERROR(SEARCH("Leve",Z107)))</formula>
    </cfRule>
  </conditionalFormatting>
  <conditionalFormatting sqref="AA107:AA110 AA117 AA121:AA122 AA124">
    <cfRule type="containsText" dxfId="502" priority="500" operator="containsText" text="Bajo">
      <formula>NOT(ISERROR(SEARCH("Bajo",AA107)))</formula>
    </cfRule>
    <cfRule type="containsText" dxfId="501" priority="501" operator="containsText" text="Moderado">
      <formula>NOT(ISERROR(SEARCH("Moderado",AA107)))</formula>
    </cfRule>
    <cfRule type="containsText" dxfId="500" priority="502" operator="containsText" text="Alto">
      <formula>NOT(ISERROR(SEARCH("Alto",AA107)))</formula>
    </cfRule>
    <cfRule type="containsText" dxfId="499" priority="503" operator="containsText" text="Extremo">
      <formula>NOT(ISERROR(SEARCH("Extremo",AA107)))</formula>
    </cfRule>
  </conditionalFormatting>
  <conditionalFormatting sqref="I119">
    <cfRule type="containsText" dxfId="498" priority="495" operator="containsText" text="Muy Bajo">
      <formula>NOT(ISERROR(SEARCH("Muy Bajo",I119)))</formula>
    </cfRule>
    <cfRule type="containsText" dxfId="497" priority="496" operator="containsText" text="Baja">
      <formula>NOT(ISERROR(SEARCH("Baja",I119)))</formula>
    </cfRule>
    <cfRule type="containsText" dxfId="496" priority="497" operator="containsText" text="Muy alta">
      <formula>NOT(ISERROR(SEARCH("Muy alta",I119)))</formula>
    </cfRule>
    <cfRule type="containsText" dxfId="495" priority="498" operator="containsText" text="Alta">
      <formula>NOT(ISERROR(SEARCH("Alta",I119)))</formula>
    </cfRule>
    <cfRule type="containsText" dxfId="494" priority="499" operator="containsText" text="Media">
      <formula>NOT(ISERROR(SEARCH("Media",I119)))</formula>
    </cfRule>
  </conditionalFormatting>
  <conditionalFormatting sqref="M119">
    <cfRule type="containsText" dxfId="493" priority="491" operator="containsText" text="Bajo">
      <formula>NOT(ISERROR(SEARCH("Bajo",M119)))</formula>
    </cfRule>
    <cfRule type="containsText" dxfId="492" priority="492" operator="containsText" text="Moderado">
      <formula>NOT(ISERROR(SEARCH("Moderado",M119)))</formula>
    </cfRule>
    <cfRule type="containsText" dxfId="491" priority="493" operator="containsText" text="Alto">
      <formula>NOT(ISERROR(SEARCH("Alto",M119)))</formula>
    </cfRule>
    <cfRule type="containsText" dxfId="490" priority="494" operator="containsText" text="Extremo">
      <formula>NOT(ISERROR(SEARCH("Extremo",M119)))</formula>
    </cfRule>
  </conditionalFormatting>
  <conditionalFormatting sqref="X119">
    <cfRule type="containsText" dxfId="489" priority="486" operator="containsText" text="Muy Bajo">
      <formula>NOT(ISERROR(SEARCH("Muy Bajo",X119)))</formula>
    </cfRule>
    <cfRule type="containsText" dxfId="488" priority="487" operator="containsText" text="Baja">
      <formula>NOT(ISERROR(SEARCH("Baja",X119)))</formula>
    </cfRule>
    <cfRule type="containsText" dxfId="487" priority="488" operator="containsText" text="Muy alta">
      <formula>NOT(ISERROR(SEARCH("Muy alta",X119)))</formula>
    </cfRule>
    <cfRule type="containsText" dxfId="486" priority="489" operator="containsText" text="Alta">
      <formula>NOT(ISERROR(SEARCH("Alta",X119)))</formula>
    </cfRule>
    <cfRule type="containsText" dxfId="485" priority="490" operator="containsText" text="Media">
      <formula>NOT(ISERROR(SEARCH("Media",X119)))</formula>
    </cfRule>
  </conditionalFormatting>
  <conditionalFormatting sqref="Z119">
    <cfRule type="containsText" dxfId="484" priority="481" operator="containsText" text="Catastrófico">
      <formula>NOT(ISERROR(SEARCH("Catastrófico",Z119)))</formula>
    </cfRule>
    <cfRule type="containsText" dxfId="483" priority="482" operator="containsText" text="Mayor">
      <formula>NOT(ISERROR(SEARCH("Mayor",Z119)))</formula>
    </cfRule>
    <cfRule type="containsText" dxfId="482" priority="483" operator="containsText" text="Moderado">
      <formula>NOT(ISERROR(SEARCH("Moderado",Z119)))</formula>
    </cfRule>
    <cfRule type="containsText" dxfId="481" priority="484" operator="containsText" text="Menor">
      <formula>NOT(ISERROR(SEARCH("Menor",Z119)))</formula>
    </cfRule>
    <cfRule type="containsText" dxfId="480" priority="485" operator="containsText" text="Leve">
      <formula>NOT(ISERROR(SEARCH("Leve",Z119)))</formula>
    </cfRule>
  </conditionalFormatting>
  <conditionalFormatting sqref="AA119">
    <cfRule type="containsText" dxfId="479" priority="477" operator="containsText" text="Bajo">
      <formula>NOT(ISERROR(SEARCH("Bajo",AA119)))</formula>
    </cfRule>
    <cfRule type="containsText" dxfId="478" priority="478" operator="containsText" text="Moderado">
      <formula>NOT(ISERROR(SEARCH("Moderado",AA119)))</formula>
    </cfRule>
    <cfRule type="containsText" dxfId="477" priority="479" operator="containsText" text="Alto">
      <formula>NOT(ISERROR(SEARCH("Alto",AA119)))</formula>
    </cfRule>
    <cfRule type="containsText" dxfId="476" priority="480" operator="containsText" text="Extremo">
      <formula>NOT(ISERROR(SEARCH("Extremo",AA119)))</formula>
    </cfRule>
  </conditionalFormatting>
  <conditionalFormatting sqref="I127 I129 I131 I133 I135 I137 I140 I142">
    <cfRule type="containsText" dxfId="475" priority="449" operator="containsText" text="Muy Bajo">
      <formula>NOT(ISERROR(SEARCH(("Muy Bajo"),(I127))))</formula>
    </cfRule>
  </conditionalFormatting>
  <conditionalFormatting sqref="I127 I129 I131 I133 I135 I137 I140 I142">
    <cfRule type="containsText" dxfId="474" priority="450" operator="containsText" text="Baja">
      <formula>NOT(ISERROR(SEARCH(("Baja"),(I127))))</formula>
    </cfRule>
  </conditionalFormatting>
  <conditionalFormatting sqref="I127 I129 I131 I133 I135 I137 I140 I142">
    <cfRule type="containsText" dxfId="473" priority="451" operator="containsText" text="Muy alta">
      <formula>NOT(ISERROR(SEARCH(("Muy alta"),(I127))))</formula>
    </cfRule>
  </conditionalFormatting>
  <conditionalFormatting sqref="I127 I129 I131 I133 I135 I137 I140 I142">
    <cfRule type="containsText" dxfId="472" priority="452" operator="containsText" text="Alta">
      <formula>NOT(ISERROR(SEARCH(("Alta"),(I127))))</formula>
    </cfRule>
  </conditionalFormatting>
  <conditionalFormatting sqref="I127 I129 I131 I133 I135 I137 I140 I142">
    <cfRule type="containsText" dxfId="471" priority="453" operator="containsText" text="Media">
      <formula>NOT(ISERROR(SEARCH(("Media"),(I127))))</formula>
    </cfRule>
  </conditionalFormatting>
  <conditionalFormatting sqref="K127 K129 K131 K133 K135 K137 K140 K142">
    <cfRule type="containsText" dxfId="470" priority="454" operator="containsText" text="Catastrófico">
      <formula>NOT(ISERROR(SEARCH(("Catastrófico"),(K127))))</formula>
    </cfRule>
  </conditionalFormatting>
  <conditionalFormatting sqref="K127 K129 K131 K133 K135 K137 K140 K142">
    <cfRule type="containsText" dxfId="469" priority="455" operator="containsText" text="Mayor">
      <formula>NOT(ISERROR(SEARCH(("Mayor"),(K127))))</formula>
    </cfRule>
  </conditionalFormatting>
  <conditionalFormatting sqref="K127 K129 K131 K133 K135 K137 K140 K142">
    <cfRule type="containsText" dxfId="468" priority="456" operator="containsText" text="Moderado">
      <formula>NOT(ISERROR(SEARCH(("Moderado"),(K127))))</formula>
    </cfRule>
  </conditionalFormatting>
  <conditionalFormatting sqref="K127 K129 K131 K133 K135 K137 K140 K142">
    <cfRule type="containsText" dxfId="467" priority="457" operator="containsText" text="Menor">
      <formula>NOT(ISERROR(SEARCH(("Menor"),(K127))))</formula>
    </cfRule>
  </conditionalFormatting>
  <conditionalFormatting sqref="K127 K129 K131 K133 K135 K137 K140 K142">
    <cfRule type="containsText" dxfId="466" priority="458" operator="containsText" text="Leve">
      <formula>NOT(ISERROR(SEARCH(("Leve"),(K127))))</formula>
    </cfRule>
  </conditionalFormatting>
  <conditionalFormatting sqref="M127 M129 M131 M133 M135 M137 M140 M142">
    <cfRule type="containsText" dxfId="465" priority="459" operator="containsText" text="Bajo">
      <formula>NOT(ISERROR(SEARCH(("Bajo"),(M127))))</formula>
    </cfRule>
  </conditionalFormatting>
  <conditionalFormatting sqref="M127 M129 M131 M133 M135 M137 M140 M142">
    <cfRule type="containsText" dxfId="464" priority="460" operator="containsText" text="Moderado">
      <formula>NOT(ISERROR(SEARCH(("Moderado"),(M127))))</formula>
    </cfRule>
  </conditionalFormatting>
  <conditionalFormatting sqref="M127 M129 M131 M133 M135 M137 M140 M142">
    <cfRule type="containsText" dxfId="463" priority="461" operator="containsText" text="Alto">
      <formula>NOT(ISERROR(SEARCH(("Alto"),(M127))))</formula>
    </cfRule>
  </conditionalFormatting>
  <conditionalFormatting sqref="M127 M129 M131 M133 M135 M137 M140 M142">
    <cfRule type="containsText" dxfId="462" priority="462" operator="containsText" text="Extremo">
      <formula>NOT(ISERROR(SEARCH(("Extremo"),(M127))))</formula>
    </cfRule>
  </conditionalFormatting>
  <conditionalFormatting sqref="X127 X129 X131 X133 X135 X137 X140 X142">
    <cfRule type="containsText" dxfId="461" priority="463" operator="containsText" text="Muy Bajo">
      <formula>NOT(ISERROR(SEARCH(("Muy Bajo"),(X127))))</formula>
    </cfRule>
  </conditionalFormatting>
  <conditionalFormatting sqref="X127 X129 X131 X133 X135 X137 X140 X142">
    <cfRule type="containsText" dxfId="460" priority="464" operator="containsText" text="Baja">
      <formula>NOT(ISERROR(SEARCH(("Baja"),(X127))))</formula>
    </cfRule>
  </conditionalFormatting>
  <conditionalFormatting sqref="X127 X129 X131 X133 X135 X137 X140 X142">
    <cfRule type="containsText" dxfId="459" priority="465" operator="containsText" text="Muy alta">
      <formula>NOT(ISERROR(SEARCH(("Muy alta"),(X127))))</formula>
    </cfRule>
  </conditionalFormatting>
  <conditionalFormatting sqref="X127 X129 X131 X133 X135 X137 X140 X142">
    <cfRule type="containsText" dxfId="458" priority="466" operator="containsText" text="Alta">
      <formula>NOT(ISERROR(SEARCH(("Alta"),(X127))))</formula>
    </cfRule>
  </conditionalFormatting>
  <conditionalFormatting sqref="X127 X129 X131 X133 X135 X137 X140 X142">
    <cfRule type="containsText" dxfId="457" priority="467" operator="containsText" text="Media">
      <formula>NOT(ISERROR(SEARCH(("Media"),(X127))))</formula>
    </cfRule>
  </conditionalFormatting>
  <conditionalFormatting sqref="Z127 Z129 Z131 Z133 Z135 Z137 Z140 Z142">
    <cfRule type="containsText" dxfId="456" priority="468" operator="containsText" text="Catastrófico">
      <formula>NOT(ISERROR(SEARCH(("Catastrófico"),(Z127))))</formula>
    </cfRule>
  </conditionalFormatting>
  <conditionalFormatting sqref="Z127 Z129 Z131 Z133 Z135 Z137 Z140 Z142">
    <cfRule type="containsText" dxfId="455" priority="469" operator="containsText" text="Mayor">
      <formula>NOT(ISERROR(SEARCH(("Mayor"),(Z127))))</formula>
    </cfRule>
  </conditionalFormatting>
  <conditionalFormatting sqref="Z127 Z129 Z131 Z133 Z135 Z137 Z140 Z142">
    <cfRule type="containsText" dxfId="454" priority="470" operator="containsText" text="Moderado">
      <formula>NOT(ISERROR(SEARCH(("Moderado"),(Z127))))</formula>
    </cfRule>
  </conditionalFormatting>
  <conditionalFormatting sqref="Z127 Z129 Z131 Z133 Z135 Z137 Z140 Z142">
    <cfRule type="containsText" dxfId="453" priority="471" operator="containsText" text="Menor">
      <formula>NOT(ISERROR(SEARCH(("Menor"),(Z127))))</formula>
    </cfRule>
  </conditionalFormatting>
  <conditionalFormatting sqref="Z127 Z129 Z131 Z133 Z135 Z137 Z140 Z142">
    <cfRule type="containsText" dxfId="452" priority="472" operator="containsText" text="Leve">
      <formula>NOT(ISERROR(SEARCH(("Leve"),(Z127))))</formula>
    </cfRule>
  </conditionalFormatting>
  <conditionalFormatting sqref="AA127 AA129 AA131 AA133 AA135 AA137 AA140 AA142">
    <cfRule type="containsText" dxfId="451" priority="473" operator="containsText" text="Bajo">
      <formula>NOT(ISERROR(SEARCH(("Bajo"),(AA127))))</formula>
    </cfRule>
  </conditionalFormatting>
  <conditionalFormatting sqref="AA127 AA129 AA131 AA133 AA135 AA137 AA140 AA142">
    <cfRule type="containsText" dxfId="450" priority="474" operator="containsText" text="Moderado">
      <formula>NOT(ISERROR(SEARCH(("Moderado"),(AA127))))</formula>
    </cfRule>
  </conditionalFormatting>
  <conditionalFormatting sqref="AA127 AA129 AA131 AA133 AA135 AA137 AA140 AA142">
    <cfRule type="containsText" dxfId="449" priority="475" operator="containsText" text="Alto">
      <formula>NOT(ISERROR(SEARCH(("Alto"),(AA127))))</formula>
    </cfRule>
  </conditionalFormatting>
  <conditionalFormatting sqref="AA127 AA129 AA131 AA133 AA135 AA137 AA140 AA142">
    <cfRule type="containsText" dxfId="448" priority="476" operator="containsText" text="Extremo">
      <formula>NOT(ISERROR(SEARCH(("Extremo"),(AA127))))</formula>
    </cfRule>
  </conditionalFormatting>
  <conditionalFormatting sqref="I143 I145:I146 I148">
    <cfRule type="containsText" dxfId="447" priority="444" operator="containsText" text="Muy Bajo">
      <formula>NOT(ISERROR(SEARCH("Muy Bajo",I143)))</formula>
    </cfRule>
    <cfRule type="containsText" dxfId="446" priority="445" operator="containsText" text="Baja">
      <formula>NOT(ISERROR(SEARCH("Baja",I143)))</formula>
    </cfRule>
    <cfRule type="containsText" dxfId="445" priority="446" operator="containsText" text="Muy alta">
      <formula>NOT(ISERROR(SEARCH("Muy alta",I143)))</formula>
    </cfRule>
    <cfRule type="containsText" dxfId="444" priority="447" operator="containsText" text="Alta">
      <formula>NOT(ISERROR(SEARCH("Alta",I143)))</formula>
    </cfRule>
    <cfRule type="containsText" dxfId="443" priority="448" operator="containsText" text="Media">
      <formula>NOT(ISERROR(SEARCH("Media",I143)))</formula>
    </cfRule>
  </conditionalFormatting>
  <conditionalFormatting sqref="K143 K145:K146 K148">
    <cfRule type="containsText" dxfId="442" priority="439" operator="containsText" text="Catastrófico">
      <formula>NOT(ISERROR(SEARCH("Catastrófico",K143)))</formula>
    </cfRule>
    <cfRule type="containsText" dxfId="441" priority="440" operator="containsText" text="Mayor">
      <formula>NOT(ISERROR(SEARCH("Mayor",K143)))</formula>
    </cfRule>
    <cfRule type="containsText" dxfId="440" priority="441" operator="containsText" text="Moderado">
      <formula>NOT(ISERROR(SEARCH("Moderado",K143)))</formula>
    </cfRule>
    <cfRule type="containsText" dxfId="439" priority="442" operator="containsText" text="Menor">
      <formula>NOT(ISERROR(SEARCH("Menor",K143)))</formula>
    </cfRule>
    <cfRule type="containsText" dxfId="438" priority="443" operator="containsText" text="Leve">
      <formula>NOT(ISERROR(SEARCH("Leve",K143)))</formula>
    </cfRule>
  </conditionalFormatting>
  <conditionalFormatting sqref="M143 M145:M146 M148">
    <cfRule type="containsText" dxfId="437" priority="435" operator="containsText" text="Bajo">
      <formula>NOT(ISERROR(SEARCH("Bajo",M143)))</formula>
    </cfRule>
    <cfRule type="containsText" dxfId="436" priority="436" operator="containsText" text="Moderado">
      <formula>NOT(ISERROR(SEARCH("Moderado",M143)))</formula>
    </cfRule>
    <cfRule type="containsText" dxfId="435" priority="437" operator="containsText" text="Alto">
      <formula>NOT(ISERROR(SEARCH("Alto",M143)))</formula>
    </cfRule>
    <cfRule type="containsText" dxfId="434" priority="438" operator="containsText" text="Extremo">
      <formula>NOT(ISERROR(SEARCH("Extremo",M143)))</formula>
    </cfRule>
  </conditionalFormatting>
  <conditionalFormatting sqref="X143 X145:X146 X148">
    <cfRule type="containsText" dxfId="433" priority="430" operator="containsText" text="Muy Bajo">
      <formula>NOT(ISERROR(SEARCH("Muy Bajo",X143)))</formula>
    </cfRule>
    <cfRule type="containsText" dxfId="432" priority="431" operator="containsText" text="Baja">
      <formula>NOT(ISERROR(SEARCH("Baja",X143)))</formula>
    </cfRule>
    <cfRule type="containsText" dxfId="431" priority="432" operator="containsText" text="Muy alta">
      <formula>NOT(ISERROR(SEARCH("Muy alta",X143)))</formula>
    </cfRule>
    <cfRule type="containsText" dxfId="430" priority="433" operator="containsText" text="Alta">
      <formula>NOT(ISERROR(SEARCH("Alta",X143)))</formula>
    </cfRule>
    <cfRule type="containsText" dxfId="429" priority="434" operator="containsText" text="Media">
      <formula>NOT(ISERROR(SEARCH("Media",X143)))</formula>
    </cfRule>
  </conditionalFormatting>
  <conditionalFormatting sqref="Z143 Z145:Z146 Z148">
    <cfRule type="containsText" dxfId="428" priority="425" operator="containsText" text="Catastrófico">
      <formula>NOT(ISERROR(SEARCH("Catastrófico",Z143)))</formula>
    </cfRule>
    <cfRule type="containsText" dxfId="427" priority="426" operator="containsText" text="Mayor">
      <formula>NOT(ISERROR(SEARCH("Mayor",Z143)))</formula>
    </cfRule>
    <cfRule type="containsText" dxfId="426" priority="427" operator="containsText" text="Moderado">
      <formula>NOT(ISERROR(SEARCH("Moderado",Z143)))</formula>
    </cfRule>
    <cfRule type="containsText" dxfId="425" priority="428" operator="containsText" text="Menor">
      <formula>NOT(ISERROR(SEARCH("Menor",Z143)))</formula>
    </cfRule>
    <cfRule type="containsText" dxfId="424" priority="429" operator="containsText" text="Leve">
      <formula>NOT(ISERROR(SEARCH("Leve",Z143)))</formula>
    </cfRule>
  </conditionalFormatting>
  <conditionalFormatting sqref="AA143 AA145:AA146 AA148">
    <cfRule type="containsText" dxfId="423" priority="421" operator="containsText" text="Bajo">
      <formula>NOT(ISERROR(SEARCH("Bajo",AA143)))</formula>
    </cfRule>
    <cfRule type="containsText" dxfId="422" priority="422" operator="containsText" text="Moderado">
      <formula>NOT(ISERROR(SEARCH("Moderado",AA143)))</formula>
    </cfRule>
    <cfRule type="containsText" dxfId="421" priority="423" operator="containsText" text="Alto">
      <formula>NOT(ISERROR(SEARCH("Alto",AA143)))</formula>
    </cfRule>
    <cfRule type="containsText" dxfId="420" priority="424" operator="containsText" text="Extremo">
      <formula>NOT(ISERROR(SEARCH("Extremo",AA143)))</formula>
    </cfRule>
  </conditionalFormatting>
  <conditionalFormatting sqref="I150 I152">
    <cfRule type="containsText" dxfId="419" priority="416" operator="containsText" text="Muy Bajo">
      <formula>NOT(ISERROR(SEARCH("Muy Bajo",I150)))</formula>
    </cfRule>
    <cfRule type="containsText" dxfId="418" priority="417" operator="containsText" text="Baja">
      <formula>NOT(ISERROR(SEARCH("Baja",I150)))</formula>
    </cfRule>
    <cfRule type="containsText" dxfId="417" priority="418" operator="containsText" text="Muy alta">
      <formula>NOT(ISERROR(SEARCH("Muy alta",I150)))</formula>
    </cfRule>
    <cfRule type="containsText" dxfId="416" priority="419" operator="containsText" text="Alta">
      <formula>NOT(ISERROR(SEARCH("Alta",I150)))</formula>
    </cfRule>
    <cfRule type="containsText" dxfId="415" priority="420" operator="containsText" text="Media">
      <formula>NOT(ISERROR(SEARCH("Media",I150)))</formula>
    </cfRule>
  </conditionalFormatting>
  <conditionalFormatting sqref="K150 K152">
    <cfRule type="containsText" dxfId="414" priority="411" operator="containsText" text="Catastrófico">
      <formula>NOT(ISERROR(SEARCH("Catastrófico",K150)))</formula>
    </cfRule>
    <cfRule type="containsText" dxfId="413" priority="412" operator="containsText" text="Mayor">
      <formula>NOT(ISERROR(SEARCH("Mayor",K150)))</formula>
    </cfRule>
    <cfRule type="containsText" dxfId="412" priority="413" operator="containsText" text="Moderado">
      <formula>NOT(ISERROR(SEARCH("Moderado",K150)))</formula>
    </cfRule>
    <cfRule type="containsText" dxfId="411" priority="414" operator="containsText" text="Menor">
      <formula>NOT(ISERROR(SEARCH("Menor",K150)))</formula>
    </cfRule>
    <cfRule type="containsText" dxfId="410" priority="415" operator="containsText" text="Leve">
      <formula>NOT(ISERROR(SEARCH("Leve",K150)))</formula>
    </cfRule>
  </conditionalFormatting>
  <conditionalFormatting sqref="M150 M152">
    <cfRule type="containsText" dxfId="409" priority="407" operator="containsText" text="Bajo">
      <formula>NOT(ISERROR(SEARCH("Bajo",M150)))</formula>
    </cfRule>
    <cfRule type="containsText" dxfId="408" priority="408" operator="containsText" text="Moderado">
      <formula>NOT(ISERROR(SEARCH("Moderado",M150)))</formula>
    </cfRule>
    <cfRule type="containsText" dxfId="407" priority="409" operator="containsText" text="Alto">
      <formula>NOT(ISERROR(SEARCH("Alto",M150)))</formula>
    </cfRule>
    <cfRule type="containsText" dxfId="406" priority="410" operator="containsText" text="Extremo">
      <formula>NOT(ISERROR(SEARCH("Extremo",M150)))</formula>
    </cfRule>
  </conditionalFormatting>
  <conditionalFormatting sqref="X150 X152">
    <cfRule type="containsText" dxfId="405" priority="402" operator="containsText" text="Muy Bajo">
      <formula>NOT(ISERROR(SEARCH("Muy Bajo",X150)))</formula>
    </cfRule>
    <cfRule type="containsText" dxfId="404" priority="403" operator="containsText" text="Baja">
      <formula>NOT(ISERROR(SEARCH("Baja",X150)))</formula>
    </cfRule>
    <cfRule type="containsText" dxfId="403" priority="404" operator="containsText" text="Muy alta">
      <formula>NOT(ISERROR(SEARCH("Muy alta",X150)))</formula>
    </cfRule>
    <cfRule type="containsText" dxfId="402" priority="405" operator="containsText" text="Alta">
      <formula>NOT(ISERROR(SEARCH("Alta",X150)))</formula>
    </cfRule>
    <cfRule type="containsText" dxfId="401" priority="406" operator="containsText" text="Media">
      <formula>NOT(ISERROR(SEARCH("Media",X150)))</formula>
    </cfRule>
  </conditionalFormatting>
  <conditionalFormatting sqref="Z150 Z152">
    <cfRule type="containsText" dxfId="400" priority="397" operator="containsText" text="Catastrófico">
      <formula>NOT(ISERROR(SEARCH("Catastrófico",Z150)))</formula>
    </cfRule>
    <cfRule type="containsText" dxfId="399" priority="398" operator="containsText" text="Mayor">
      <formula>NOT(ISERROR(SEARCH("Mayor",Z150)))</formula>
    </cfRule>
    <cfRule type="containsText" dxfId="398" priority="399" operator="containsText" text="Moderado">
      <formula>NOT(ISERROR(SEARCH("Moderado",Z150)))</formula>
    </cfRule>
    <cfRule type="containsText" dxfId="397" priority="400" operator="containsText" text="Menor">
      <formula>NOT(ISERROR(SEARCH("Menor",Z150)))</formula>
    </cfRule>
    <cfRule type="containsText" dxfId="396" priority="401" operator="containsText" text="Leve">
      <formula>NOT(ISERROR(SEARCH("Leve",Z150)))</formula>
    </cfRule>
  </conditionalFormatting>
  <conditionalFormatting sqref="AA150 AA152">
    <cfRule type="containsText" dxfId="395" priority="393" operator="containsText" text="Bajo">
      <formula>NOT(ISERROR(SEARCH("Bajo",AA150)))</formula>
    </cfRule>
    <cfRule type="containsText" dxfId="394" priority="394" operator="containsText" text="Moderado">
      <formula>NOT(ISERROR(SEARCH("Moderado",AA150)))</formula>
    </cfRule>
    <cfRule type="containsText" dxfId="393" priority="395" operator="containsText" text="Alto">
      <formula>NOT(ISERROR(SEARCH("Alto",AA150)))</formula>
    </cfRule>
    <cfRule type="containsText" dxfId="392" priority="396" operator="containsText" text="Extremo">
      <formula>NOT(ISERROR(SEARCH("Extremo",AA150)))</formula>
    </cfRule>
  </conditionalFormatting>
  <conditionalFormatting sqref="I154">
    <cfRule type="containsText" dxfId="391" priority="388" operator="containsText" text="Muy Bajo">
      <formula>NOT(ISERROR(SEARCH("Muy Bajo",I154)))</formula>
    </cfRule>
    <cfRule type="containsText" dxfId="390" priority="389" operator="containsText" text="Baja">
      <formula>NOT(ISERROR(SEARCH("Baja",I154)))</formula>
    </cfRule>
    <cfRule type="containsText" dxfId="389" priority="390" operator="containsText" text="Muy alta">
      <formula>NOT(ISERROR(SEARCH("Muy alta",I154)))</formula>
    </cfRule>
    <cfRule type="containsText" dxfId="388" priority="391" operator="containsText" text="Alta">
      <formula>NOT(ISERROR(SEARCH("Alta",I154)))</formula>
    </cfRule>
    <cfRule type="containsText" dxfId="387" priority="392" operator="containsText" text="Media">
      <formula>NOT(ISERROR(SEARCH("Media",I154)))</formula>
    </cfRule>
  </conditionalFormatting>
  <conditionalFormatting sqref="K154">
    <cfRule type="containsText" dxfId="386" priority="383" operator="containsText" text="Catastrófico">
      <formula>NOT(ISERROR(SEARCH("Catastrófico",K154)))</formula>
    </cfRule>
    <cfRule type="containsText" dxfId="385" priority="384" operator="containsText" text="Mayor">
      <formula>NOT(ISERROR(SEARCH("Mayor",K154)))</formula>
    </cfRule>
    <cfRule type="containsText" dxfId="384" priority="385" operator="containsText" text="Moderado">
      <formula>NOT(ISERROR(SEARCH("Moderado",K154)))</formula>
    </cfRule>
    <cfRule type="containsText" dxfId="383" priority="386" operator="containsText" text="Menor">
      <formula>NOT(ISERROR(SEARCH("Menor",K154)))</formula>
    </cfRule>
    <cfRule type="containsText" dxfId="382" priority="387" operator="containsText" text="Leve">
      <formula>NOT(ISERROR(SEARCH("Leve",K154)))</formula>
    </cfRule>
  </conditionalFormatting>
  <conditionalFormatting sqref="M154">
    <cfRule type="containsText" dxfId="381" priority="379" operator="containsText" text="Bajo">
      <formula>NOT(ISERROR(SEARCH("Bajo",M154)))</formula>
    </cfRule>
    <cfRule type="containsText" dxfId="380" priority="380" operator="containsText" text="Moderado">
      <formula>NOT(ISERROR(SEARCH("Moderado",M154)))</formula>
    </cfRule>
    <cfRule type="containsText" dxfId="379" priority="381" operator="containsText" text="Alto">
      <formula>NOT(ISERROR(SEARCH("Alto",M154)))</formula>
    </cfRule>
    <cfRule type="containsText" dxfId="378" priority="382" operator="containsText" text="Extremo">
      <formula>NOT(ISERROR(SEARCH("Extremo",M154)))</formula>
    </cfRule>
  </conditionalFormatting>
  <conditionalFormatting sqref="X154">
    <cfRule type="containsText" dxfId="377" priority="374" operator="containsText" text="Muy Bajo">
      <formula>NOT(ISERROR(SEARCH("Muy Bajo",X154)))</formula>
    </cfRule>
    <cfRule type="containsText" dxfId="376" priority="375" operator="containsText" text="Baja">
      <formula>NOT(ISERROR(SEARCH("Baja",X154)))</formula>
    </cfRule>
    <cfRule type="containsText" dxfId="375" priority="376" operator="containsText" text="Muy alta">
      <formula>NOT(ISERROR(SEARCH("Muy alta",X154)))</formula>
    </cfRule>
    <cfRule type="containsText" dxfId="374" priority="377" operator="containsText" text="Alta">
      <formula>NOT(ISERROR(SEARCH("Alta",X154)))</formula>
    </cfRule>
    <cfRule type="containsText" dxfId="373" priority="378" operator="containsText" text="Media">
      <formula>NOT(ISERROR(SEARCH("Media",X154)))</formula>
    </cfRule>
  </conditionalFormatting>
  <conditionalFormatting sqref="Z154">
    <cfRule type="containsText" dxfId="372" priority="369" operator="containsText" text="Catastrófico">
      <formula>NOT(ISERROR(SEARCH("Catastrófico",Z154)))</formula>
    </cfRule>
    <cfRule type="containsText" dxfId="371" priority="370" operator="containsText" text="Mayor">
      <formula>NOT(ISERROR(SEARCH("Mayor",Z154)))</formula>
    </cfRule>
    <cfRule type="containsText" dxfId="370" priority="371" operator="containsText" text="Moderado">
      <formula>NOT(ISERROR(SEARCH("Moderado",Z154)))</formula>
    </cfRule>
    <cfRule type="containsText" dxfId="369" priority="372" operator="containsText" text="Menor">
      <formula>NOT(ISERROR(SEARCH("Menor",Z154)))</formula>
    </cfRule>
    <cfRule type="containsText" dxfId="368" priority="373" operator="containsText" text="Leve">
      <formula>NOT(ISERROR(SEARCH("Leve",Z154)))</formula>
    </cfRule>
  </conditionalFormatting>
  <conditionalFormatting sqref="AA154">
    <cfRule type="containsText" dxfId="367" priority="365" operator="containsText" text="Bajo">
      <formula>NOT(ISERROR(SEARCH("Bajo",AA154)))</formula>
    </cfRule>
    <cfRule type="containsText" dxfId="366" priority="366" operator="containsText" text="Moderado">
      <formula>NOT(ISERROR(SEARCH("Moderado",AA154)))</formula>
    </cfRule>
    <cfRule type="containsText" dxfId="365" priority="367" operator="containsText" text="Alto">
      <formula>NOT(ISERROR(SEARCH("Alto",AA154)))</formula>
    </cfRule>
    <cfRule type="containsText" dxfId="364" priority="368" operator="containsText" text="Extremo">
      <formula>NOT(ISERROR(SEARCH("Extremo",AA154)))</formula>
    </cfRule>
  </conditionalFormatting>
  <conditionalFormatting sqref="I156">
    <cfRule type="containsText" dxfId="363" priority="360" operator="containsText" text="Muy Bajo">
      <formula>NOT(ISERROR(SEARCH("Muy Bajo",I156)))</formula>
    </cfRule>
    <cfRule type="containsText" dxfId="362" priority="361" operator="containsText" text="Baja">
      <formula>NOT(ISERROR(SEARCH("Baja",I156)))</formula>
    </cfRule>
    <cfRule type="containsText" dxfId="361" priority="362" operator="containsText" text="Muy alta">
      <formula>NOT(ISERROR(SEARCH("Muy alta",I156)))</formula>
    </cfRule>
    <cfRule type="containsText" dxfId="360" priority="363" operator="containsText" text="Alta">
      <formula>NOT(ISERROR(SEARCH("Alta",I156)))</formula>
    </cfRule>
    <cfRule type="containsText" dxfId="359" priority="364" operator="containsText" text="Media">
      <formula>NOT(ISERROR(SEARCH("Media",I156)))</formula>
    </cfRule>
  </conditionalFormatting>
  <conditionalFormatting sqref="K156">
    <cfRule type="containsText" dxfId="358" priority="355" operator="containsText" text="Catastrófico">
      <formula>NOT(ISERROR(SEARCH("Catastrófico",K156)))</formula>
    </cfRule>
    <cfRule type="containsText" dxfId="357" priority="356" operator="containsText" text="Mayor">
      <formula>NOT(ISERROR(SEARCH("Mayor",K156)))</formula>
    </cfRule>
    <cfRule type="containsText" dxfId="356" priority="357" operator="containsText" text="Moderado">
      <formula>NOT(ISERROR(SEARCH("Moderado",K156)))</formula>
    </cfRule>
    <cfRule type="containsText" dxfId="355" priority="358" operator="containsText" text="Menor">
      <formula>NOT(ISERROR(SEARCH("Menor",K156)))</formula>
    </cfRule>
    <cfRule type="containsText" dxfId="354" priority="359" operator="containsText" text="Leve">
      <formula>NOT(ISERROR(SEARCH("Leve",K156)))</formula>
    </cfRule>
  </conditionalFormatting>
  <conditionalFormatting sqref="X156">
    <cfRule type="containsText" dxfId="353" priority="350" operator="containsText" text="Muy Bajo">
      <formula>NOT(ISERROR(SEARCH("Muy Bajo",X156)))</formula>
    </cfRule>
    <cfRule type="containsText" dxfId="352" priority="351" operator="containsText" text="Baja">
      <formula>NOT(ISERROR(SEARCH("Baja",X156)))</formula>
    </cfRule>
    <cfRule type="containsText" dxfId="351" priority="352" operator="containsText" text="Muy alta">
      <formula>NOT(ISERROR(SEARCH("Muy alta",X156)))</formula>
    </cfRule>
    <cfRule type="containsText" dxfId="350" priority="353" operator="containsText" text="Alta">
      <formula>NOT(ISERROR(SEARCH("Alta",X156)))</formula>
    </cfRule>
    <cfRule type="containsText" dxfId="349" priority="354" operator="containsText" text="Media">
      <formula>NOT(ISERROR(SEARCH("Media",X156)))</formula>
    </cfRule>
  </conditionalFormatting>
  <conditionalFormatting sqref="Z156">
    <cfRule type="containsText" dxfId="348" priority="345" operator="containsText" text="Catastrófico">
      <formula>NOT(ISERROR(SEARCH("Catastrófico",Z156)))</formula>
    </cfRule>
    <cfRule type="containsText" dxfId="347" priority="346" operator="containsText" text="Mayor">
      <formula>NOT(ISERROR(SEARCH("Mayor",Z156)))</formula>
    </cfRule>
    <cfRule type="containsText" dxfId="346" priority="347" operator="containsText" text="Moderado">
      <formula>NOT(ISERROR(SEARCH("Moderado",Z156)))</formula>
    </cfRule>
    <cfRule type="containsText" dxfId="345" priority="348" operator="containsText" text="Menor">
      <formula>NOT(ISERROR(SEARCH("Menor",Z156)))</formula>
    </cfRule>
    <cfRule type="containsText" dxfId="344" priority="349" operator="containsText" text="Leve">
      <formula>NOT(ISERROR(SEARCH("Leve",Z156)))</formula>
    </cfRule>
  </conditionalFormatting>
  <conditionalFormatting sqref="AA156">
    <cfRule type="containsText" dxfId="343" priority="341" operator="containsText" text="Bajo">
      <formula>NOT(ISERROR(SEARCH("Bajo",AA156)))</formula>
    </cfRule>
    <cfRule type="containsText" dxfId="342" priority="342" operator="containsText" text="Moderado">
      <formula>NOT(ISERROR(SEARCH("Moderado",AA156)))</formula>
    </cfRule>
    <cfRule type="containsText" dxfId="341" priority="343" operator="containsText" text="Alto">
      <formula>NOT(ISERROR(SEARCH("Alto",AA156)))</formula>
    </cfRule>
    <cfRule type="containsText" dxfId="340" priority="344" operator="containsText" text="Extremo">
      <formula>NOT(ISERROR(SEARCH("Extremo",AA156)))</formula>
    </cfRule>
  </conditionalFormatting>
  <conditionalFormatting sqref="M156">
    <cfRule type="containsText" dxfId="339" priority="337" operator="containsText" text="Bajo">
      <formula>NOT(ISERROR(SEARCH("Bajo",M156)))</formula>
    </cfRule>
    <cfRule type="containsText" dxfId="338" priority="338" operator="containsText" text="Moderado">
      <formula>NOT(ISERROR(SEARCH("Moderado",M156)))</formula>
    </cfRule>
    <cfRule type="containsText" dxfId="337" priority="339" operator="containsText" text="Alto">
      <formula>NOT(ISERROR(SEARCH("Alto",M156)))</formula>
    </cfRule>
    <cfRule type="containsText" dxfId="336" priority="340" operator="containsText" text="Extremo">
      <formula>NOT(ISERROR(SEARCH("Extremo",M156)))</formula>
    </cfRule>
  </conditionalFormatting>
  <conditionalFormatting sqref="I158">
    <cfRule type="containsText" dxfId="335" priority="309" operator="containsText" text="Muy Bajo">
      <formula>NOT(ISERROR(SEARCH(("Muy Bajo"),(I158))))</formula>
    </cfRule>
  </conditionalFormatting>
  <conditionalFormatting sqref="I158">
    <cfRule type="containsText" dxfId="334" priority="310" operator="containsText" text="Baja">
      <formula>NOT(ISERROR(SEARCH(("Baja"),(I158))))</formula>
    </cfRule>
  </conditionalFormatting>
  <conditionalFormatting sqref="I158">
    <cfRule type="containsText" dxfId="333" priority="311" operator="containsText" text="Muy alta">
      <formula>NOT(ISERROR(SEARCH(("Muy alta"),(I158))))</formula>
    </cfRule>
  </conditionalFormatting>
  <conditionalFormatting sqref="I158">
    <cfRule type="containsText" dxfId="332" priority="312" operator="containsText" text="Alta">
      <formula>NOT(ISERROR(SEARCH(("Alta"),(I158))))</formula>
    </cfRule>
  </conditionalFormatting>
  <conditionalFormatting sqref="I158">
    <cfRule type="containsText" dxfId="331" priority="313" operator="containsText" text="Media">
      <formula>NOT(ISERROR(SEARCH(("Media"),(I158))))</formula>
    </cfRule>
  </conditionalFormatting>
  <conditionalFormatting sqref="K158">
    <cfRule type="containsText" dxfId="330" priority="314" operator="containsText" text="Catastrófico">
      <formula>NOT(ISERROR(SEARCH(("Catastrófico"),(K158))))</formula>
    </cfRule>
  </conditionalFormatting>
  <conditionalFormatting sqref="K158">
    <cfRule type="containsText" dxfId="329" priority="315" operator="containsText" text="Mayor">
      <formula>NOT(ISERROR(SEARCH(("Mayor"),(K158))))</formula>
    </cfRule>
  </conditionalFormatting>
  <conditionalFormatting sqref="K158">
    <cfRule type="containsText" dxfId="328" priority="316" operator="containsText" text="Moderado">
      <formula>NOT(ISERROR(SEARCH(("Moderado"),(K158))))</formula>
    </cfRule>
  </conditionalFormatting>
  <conditionalFormatting sqref="K158">
    <cfRule type="containsText" dxfId="327" priority="317" operator="containsText" text="Menor">
      <formula>NOT(ISERROR(SEARCH(("Menor"),(K158))))</formula>
    </cfRule>
  </conditionalFormatting>
  <conditionalFormatting sqref="K158">
    <cfRule type="containsText" dxfId="326" priority="318" operator="containsText" text="Leve">
      <formula>NOT(ISERROR(SEARCH(("Leve"),(K158))))</formula>
    </cfRule>
  </conditionalFormatting>
  <conditionalFormatting sqref="M158">
    <cfRule type="containsText" dxfId="325" priority="319" operator="containsText" text="Bajo">
      <formula>NOT(ISERROR(SEARCH(("Bajo"),(M158))))</formula>
    </cfRule>
  </conditionalFormatting>
  <conditionalFormatting sqref="M158">
    <cfRule type="containsText" dxfId="324" priority="320" operator="containsText" text="Moderado">
      <formula>NOT(ISERROR(SEARCH(("Moderado"),(M158))))</formula>
    </cfRule>
  </conditionalFormatting>
  <conditionalFormatting sqref="M158">
    <cfRule type="containsText" dxfId="323" priority="321" operator="containsText" text="Alto">
      <formula>NOT(ISERROR(SEARCH(("Alto"),(M158))))</formula>
    </cfRule>
  </conditionalFormatting>
  <conditionalFormatting sqref="M158">
    <cfRule type="containsText" dxfId="322" priority="322" operator="containsText" text="Extremo">
      <formula>NOT(ISERROR(SEARCH(("Extremo"),(M158))))</formula>
    </cfRule>
  </conditionalFormatting>
  <conditionalFormatting sqref="X158">
    <cfRule type="containsText" dxfId="321" priority="323" operator="containsText" text="Muy Bajo">
      <formula>NOT(ISERROR(SEARCH(("Muy Bajo"),(X158))))</formula>
    </cfRule>
  </conditionalFormatting>
  <conditionalFormatting sqref="X158">
    <cfRule type="containsText" dxfId="320" priority="324" operator="containsText" text="Baja">
      <formula>NOT(ISERROR(SEARCH(("Baja"),(X158))))</formula>
    </cfRule>
  </conditionalFormatting>
  <conditionalFormatting sqref="X158">
    <cfRule type="containsText" dxfId="319" priority="325" operator="containsText" text="Muy alta">
      <formula>NOT(ISERROR(SEARCH(("Muy alta"),(X158))))</formula>
    </cfRule>
  </conditionalFormatting>
  <conditionalFormatting sqref="X158">
    <cfRule type="containsText" dxfId="318" priority="326" operator="containsText" text="Alta">
      <formula>NOT(ISERROR(SEARCH(("Alta"),(X158))))</formula>
    </cfRule>
  </conditionalFormatting>
  <conditionalFormatting sqref="X158">
    <cfRule type="containsText" dxfId="317" priority="327" operator="containsText" text="Media">
      <formula>NOT(ISERROR(SEARCH(("Media"),(X158))))</formula>
    </cfRule>
  </conditionalFormatting>
  <conditionalFormatting sqref="Z158">
    <cfRule type="containsText" dxfId="316" priority="328" operator="containsText" text="Catastrófico">
      <formula>NOT(ISERROR(SEARCH(("Catastrófico"),(Z158))))</formula>
    </cfRule>
  </conditionalFormatting>
  <conditionalFormatting sqref="Z158">
    <cfRule type="containsText" dxfId="315" priority="329" operator="containsText" text="Mayor">
      <formula>NOT(ISERROR(SEARCH(("Mayor"),(Z158))))</formula>
    </cfRule>
  </conditionalFormatting>
  <conditionalFormatting sqref="Z158">
    <cfRule type="containsText" dxfId="314" priority="330" operator="containsText" text="Moderado">
      <formula>NOT(ISERROR(SEARCH(("Moderado"),(Z158))))</formula>
    </cfRule>
  </conditionalFormatting>
  <conditionalFormatting sqref="Z158">
    <cfRule type="containsText" dxfId="313" priority="331" operator="containsText" text="Menor">
      <formula>NOT(ISERROR(SEARCH(("Menor"),(Z158))))</formula>
    </cfRule>
  </conditionalFormatting>
  <conditionalFormatting sqref="Z158">
    <cfRule type="containsText" dxfId="312" priority="332" operator="containsText" text="Leve">
      <formula>NOT(ISERROR(SEARCH(("Leve"),(Z158))))</formula>
    </cfRule>
  </conditionalFormatting>
  <conditionalFormatting sqref="AA158">
    <cfRule type="containsText" dxfId="311" priority="333" operator="containsText" text="Bajo">
      <formula>NOT(ISERROR(SEARCH(("Bajo"),(AA158))))</formula>
    </cfRule>
  </conditionalFormatting>
  <conditionalFormatting sqref="AA158">
    <cfRule type="containsText" dxfId="310" priority="334" operator="containsText" text="Moderado">
      <formula>NOT(ISERROR(SEARCH(("Moderado"),(AA158))))</formula>
    </cfRule>
  </conditionalFormatting>
  <conditionalFormatting sqref="AA158">
    <cfRule type="containsText" dxfId="309" priority="335" operator="containsText" text="Alto">
      <formula>NOT(ISERROR(SEARCH(("Alto"),(AA158))))</formula>
    </cfRule>
  </conditionalFormatting>
  <conditionalFormatting sqref="AA158">
    <cfRule type="containsText" dxfId="308" priority="336" operator="containsText" text="Extremo">
      <formula>NOT(ISERROR(SEARCH(("Extremo"),(AA158))))</formula>
    </cfRule>
  </conditionalFormatting>
  <conditionalFormatting sqref="I161 I163">
    <cfRule type="containsText" dxfId="307" priority="281" operator="containsText" text="Muy Bajo">
      <formula>NOT(ISERROR(SEARCH(("Muy Bajo"),(I161))))</formula>
    </cfRule>
  </conditionalFormatting>
  <conditionalFormatting sqref="I161 I163">
    <cfRule type="containsText" dxfId="306" priority="282" operator="containsText" text="Baja">
      <formula>NOT(ISERROR(SEARCH(("Baja"),(I161))))</formula>
    </cfRule>
  </conditionalFormatting>
  <conditionalFormatting sqref="I161 I163">
    <cfRule type="containsText" dxfId="305" priority="283" operator="containsText" text="Muy alta">
      <formula>NOT(ISERROR(SEARCH(("Muy alta"),(I161))))</formula>
    </cfRule>
  </conditionalFormatting>
  <conditionalFormatting sqref="I161 I163">
    <cfRule type="containsText" dxfId="304" priority="284" operator="containsText" text="Alta">
      <formula>NOT(ISERROR(SEARCH(("Alta"),(I161))))</formula>
    </cfRule>
  </conditionalFormatting>
  <conditionalFormatting sqref="I161 I163">
    <cfRule type="containsText" dxfId="303" priority="285" operator="containsText" text="Media">
      <formula>NOT(ISERROR(SEARCH(("Media"),(I161))))</formula>
    </cfRule>
  </conditionalFormatting>
  <conditionalFormatting sqref="K161 K163">
    <cfRule type="containsText" dxfId="302" priority="286" operator="containsText" text="Catastrófico">
      <formula>NOT(ISERROR(SEARCH(("Catastrófico"),(K161))))</formula>
    </cfRule>
  </conditionalFormatting>
  <conditionalFormatting sqref="K161 K163">
    <cfRule type="containsText" dxfId="301" priority="287" operator="containsText" text="Mayor">
      <formula>NOT(ISERROR(SEARCH(("Mayor"),(K161))))</formula>
    </cfRule>
  </conditionalFormatting>
  <conditionalFormatting sqref="K161 K163">
    <cfRule type="containsText" dxfId="300" priority="288" operator="containsText" text="Moderado">
      <formula>NOT(ISERROR(SEARCH(("Moderado"),(K161))))</formula>
    </cfRule>
  </conditionalFormatting>
  <conditionalFormatting sqref="K161 K163">
    <cfRule type="containsText" dxfId="299" priority="289" operator="containsText" text="Menor">
      <formula>NOT(ISERROR(SEARCH(("Menor"),(K161))))</formula>
    </cfRule>
  </conditionalFormatting>
  <conditionalFormatting sqref="K161 K163">
    <cfRule type="containsText" dxfId="298" priority="290" operator="containsText" text="Leve">
      <formula>NOT(ISERROR(SEARCH(("Leve"),(K161))))</formula>
    </cfRule>
  </conditionalFormatting>
  <conditionalFormatting sqref="M161 M163">
    <cfRule type="containsText" dxfId="297" priority="291" operator="containsText" text="Bajo">
      <formula>NOT(ISERROR(SEARCH(("Bajo"),(M161))))</formula>
    </cfRule>
  </conditionalFormatting>
  <conditionalFormatting sqref="M161 M163">
    <cfRule type="containsText" dxfId="296" priority="292" operator="containsText" text="Moderado">
      <formula>NOT(ISERROR(SEARCH(("Moderado"),(M161))))</formula>
    </cfRule>
  </conditionalFormatting>
  <conditionalFormatting sqref="M161 M163">
    <cfRule type="containsText" dxfId="295" priority="293" operator="containsText" text="Alto">
      <formula>NOT(ISERROR(SEARCH(("Alto"),(M161))))</formula>
    </cfRule>
  </conditionalFormatting>
  <conditionalFormatting sqref="M161 M163">
    <cfRule type="containsText" dxfId="294" priority="294" operator="containsText" text="Extremo">
      <formula>NOT(ISERROR(SEARCH(("Extremo"),(M161))))</formula>
    </cfRule>
  </conditionalFormatting>
  <conditionalFormatting sqref="X161 X163:X164">
    <cfRule type="containsText" dxfId="293" priority="295" operator="containsText" text="Muy Bajo">
      <formula>NOT(ISERROR(SEARCH(("Muy Bajo"),(X161))))</formula>
    </cfRule>
  </conditionalFormatting>
  <conditionalFormatting sqref="X161 X163:X164">
    <cfRule type="containsText" dxfId="292" priority="296" operator="containsText" text="Baja">
      <formula>NOT(ISERROR(SEARCH(("Baja"),(X161))))</formula>
    </cfRule>
  </conditionalFormatting>
  <conditionalFormatting sqref="X161 X163:X164">
    <cfRule type="containsText" dxfId="291" priority="297" operator="containsText" text="Muy alta">
      <formula>NOT(ISERROR(SEARCH(("Muy alta"),(X161))))</formula>
    </cfRule>
  </conditionalFormatting>
  <conditionalFormatting sqref="X161 X163:X164">
    <cfRule type="containsText" dxfId="290" priority="298" operator="containsText" text="Alta">
      <formula>NOT(ISERROR(SEARCH(("Alta"),(X161))))</formula>
    </cfRule>
  </conditionalFormatting>
  <conditionalFormatting sqref="X161 X163:X164">
    <cfRule type="containsText" dxfId="289" priority="299" operator="containsText" text="Media">
      <formula>NOT(ISERROR(SEARCH(("Media"),(X161))))</formula>
    </cfRule>
  </conditionalFormatting>
  <conditionalFormatting sqref="Z161 Z163:Z164">
    <cfRule type="containsText" dxfId="288" priority="300" operator="containsText" text="Catastrófico">
      <formula>NOT(ISERROR(SEARCH(("Catastrófico"),(Z161))))</formula>
    </cfRule>
  </conditionalFormatting>
  <conditionalFormatting sqref="Z161 Z163:Z164">
    <cfRule type="containsText" dxfId="287" priority="301" operator="containsText" text="Mayor">
      <formula>NOT(ISERROR(SEARCH(("Mayor"),(Z161))))</formula>
    </cfRule>
  </conditionalFormatting>
  <conditionalFormatting sqref="Z161 Z163:Z164">
    <cfRule type="containsText" dxfId="286" priority="302" operator="containsText" text="Moderado">
      <formula>NOT(ISERROR(SEARCH(("Moderado"),(Z161))))</formula>
    </cfRule>
  </conditionalFormatting>
  <conditionalFormatting sqref="Z161 Z163:Z164">
    <cfRule type="containsText" dxfId="285" priority="303" operator="containsText" text="Menor">
      <formula>NOT(ISERROR(SEARCH(("Menor"),(Z161))))</formula>
    </cfRule>
  </conditionalFormatting>
  <conditionalFormatting sqref="Z161 Z163:Z164">
    <cfRule type="containsText" dxfId="284" priority="304" operator="containsText" text="Leve">
      <formula>NOT(ISERROR(SEARCH(("Leve"),(Z161))))</formula>
    </cfRule>
  </conditionalFormatting>
  <conditionalFormatting sqref="AA161 AA163:AA164">
    <cfRule type="containsText" dxfId="283" priority="305" operator="containsText" text="Bajo">
      <formula>NOT(ISERROR(SEARCH(("Bajo"),(AA161))))</formula>
    </cfRule>
  </conditionalFormatting>
  <conditionalFormatting sqref="AA161 AA163:AA164">
    <cfRule type="containsText" dxfId="282" priority="306" operator="containsText" text="Moderado">
      <formula>NOT(ISERROR(SEARCH(("Moderado"),(AA161))))</formula>
    </cfRule>
  </conditionalFormatting>
  <conditionalFormatting sqref="AA161 AA163:AA164">
    <cfRule type="containsText" dxfId="281" priority="307" operator="containsText" text="Alto">
      <formula>NOT(ISERROR(SEARCH(("Alto"),(AA161))))</formula>
    </cfRule>
  </conditionalFormatting>
  <conditionalFormatting sqref="AA161 AA163:AA164">
    <cfRule type="containsText" dxfId="280" priority="308" operator="containsText" text="Extremo">
      <formula>NOT(ISERROR(SEARCH(("Extremo"),(AA161))))</formula>
    </cfRule>
  </conditionalFormatting>
  <conditionalFormatting sqref="I165 I167">
    <cfRule type="containsText" dxfId="279" priority="276" operator="containsText" text="Muy Bajo">
      <formula>NOT(ISERROR(SEARCH("Muy Bajo",I165)))</formula>
    </cfRule>
    <cfRule type="containsText" dxfId="278" priority="277" operator="containsText" text="Baja">
      <formula>NOT(ISERROR(SEARCH("Baja",I165)))</formula>
    </cfRule>
    <cfRule type="containsText" dxfId="277" priority="278" operator="containsText" text="Muy alta">
      <formula>NOT(ISERROR(SEARCH("Muy alta",I165)))</formula>
    </cfRule>
    <cfRule type="containsText" dxfId="276" priority="279" operator="containsText" text="Alta">
      <formula>NOT(ISERROR(SEARCH("Alta",I165)))</formula>
    </cfRule>
    <cfRule type="containsText" dxfId="275" priority="280" operator="containsText" text="Media">
      <formula>NOT(ISERROR(SEARCH("Media",I165)))</formula>
    </cfRule>
  </conditionalFormatting>
  <conditionalFormatting sqref="K165 K167">
    <cfRule type="containsText" dxfId="274" priority="271" operator="containsText" text="Catastrófico">
      <formula>NOT(ISERROR(SEARCH("Catastrófico",K165)))</formula>
    </cfRule>
    <cfRule type="containsText" dxfId="273" priority="272" operator="containsText" text="Mayor">
      <formula>NOT(ISERROR(SEARCH("Mayor",K165)))</formula>
    </cfRule>
    <cfRule type="containsText" dxfId="272" priority="273" operator="containsText" text="Moderado">
      <formula>NOT(ISERROR(SEARCH("Moderado",K165)))</formula>
    </cfRule>
    <cfRule type="containsText" dxfId="271" priority="274" operator="containsText" text="Menor">
      <formula>NOT(ISERROR(SEARCH("Menor",K165)))</formula>
    </cfRule>
    <cfRule type="containsText" dxfId="270" priority="275" operator="containsText" text="Leve">
      <formula>NOT(ISERROR(SEARCH("Leve",K165)))</formula>
    </cfRule>
  </conditionalFormatting>
  <conditionalFormatting sqref="M165 M167">
    <cfRule type="containsText" dxfId="269" priority="267" operator="containsText" text="Bajo">
      <formula>NOT(ISERROR(SEARCH("Bajo",M165)))</formula>
    </cfRule>
    <cfRule type="containsText" dxfId="268" priority="268" operator="containsText" text="Moderado">
      <formula>NOT(ISERROR(SEARCH("Moderado",M165)))</formula>
    </cfRule>
    <cfRule type="containsText" dxfId="267" priority="269" operator="containsText" text="Alto">
      <formula>NOT(ISERROR(SEARCH("Alto",M165)))</formula>
    </cfRule>
    <cfRule type="containsText" dxfId="266" priority="270" operator="containsText" text="Extremo">
      <formula>NOT(ISERROR(SEARCH("Extremo",M165)))</formula>
    </cfRule>
  </conditionalFormatting>
  <conditionalFormatting sqref="X165 X167">
    <cfRule type="containsText" dxfId="265" priority="262" operator="containsText" text="Muy Bajo">
      <formula>NOT(ISERROR(SEARCH("Muy Bajo",X165)))</formula>
    </cfRule>
    <cfRule type="containsText" dxfId="264" priority="263" operator="containsText" text="Baja">
      <formula>NOT(ISERROR(SEARCH("Baja",X165)))</formula>
    </cfRule>
    <cfRule type="containsText" dxfId="263" priority="264" operator="containsText" text="Muy alta">
      <formula>NOT(ISERROR(SEARCH("Muy alta",X165)))</formula>
    </cfRule>
    <cfRule type="containsText" dxfId="262" priority="265" operator="containsText" text="Alta">
      <formula>NOT(ISERROR(SEARCH("Alta",X165)))</formula>
    </cfRule>
    <cfRule type="containsText" dxfId="261" priority="266" operator="containsText" text="Media">
      <formula>NOT(ISERROR(SEARCH("Media",X165)))</formula>
    </cfRule>
  </conditionalFormatting>
  <conditionalFormatting sqref="Z165 Z167">
    <cfRule type="containsText" dxfId="260" priority="257" operator="containsText" text="Catastrófico">
      <formula>NOT(ISERROR(SEARCH("Catastrófico",Z165)))</formula>
    </cfRule>
    <cfRule type="containsText" dxfId="259" priority="258" operator="containsText" text="Mayor">
      <formula>NOT(ISERROR(SEARCH("Mayor",Z165)))</formula>
    </cfRule>
    <cfRule type="containsText" dxfId="258" priority="259" operator="containsText" text="Moderado">
      <formula>NOT(ISERROR(SEARCH("Moderado",Z165)))</formula>
    </cfRule>
    <cfRule type="containsText" dxfId="257" priority="260" operator="containsText" text="Menor">
      <formula>NOT(ISERROR(SEARCH("Menor",Z165)))</formula>
    </cfRule>
    <cfRule type="containsText" dxfId="256" priority="261" operator="containsText" text="Leve">
      <formula>NOT(ISERROR(SEARCH("Leve",Z165)))</formula>
    </cfRule>
  </conditionalFormatting>
  <conditionalFormatting sqref="AA165 AA167">
    <cfRule type="containsText" dxfId="255" priority="253" operator="containsText" text="Bajo">
      <formula>NOT(ISERROR(SEARCH("Bajo",AA165)))</formula>
    </cfRule>
    <cfRule type="containsText" dxfId="254" priority="254" operator="containsText" text="Moderado">
      <formula>NOT(ISERROR(SEARCH("Moderado",AA165)))</formula>
    </cfRule>
    <cfRule type="containsText" dxfId="253" priority="255" operator="containsText" text="Alto">
      <formula>NOT(ISERROR(SEARCH("Alto",AA165)))</formula>
    </cfRule>
    <cfRule type="containsText" dxfId="252" priority="256" operator="containsText" text="Extremo">
      <formula>NOT(ISERROR(SEARCH("Extremo",AA165)))</formula>
    </cfRule>
  </conditionalFormatting>
  <conditionalFormatting sqref="I169 I171 I173 I175 I177 X173">
    <cfRule type="containsText" dxfId="251" priority="85" operator="containsText" text="Muy Bajo">
      <formula>NOT(ISERROR(SEARCH(("Muy Bajo"),(I169))))</formula>
    </cfRule>
  </conditionalFormatting>
  <conditionalFormatting sqref="I169 I171 I173 I175 I177 X173">
    <cfRule type="containsText" dxfId="250" priority="86" operator="containsText" text="Baja">
      <formula>NOT(ISERROR(SEARCH(("Baja"),(I169))))</formula>
    </cfRule>
  </conditionalFormatting>
  <conditionalFormatting sqref="I169 I171 I173 I175 I177 X173">
    <cfRule type="containsText" dxfId="249" priority="87" operator="containsText" text="Muy alta">
      <formula>NOT(ISERROR(SEARCH(("Muy alta"),(I169))))</formula>
    </cfRule>
  </conditionalFormatting>
  <conditionalFormatting sqref="I169 I171 I173 I175 I177 X173">
    <cfRule type="containsText" dxfId="248" priority="88" operator="containsText" text="Alta">
      <formula>NOT(ISERROR(SEARCH(("Alta"),(I169))))</formula>
    </cfRule>
  </conditionalFormatting>
  <conditionalFormatting sqref="I169 I171 I173 I175 I177 X173">
    <cfRule type="containsText" dxfId="247" priority="89" operator="containsText" text="Media">
      <formula>NOT(ISERROR(SEARCH(("Media"),(I169))))</formula>
    </cfRule>
  </conditionalFormatting>
  <conditionalFormatting sqref="K169 K171 K173 K175 K177 Z173">
    <cfRule type="containsText" dxfId="246" priority="90" operator="containsText" text="Catastrófico">
      <formula>NOT(ISERROR(SEARCH(("Catastrófico"),(K169))))</formula>
    </cfRule>
  </conditionalFormatting>
  <conditionalFormatting sqref="K169 K171 K173 K175 K177 Z173">
    <cfRule type="containsText" dxfId="245" priority="91" operator="containsText" text="Mayor">
      <formula>NOT(ISERROR(SEARCH(("Mayor"),(K169))))</formula>
    </cfRule>
  </conditionalFormatting>
  <conditionalFormatting sqref="K169 K171 K173 K175 K177 Z173">
    <cfRule type="containsText" dxfId="244" priority="92" operator="containsText" text="Moderado">
      <formula>NOT(ISERROR(SEARCH(("Moderado"),(K169))))</formula>
    </cfRule>
  </conditionalFormatting>
  <conditionalFormatting sqref="K169 K171 K173 K175 K177 Z173">
    <cfRule type="containsText" dxfId="243" priority="93" operator="containsText" text="Menor">
      <formula>NOT(ISERROR(SEARCH(("Menor"),(K169))))</formula>
    </cfRule>
  </conditionalFormatting>
  <conditionalFormatting sqref="K169 K171 K173 K175 K177 Z173">
    <cfRule type="containsText" dxfId="242" priority="94" operator="containsText" text="Leve">
      <formula>NOT(ISERROR(SEARCH(("Leve"),(K169))))</formula>
    </cfRule>
  </conditionalFormatting>
  <conditionalFormatting sqref="M169 M171 M173 M175 M177 AA173">
    <cfRule type="containsText" dxfId="241" priority="95" operator="containsText" text="Bajo">
      <formula>NOT(ISERROR(SEARCH(("Bajo"),(M169))))</formula>
    </cfRule>
  </conditionalFormatting>
  <conditionalFormatting sqref="M169 M171 M173 M175 M177 AA173">
    <cfRule type="containsText" dxfId="240" priority="96" operator="containsText" text="Moderado">
      <formula>NOT(ISERROR(SEARCH(("Moderado"),(M169))))</formula>
    </cfRule>
  </conditionalFormatting>
  <conditionalFormatting sqref="M169 M171 M173 M175 M177 AA173">
    <cfRule type="containsText" dxfId="239" priority="97" operator="containsText" text="Alto">
      <formula>NOT(ISERROR(SEARCH(("Alto"),(M169))))</formula>
    </cfRule>
  </conditionalFormatting>
  <conditionalFormatting sqref="M169 M171 M173 M175 M177 AA173">
    <cfRule type="containsText" dxfId="238" priority="98" operator="containsText" text="Extremo">
      <formula>NOT(ISERROR(SEARCH(("Extremo"),(M169))))</formula>
    </cfRule>
  </conditionalFormatting>
  <conditionalFormatting sqref="X169 X171 X175 X177">
    <cfRule type="containsText" dxfId="237" priority="99" operator="containsText" text="Muy Bajo">
      <formula>NOT(ISERROR(SEARCH(("Muy Bajo"),(X169))))</formula>
    </cfRule>
  </conditionalFormatting>
  <conditionalFormatting sqref="X169 X171 X175 X177">
    <cfRule type="containsText" dxfId="236" priority="100" operator="containsText" text="Baja">
      <formula>NOT(ISERROR(SEARCH(("Baja"),(X169))))</formula>
    </cfRule>
  </conditionalFormatting>
  <conditionalFormatting sqref="X169 X171 X175 X177">
    <cfRule type="containsText" dxfId="235" priority="101" operator="containsText" text="Muy alta">
      <formula>NOT(ISERROR(SEARCH(("Muy alta"),(X169))))</formula>
    </cfRule>
  </conditionalFormatting>
  <conditionalFormatting sqref="X169 X171 X175 X177">
    <cfRule type="containsText" dxfId="234" priority="102" operator="containsText" text="Alta">
      <formula>NOT(ISERROR(SEARCH(("Alta"),(X169))))</formula>
    </cfRule>
  </conditionalFormatting>
  <conditionalFormatting sqref="X169 X171 X175 X177">
    <cfRule type="containsText" dxfId="233" priority="103" operator="containsText" text="Media">
      <formula>NOT(ISERROR(SEARCH(("Media"),(X169))))</formula>
    </cfRule>
  </conditionalFormatting>
  <conditionalFormatting sqref="Z169 Z171 Z175 Z177">
    <cfRule type="containsText" dxfId="232" priority="104" operator="containsText" text="Catastrófico">
      <formula>NOT(ISERROR(SEARCH(("Catastrófico"),(Z169))))</formula>
    </cfRule>
  </conditionalFormatting>
  <conditionalFormatting sqref="Z169 Z171 Z175 Z177">
    <cfRule type="containsText" dxfId="231" priority="105" operator="containsText" text="Mayor">
      <formula>NOT(ISERROR(SEARCH(("Mayor"),(Z169))))</formula>
    </cfRule>
  </conditionalFormatting>
  <conditionalFormatting sqref="Z169 Z171 Z175 Z177">
    <cfRule type="containsText" dxfId="230" priority="106" operator="containsText" text="Moderado">
      <formula>NOT(ISERROR(SEARCH(("Moderado"),(Z169))))</formula>
    </cfRule>
  </conditionalFormatting>
  <conditionalFormatting sqref="Z169 Z171 Z175 Z177">
    <cfRule type="containsText" dxfId="229" priority="107" operator="containsText" text="Menor">
      <formula>NOT(ISERROR(SEARCH(("Menor"),(Z169))))</formula>
    </cfRule>
  </conditionalFormatting>
  <conditionalFormatting sqref="Z169 Z171 Z175 Z177">
    <cfRule type="containsText" dxfId="228" priority="108" operator="containsText" text="Leve">
      <formula>NOT(ISERROR(SEARCH(("Leve"),(Z169))))</formula>
    </cfRule>
  </conditionalFormatting>
  <conditionalFormatting sqref="AA169 AA171 AA175 AA177">
    <cfRule type="containsText" dxfId="227" priority="109" operator="containsText" text="Bajo">
      <formula>NOT(ISERROR(SEARCH(("Bajo"),(AA169))))</formula>
    </cfRule>
  </conditionalFormatting>
  <conditionalFormatting sqref="AA169 AA171 AA175 AA177">
    <cfRule type="containsText" dxfId="226" priority="110" operator="containsText" text="Moderado">
      <formula>NOT(ISERROR(SEARCH(("Moderado"),(AA169))))</formula>
    </cfRule>
  </conditionalFormatting>
  <conditionalFormatting sqref="AA169 AA171 AA175 AA177">
    <cfRule type="containsText" dxfId="225" priority="111" operator="containsText" text="Alto">
      <formula>NOT(ISERROR(SEARCH(("Alto"),(AA169))))</formula>
    </cfRule>
  </conditionalFormatting>
  <conditionalFormatting sqref="AA169 AA171 AA175 AA177">
    <cfRule type="containsText" dxfId="224" priority="112" operator="containsText" text="Extremo">
      <formula>NOT(ISERROR(SEARCH(("Extremo"),(AA169))))</formula>
    </cfRule>
  </conditionalFormatting>
  <conditionalFormatting sqref="I179">
    <cfRule type="containsText" dxfId="223" priority="113" operator="containsText" text="Muy Bajo">
      <formula>NOT(ISERROR(SEARCH(("Muy Bajo"),(I179))))</formula>
    </cfRule>
  </conditionalFormatting>
  <conditionalFormatting sqref="I179">
    <cfRule type="containsText" dxfId="222" priority="114" operator="containsText" text="Baja">
      <formula>NOT(ISERROR(SEARCH(("Baja"),(I179))))</formula>
    </cfRule>
  </conditionalFormatting>
  <conditionalFormatting sqref="I179">
    <cfRule type="containsText" dxfId="221" priority="115" operator="containsText" text="Muy alta">
      <formula>NOT(ISERROR(SEARCH(("Muy alta"),(I179))))</formula>
    </cfRule>
  </conditionalFormatting>
  <conditionalFormatting sqref="I179">
    <cfRule type="containsText" dxfId="220" priority="116" operator="containsText" text="Alta">
      <formula>NOT(ISERROR(SEARCH(("Alta"),(I179))))</formula>
    </cfRule>
  </conditionalFormatting>
  <conditionalFormatting sqref="I179">
    <cfRule type="containsText" dxfId="219" priority="117" operator="containsText" text="Media">
      <formula>NOT(ISERROR(SEARCH(("Media"),(I179))))</formula>
    </cfRule>
  </conditionalFormatting>
  <conditionalFormatting sqref="K179">
    <cfRule type="containsText" dxfId="218" priority="118" operator="containsText" text="Catastrófico">
      <formula>NOT(ISERROR(SEARCH(("Catastrófico"),(K179))))</formula>
    </cfRule>
  </conditionalFormatting>
  <conditionalFormatting sqref="K179">
    <cfRule type="containsText" dxfId="217" priority="119" operator="containsText" text="Mayor">
      <formula>NOT(ISERROR(SEARCH(("Mayor"),(K179))))</formula>
    </cfRule>
  </conditionalFormatting>
  <conditionalFormatting sqref="K179">
    <cfRule type="containsText" dxfId="216" priority="120" operator="containsText" text="Moderado">
      <formula>NOT(ISERROR(SEARCH(("Moderado"),(K179))))</formula>
    </cfRule>
  </conditionalFormatting>
  <conditionalFormatting sqref="K179">
    <cfRule type="containsText" dxfId="215" priority="121" operator="containsText" text="Menor">
      <formula>NOT(ISERROR(SEARCH(("Menor"),(K179))))</formula>
    </cfRule>
  </conditionalFormatting>
  <conditionalFormatting sqref="K179">
    <cfRule type="containsText" dxfId="214" priority="122" operator="containsText" text="Leve">
      <formula>NOT(ISERROR(SEARCH(("Leve"),(K179))))</formula>
    </cfRule>
  </conditionalFormatting>
  <conditionalFormatting sqref="M179">
    <cfRule type="containsText" dxfId="213" priority="123" operator="containsText" text="Bajo">
      <formula>NOT(ISERROR(SEARCH(("Bajo"),(M179))))</formula>
    </cfRule>
  </conditionalFormatting>
  <conditionalFormatting sqref="M179">
    <cfRule type="containsText" dxfId="212" priority="124" operator="containsText" text="Moderado">
      <formula>NOT(ISERROR(SEARCH(("Moderado"),(M179))))</formula>
    </cfRule>
  </conditionalFormatting>
  <conditionalFormatting sqref="M179">
    <cfRule type="containsText" dxfId="211" priority="125" operator="containsText" text="Alto">
      <formula>NOT(ISERROR(SEARCH(("Alto"),(M179))))</formula>
    </cfRule>
  </conditionalFormatting>
  <conditionalFormatting sqref="M179">
    <cfRule type="containsText" dxfId="210" priority="126" operator="containsText" text="Extremo">
      <formula>NOT(ISERROR(SEARCH(("Extremo"),(M179))))</formula>
    </cfRule>
  </conditionalFormatting>
  <conditionalFormatting sqref="X179">
    <cfRule type="containsText" dxfId="209" priority="127" operator="containsText" text="Muy Bajo">
      <formula>NOT(ISERROR(SEARCH(("Muy Bajo"),(X179))))</formula>
    </cfRule>
  </conditionalFormatting>
  <conditionalFormatting sqref="X179">
    <cfRule type="containsText" dxfId="208" priority="128" operator="containsText" text="Baja">
      <formula>NOT(ISERROR(SEARCH(("Baja"),(X179))))</formula>
    </cfRule>
  </conditionalFormatting>
  <conditionalFormatting sqref="X179">
    <cfRule type="containsText" dxfId="207" priority="129" operator="containsText" text="Muy alta">
      <formula>NOT(ISERROR(SEARCH(("Muy alta"),(X179))))</formula>
    </cfRule>
  </conditionalFormatting>
  <conditionalFormatting sqref="X179">
    <cfRule type="containsText" dxfId="206" priority="130" operator="containsText" text="Alta">
      <formula>NOT(ISERROR(SEARCH(("Alta"),(X179))))</formula>
    </cfRule>
  </conditionalFormatting>
  <conditionalFormatting sqref="X179">
    <cfRule type="containsText" dxfId="205" priority="131" operator="containsText" text="Media">
      <formula>NOT(ISERROR(SEARCH(("Media"),(X179))))</formula>
    </cfRule>
  </conditionalFormatting>
  <conditionalFormatting sqref="Z179">
    <cfRule type="containsText" dxfId="204" priority="132" operator="containsText" text="Catastrófico">
      <formula>NOT(ISERROR(SEARCH(("Catastrófico"),(Z179))))</formula>
    </cfRule>
  </conditionalFormatting>
  <conditionalFormatting sqref="Z179">
    <cfRule type="containsText" dxfId="203" priority="133" operator="containsText" text="Mayor">
      <formula>NOT(ISERROR(SEARCH(("Mayor"),(Z179))))</formula>
    </cfRule>
  </conditionalFormatting>
  <conditionalFormatting sqref="Z179">
    <cfRule type="containsText" dxfId="202" priority="134" operator="containsText" text="Moderado">
      <formula>NOT(ISERROR(SEARCH(("Moderado"),(Z179))))</formula>
    </cfRule>
  </conditionalFormatting>
  <conditionalFormatting sqref="Z179">
    <cfRule type="containsText" dxfId="201" priority="135" operator="containsText" text="Menor">
      <formula>NOT(ISERROR(SEARCH(("Menor"),(Z179))))</formula>
    </cfRule>
  </conditionalFormatting>
  <conditionalFormatting sqref="Z179">
    <cfRule type="containsText" dxfId="200" priority="136" operator="containsText" text="Leve">
      <formula>NOT(ISERROR(SEARCH(("Leve"),(Z179))))</formula>
    </cfRule>
  </conditionalFormatting>
  <conditionalFormatting sqref="AA179">
    <cfRule type="containsText" dxfId="199" priority="137" operator="containsText" text="Bajo">
      <formula>NOT(ISERROR(SEARCH(("Bajo"),(AA179))))</formula>
    </cfRule>
  </conditionalFormatting>
  <conditionalFormatting sqref="AA179">
    <cfRule type="containsText" dxfId="198" priority="138" operator="containsText" text="Moderado">
      <formula>NOT(ISERROR(SEARCH(("Moderado"),(AA179))))</formula>
    </cfRule>
  </conditionalFormatting>
  <conditionalFormatting sqref="AA179">
    <cfRule type="containsText" dxfId="197" priority="139" operator="containsText" text="Alto">
      <formula>NOT(ISERROR(SEARCH(("Alto"),(AA179))))</formula>
    </cfRule>
  </conditionalFormatting>
  <conditionalFormatting sqref="AA179">
    <cfRule type="containsText" dxfId="196" priority="140" operator="containsText" text="Extremo">
      <formula>NOT(ISERROR(SEARCH(("Extremo"),(AA179))))</formula>
    </cfRule>
  </conditionalFormatting>
  <conditionalFormatting sqref="I181">
    <cfRule type="containsText" dxfId="195" priority="141" operator="containsText" text="Muy Bajo">
      <formula>NOT(ISERROR(SEARCH(("Muy Bajo"),(I181))))</formula>
    </cfRule>
  </conditionalFormatting>
  <conditionalFormatting sqref="I181">
    <cfRule type="containsText" dxfId="194" priority="142" operator="containsText" text="Baja">
      <formula>NOT(ISERROR(SEARCH(("Baja"),(I181))))</formula>
    </cfRule>
  </conditionalFormatting>
  <conditionalFormatting sqref="I181">
    <cfRule type="containsText" dxfId="193" priority="143" operator="containsText" text="Muy alta">
      <formula>NOT(ISERROR(SEARCH(("Muy alta"),(I181))))</formula>
    </cfRule>
  </conditionalFormatting>
  <conditionalFormatting sqref="I181">
    <cfRule type="containsText" dxfId="192" priority="144" operator="containsText" text="Alta">
      <formula>NOT(ISERROR(SEARCH(("Alta"),(I181))))</formula>
    </cfRule>
  </conditionalFormatting>
  <conditionalFormatting sqref="I181">
    <cfRule type="containsText" dxfId="191" priority="145" operator="containsText" text="Media">
      <formula>NOT(ISERROR(SEARCH(("Media"),(I181))))</formula>
    </cfRule>
  </conditionalFormatting>
  <conditionalFormatting sqref="K181">
    <cfRule type="containsText" dxfId="190" priority="146" operator="containsText" text="Catastrófico">
      <formula>NOT(ISERROR(SEARCH(("Catastrófico"),(K181))))</formula>
    </cfRule>
  </conditionalFormatting>
  <conditionalFormatting sqref="K181">
    <cfRule type="containsText" dxfId="189" priority="147" operator="containsText" text="Mayor">
      <formula>NOT(ISERROR(SEARCH(("Mayor"),(K181))))</formula>
    </cfRule>
  </conditionalFormatting>
  <conditionalFormatting sqref="K181">
    <cfRule type="containsText" dxfId="188" priority="148" operator="containsText" text="Moderado">
      <formula>NOT(ISERROR(SEARCH(("Moderado"),(K181))))</formula>
    </cfRule>
  </conditionalFormatting>
  <conditionalFormatting sqref="K181">
    <cfRule type="containsText" dxfId="187" priority="149" operator="containsText" text="Menor">
      <formula>NOT(ISERROR(SEARCH(("Menor"),(K181))))</formula>
    </cfRule>
  </conditionalFormatting>
  <conditionalFormatting sqref="K181">
    <cfRule type="containsText" dxfId="186" priority="150" operator="containsText" text="Leve">
      <formula>NOT(ISERROR(SEARCH(("Leve"),(K181))))</formula>
    </cfRule>
  </conditionalFormatting>
  <conditionalFormatting sqref="M181">
    <cfRule type="containsText" dxfId="185" priority="151" operator="containsText" text="Bajo">
      <formula>NOT(ISERROR(SEARCH(("Bajo"),(M181))))</formula>
    </cfRule>
  </conditionalFormatting>
  <conditionalFormatting sqref="M181">
    <cfRule type="containsText" dxfId="184" priority="152" operator="containsText" text="Moderado">
      <formula>NOT(ISERROR(SEARCH(("Moderado"),(M181))))</formula>
    </cfRule>
  </conditionalFormatting>
  <conditionalFormatting sqref="M181">
    <cfRule type="containsText" dxfId="183" priority="153" operator="containsText" text="Alto">
      <formula>NOT(ISERROR(SEARCH(("Alto"),(M181))))</formula>
    </cfRule>
  </conditionalFormatting>
  <conditionalFormatting sqref="M181">
    <cfRule type="containsText" dxfId="182" priority="154" operator="containsText" text="Extremo">
      <formula>NOT(ISERROR(SEARCH(("Extremo"),(M181))))</formula>
    </cfRule>
  </conditionalFormatting>
  <conditionalFormatting sqref="X181">
    <cfRule type="containsText" dxfId="181" priority="155" operator="containsText" text="Muy Bajo">
      <formula>NOT(ISERROR(SEARCH(("Muy Bajo"),(X181))))</formula>
    </cfRule>
  </conditionalFormatting>
  <conditionalFormatting sqref="X181">
    <cfRule type="containsText" dxfId="180" priority="156" operator="containsText" text="Baja">
      <formula>NOT(ISERROR(SEARCH(("Baja"),(X181))))</formula>
    </cfRule>
  </conditionalFormatting>
  <conditionalFormatting sqref="X181">
    <cfRule type="containsText" dxfId="179" priority="157" operator="containsText" text="Muy alta">
      <formula>NOT(ISERROR(SEARCH(("Muy alta"),(X181))))</formula>
    </cfRule>
  </conditionalFormatting>
  <conditionalFormatting sqref="X181">
    <cfRule type="containsText" dxfId="178" priority="158" operator="containsText" text="Alta">
      <formula>NOT(ISERROR(SEARCH(("Alta"),(X181))))</formula>
    </cfRule>
  </conditionalFormatting>
  <conditionalFormatting sqref="X181">
    <cfRule type="containsText" dxfId="177" priority="159" operator="containsText" text="Media">
      <formula>NOT(ISERROR(SEARCH(("Media"),(X181))))</formula>
    </cfRule>
  </conditionalFormatting>
  <conditionalFormatting sqref="Z181">
    <cfRule type="containsText" dxfId="176" priority="160" operator="containsText" text="Catastrófico">
      <formula>NOT(ISERROR(SEARCH(("Catastrófico"),(Z181))))</formula>
    </cfRule>
  </conditionalFormatting>
  <conditionalFormatting sqref="Z181">
    <cfRule type="containsText" dxfId="175" priority="161" operator="containsText" text="Mayor">
      <formula>NOT(ISERROR(SEARCH(("Mayor"),(Z181))))</formula>
    </cfRule>
  </conditionalFormatting>
  <conditionalFormatting sqref="Z181">
    <cfRule type="containsText" dxfId="174" priority="162" operator="containsText" text="Moderado">
      <formula>NOT(ISERROR(SEARCH(("Moderado"),(Z181))))</formula>
    </cfRule>
  </conditionalFormatting>
  <conditionalFormatting sqref="Z181">
    <cfRule type="containsText" dxfId="173" priority="163" operator="containsText" text="Menor">
      <formula>NOT(ISERROR(SEARCH(("Menor"),(Z181))))</formula>
    </cfRule>
  </conditionalFormatting>
  <conditionalFormatting sqref="Z181">
    <cfRule type="containsText" dxfId="172" priority="164" operator="containsText" text="Leve">
      <formula>NOT(ISERROR(SEARCH(("Leve"),(Z181))))</formula>
    </cfRule>
  </conditionalFormatting>
  <conditionalFormatting sqref="AA181">
    <cfRule type="containsText" dxfId="171" priority="165" operator="containsText" text="Bajo">
      <formula>NOT(ISERROR(SEARCH(("Bajo"),(AA181))))</formula>
    </cfRule>
  </conditionalFormatting>
  <conditionalFormatting sqref="AA181">
    <cfRule type="containsText" dxfId="170" priority="166" operator="containsText" text="Moderado">
      <formula>NOT(ISERROR(SEARCH(("Moderado"),(AA181))))</formula>
    </cfRule>
  </conditionalFormatting>
  <conditionalFormatting sqref="AA181">
    <cfRule type="containsText" dxfId="169" priority="167" operator="containsText" text="Alto">
      <formula>NOT(ISERROR(SEARCH(("Alto"),(AA181))))</formula>
    </cfRule>
  </conditionalFormatting>
  <conditionalFormatting sqref="AA181">
    <cfRule type="containsText" dxfId="168" priority="168" operator="containsText" text="Extremo">
      <formula>NOT(ISERROR(SEARCH(("Extremo"),(AA181))))</formula>
    </cfRule>
  </conditionalFormatting>
  <conditionalFormatting sqref="I183:I186">
    <cfRule type="containsText" dxfId="167" priority="169" operator="containsText" text="Muy Bajo">
      <formula>NOT(ISERROR(SEARCH(("Muy Bajo"),(I183))))</formula>
    </cfRule>
  </conditionalFormatting>
  <conditionalFormatting sqref="I183:I186">
    <cfRule type="containsText" dxfId="166" priority="170" operator="containsText" text="Baja">
      <formula>NOT(ISERROR(SEARCH(("Baja"),(I183))))</formula>
    </cfRule>
  </conditionalFormatting>
  <conditionalFormatting sqref="I183:I186">
    <cfRule type="containsText" dxfId="165" priority="171" operator="containsText" text="Muy alta">
      <formula>NOT(ISERROR(SEARCH(("Muy alta"),(I183))))</formula>
    </cfRule>
  </conditionalFormatting>
  <conditionalFormatting sqref="I183:I186">
    <cfRule type="containsText" dxfId="164" priority="172" operator="containsText" text="Alta">
      <formula>NOT(ISERROR(SEARCH(("Alta"),(I183))))</formula>
    </cfRule>
  </conditionalFormatting>
  <conditionalFormatting sqref="I183:I186">
    <cfRule type="containsText" dxfId="163" priority="173" operator="containsText" text="Media">
      <formula>NOT(ISERROR(SEARCH(("Media"),(I183))))</formula>
    </cfRule>
  </conditionalFormatting>
  <conditionalFormatting sqref="K183:K186">
    <cfRule type="containsText" dxfId="162" priority="174" operator="containsText" text="Catastrófico">
      <formula>NOT(ISERROR(SEARCH(("Catastrófico"),(K183))))</formula>
    </cfRule>
  </conditionalFormatting>
  <conditionalFormatting sqref="K183:K186">
    <cfRule type="containsText" dxfId="161" priority="175" operator="containsText" text="Mayor">
      <formula>NOT(ISERROR(SEARCH(("Mayor"),(K183))))</formula>
    </cfRule>
  </conditionalFormatting>
  <conditionalFormatting sqref="K183:K186">
    <cfRule type="containsText" dxfId="160" priority="176" operator="containsText" text="Moderado">
      <formula>NOT(ISERROR(SEARCH(("Moderado"),(K183))))</formula>
    </cfRule>
  </conditionalFormatting>
  <conditionalFormatting sqref="K183:K186">
    <cfRule type="containsText" dxfId="159" priority="177" operator="containsText" text="Menor">
      <formula>NOT(ISERROR(SEARCH(("Menor"),(K183))))</formula>
    </cfRule>
  </conditionalFormatting>
  <conditionalFormatting sqref="K183:K186">
    <cfRule type="containsText" dxfId="158" priority="178" operator="containsText" text="Leve">
      <formula>NOT(ISERROR(SEARCH(("Leve"),(K183))))</formula>
    </cfRule>
  </conditionalFormatting>
  <conditionalFormatting sqref="M183:M186">
    <cfRule type="containsText" dxfId="157" priority="179" operator="containsText" text="Bajo">
      <formula>NOT(ISERROR(SEARCH(("Bajo"),(M183))))</formula>
    </cfRule>
  </conditionalFormatting>
  <conditionalFormatting sqref="M183:M186">
    <cfRule type="containsText" dxfId="156" priority="180" operator="containsText" text="Moderado">
      <formula>NOT(ISERROR(SEARCH(("Moderado"),(M183))))</formula>
    </cfRule>
  </conditionalFormatting>
  <conditionalFormatting sqref="M183:M186">
    <cfRule type="containsText" dxfId="155" priority="181" operator="containsText" text="Alto">
      <formula>NOT(ISERROR(SEARCH(("Alto"),(M183))))</formula>
    </cfRule>
  </conditionalFormatting>
  <conditionalFormatting sqref="M183:M186">
    <cfRule type="containsText" dxfId="154" priority="182" operator="containsText" text="Extremo">
      <formula>NOT(ISERROR(SEARCH(("Extremo"),(M183))))</formula>
    </cfRule>
  </conditionalFormatting>
  <conditionalFormatting sqref="X183:X186">
    <cfRule type="containsText" dxfId="153" priority="183" operator="containsText" text="Muy Bajo">
      <formula>NOT(ISERROR(SEARCH(("Muy Bajo"),(X183))))</formula>
    </cfRule>
  </conditionalFormatting>
  <conditionalFormatting sqref="X183:X186">
    <cfRule type="containsText" dxfId="152" priority="184" operator="containsText" text="Baja">
      <formula>NOT(ISERROR(SEARCH(("Baja"),(X183))))</formula>
    </cfRule>
  </conditionalFormatting>
  <conditionalFormatting sqref="X183:X186">
    <cfRule type="containsText" dxfId="151" priority="185" operator="containsText" text="Muy alta">
      <formula>NOT(ISERROR(SEARCH(("Muy alta"),(X183))))</formula>
    </cfRule>
  </conditionalFormatting>
  <conditionalFormatting sqref="X183:X186">
    <cfRule type="containsText" dxfId="150" priority="186" operator="containsText" text="Alta">
      <formula>NOT(ISERROR(SEARCH(("Alta"),(X183))))</formula>
    </cfRule>
  </conditionalFormatting>
  <conditionalFormatting sqref="X183:X186">
    <cfRule type="containsText" dxfId="149" priority="187" operator="containsText" text="Media">
      <formula>NOT(ISERROR(SEARCH(("Media"),(X183))))</formula>
    </cfRule>
  </conditionalFormatting>
  <conditionalFormatting sqref="Z183:Z186">
    <cfRule type="containsText" dxfId="148" priority="188" operator="containsText" text="Catastrófico">
      <formula>NOT(ISERROR(SEARCH(("Catastrófico"),(Z183))))</formula>
    </cfRule>
  </conditionalFormatting>
  <conditionalFormatting sqref="Z183:Z186">
    <cfRule type="containsText" dxfId="147" priority="189" operator="containsText" text="Mayor">
      <formula>NOT(ISERROR(SEARCH(("Mayor"),(Z183))))</formula>
    </cfRule>
  </conditionalFormatting>
  <conditionalFormatting sqref="Z183:Z186">
    <cfRule type="containsText" dxfId="146" priority="190" operator="containsText" text="Moderado">
      <formula>NOT(ISERROR(SEARCH(("Moderado"),(Z183))))</formula>
    </cfRule>
  </conditionalFormatting>
  <conditionalFormatting sqref="Z183:Z186">
    <cfRule type="containsText" dxfId="145" priority="191" operator="containsText" text="Menor">
      <formula>NOT(ISERROR(SEARCH(("Menor"),(Z183))))</formula>
    </cfRule>
  </conditionalFormatting>
  <conditionalFormatting sqref="Z183:Z186">
    <cfRule type="containsText" dxfId="144" priority="192" operator="containsText" text="Leve">
      <formula>NOT(ISERROR(SEARCH(("Leve"),(Z183))))</formula>
    </cfRule>
  </conditionalFormatting>
  <conditionalFormatting sqref="AA183:AA186">
    <cfRule type="containsText" dxfId="143" priority="193" operator="containsText" text="Bajo">
      <formula>NOT(ISERROR(SEARCH(("Bajo"),(AA183))))</formula>
    </cfRule>
  </conditionalFormatting>
  <conditionalFormatting sqref="AA183:AA186">
    <cfRule type="containsText" dxfId="142" priority="194" operator="containsText" text="Moderado">
      <formula>NOT(ISERROR(SEARCH(("Moderado"),(AA183))))</formula>
    </cfRule>
  </conditionalFormatting>
  <conditionalFormatting sqref="AA183:AA186">
    <cfRule type="containsText" dxfId="141" priority="195" operator="containsText" text="Alto">
      <formula>NOT(ISERROR(SEARCH(("Alto"),(AA183))))</formula>
    </cfRule>
  </conditionalFormatting>
  <conditionalFormatting sqref="AA183:AA186">
    <cfRule type="containsText" dxfId="140" priority="196" operator="containsText" text="Extremo">
      <formula>NOT(ISERROR(SEARCH(("Extremo"),(AA183))))</formula>
    </cfRule>
  </conditionalFormatting>
  <conditionalFormatting sqref="I187">
    <cfRule type="containsText" dxfId="139" priority="197" operator="containsText" text="Muy Bajo">
      <formula>NOT(ISERROR(SEARCH(("Muy Bajo"),(I187))))</formula>
    </cfRule>
  </conditionalFormatting>
  <conditionalFormatting sqref="I187">
    <cfRule type="containsText" dxfId="138" priority="198" operator="containsText" text="Baja">
      <formula>NOT(ISERROR(SEARCH(("Baja"),(I187))))</formula>
    </cfRule>
  </conditionalFormatting>
  <conditionalFormatting sqref="I187">
    <cfRule type="containsText" dxfId="137" priority="199" operator="containsText" text="Muy alta">
      <formula>NOT(ISERROR(SEARCH(("Muy alta"),(I187))))</formula>
    </cfRule>
  </conditionalFormatting>
  <conditionalFormatting sqref="I187">
    <cfRule type="containsText" dxfId="136" priority="200" operator="containsText" text="Alta">
      <formula>NOT(ISERROR(SEARCH(("Alta"),(I187))))</formula>
    </cfRule>
  </conditionalFormatting>
  <conditionalFormatting sqref="I187">
    <cfRule type="containsText" dxfId="135" priority="201" operator="containsText" text="Media">
      <formula>NOT(ISERROR(SEARCH(("Media"),(I187))))</formula>
    </cfRule>
  </conditionalFormatting>
  <conditionalFormatting sqref="K187">
    <cfRule type="containsText" dxfId="134" priority="202" operator="containsText" text="Catastrófico">
      <formula>NOT(ISERROR(SEARCH(("Catastrófico"),(K187))))</formula>
    </cfRule>
  </conditionalFormatting>
  <conditionalFormatting sqref="K187">
    <cfRule type="containsText" dxfId="133" priority="203" operator="containsText" text="Mayor">
      <formula>NOT(ISERROR(SEARCH(("Mayor"),(K187))))</formula>
    </cfRule>
  </conditionalFormatting>
  <conditionalFormatting sqref="K187">
    <cfRule type="containsText" dxfId="132" priority="204" operator="containsText" text="Moderado">
      <formula>NOT(ISERROR(SEARCH(("Moderado"),(K187))))</formula>
    </cfRule>
  </conditionalFormatting>
  <conditionalFormatting sqref="K187">
    <cfRule type="containsText" dxfId="131" priority="205" operator="containsText" text="Menor">
      <formula>NOT(ISERROR(SEARCH(("Menor"),(K187))))</formula>
    </cfRule>
  </conditionalFormatting>
  <conditionalFormatting sqref="K187">
    <cfRule type="containsText" dxfId="130" priority="206" operator="containsText" text="Leve">
      <formula>NOT(ISERROR(SEARCH(("Leve"),(K187))))</formula>
    </cfRule>
  </conditionalFormatting>
  <conditionalFormatting sqref="M187">
    <cfRule type="containsText" dxfId="129" priority="207" operator="containsText" text="Bajo">
      <formula>NOT(ISERROR(SEARCH(("Bajo"),(M187))))</formula>
    </cfRule>
  </conditionalFormatting>
  <conditionalFormatting sqref="M187">
    <cfRule type="containsText" dxfId="128" priority="208" operator="containsText" text="Moderado">
      <formula>NOT(ISERROR(SEARCH(("Moderado"),(M187))))</formula>
    </cfRule>
  </conditionalFormatting>
  <conditionalFormatting sqref="M187">
    <cfRule type="containsText" dxfId="127" priority="209" operator="containsText" text="Alto">
      <formula>NOT(ISERROR(SEARCH(("Alto"),(M187))))</formula>
    </cfRule>
  </conditionalFormatting>
  <conditionalFormatting sqref="M187">
    <cfRule type="containsText" dxfId="126" priority="210" operator="containsText" text="Extremo">
      <formula>NOT(ISERROR(SEARCH(("Extremo"),(M187))))</formula>
    </cfRule>
  </conditionalFormatting>
  <conditionalFormatting sqref="X187">
    <cfRule type="containsText" dxfId="125" priority="211" operator="containsText" text="Muy Bajo">
      <formula>NOT(ISERROR(SEARCH(("Muy Bajo"),(X187))))</formula>
    </cfRule>
  </conditionalFormatting>
  <conditionalFormatting sqref="X187">
    <cfRule type="containsText" dxfId="124" priority="212" operator="containsText" text="Baja">
      <formula>NOT(ISERROR(SEARCH(("Baja"),(X187))))</formula>
    </cfRule>
  </conditionalFormatting>
  <conditionalFormatting sqref="X187">
    <cfRule type="containsText" dxfId="123" priority="213" operator="containsText" text="Muy alta">
      <formula>NOT(ISERROR(SEARCH(("Muy alta"),(X187))))</formula>
    </cfRule>
  </conditionalFormatting>
  <conditionalFormatting sqref="X187">
    <cfRule type="containsText" dxfId="122" priority="214" operator="containsText" text="Alta">
      <formula>NOT(ISERROR(SEARCH(("Alta"),(X187))))</formula>
    </cfRule>
  </conditionalFormatting>
  <conditionalFormatting sqref="X187">
    <cfRule type="containsText" dxfId="121" priority="215" operator="containsText" text="Media">
      <formula>NOT(ISERROR(SEARCH(("Media"),(X187))))</formula>
    </cfRule>
  </conditionalFormatting>
  <conditionalFormatting sqref="Z187">
    <cfRule type="containsText" dxfId="120" priority="216" operator="containsText" text="Catastrófico">
      <formula>NOT(ISERROR(SEARCH(("Catastrófico"),(Z187))))</formula>
    </cfRule>
  </conditionalFormatting>
  <conditionalFormatting sqref="Z187">
    <cfRule type="containsText" dxfId="119" priority="217" operator="containsText" text="Mayor">
      <formula>NOT(ISERROR(SEARCH(("Mayor"),(Z187))))</formula>
    </cfRule>
  </conditionalFormatting>
  <conditionalFormatting sqref="Z187">
    <cfRule type="containsText" dxfId="118" priority="218" operator="containsText" text="Moderado">
      <formula>NOT(ISERROR(SEARCH(("Moderado"),(Z187))))</formula>
    </cfRule>
  </conditionalFormatting>
  <conditionalFormatting sqref="Z187">
    <cfRule type="containsText" dxfId="117" priority="219" operator="containsText" text="Menor">
      <formula>NOT(ISERROR(SEARCH(("Menor"),(Z187))))</formula>
    </cfRule>
  </conditionalFormatting>
  <conditionalFormatting sqref="Z187">
    <cfRule type="containsText" dxfId="116" priority="220" operator="containsText" text="Leve">
      <formula>NOT(ISERROR(SEARCH(("Leve"),(Z187))))</formula>
    </cfRule>
  </conditionalFormatting>
  <conditionalFormatting sqref="AA187">
    <cfRule type="containsText" dxfId="115" priority="221" operator="containsText" text="Bajo">
      <formula>NOT(ISERROR(SEARCH(("Bajo"),(AA187))))</formula>
    </cfRule>
  </conditionalFormatting>
  <conditionalFormatting sqref="AA187">
    <cfRule type="containsText" dxfId="114" priority="222" operator="containsText" text="Moderado">
      <formula>NOT(ISERROR(SEARCH(("Moderado"),(AA187))))</formula>
    </cfRule>
  </conditionalFormatting>
  <conditionalFormatting sqref="AA187">
    <cfRule type="containsText" dxfId="113" priority="223" operator="containsText" text="Alto">
      <formula>NOT(ISERROR(SEARCH(("Alto"),(AA187))))</formula>
    </cfRule>
  </conditionalFormatting>
  <conditionalFormatting sqref="AA187">
    <cfRule type="containsText" dxfId="112" priority="224" operator="containsText" text="Extremo">
      <formula>NOT(ISERROR(SEARCH(("Extremo"),(AA187))))</formula>
    </cfRule>
  </conditionalFormatting>
  <conditionalFormatting sqref="I189">
    <cfRule type="containsText" dxfId="111" priority="225" operator="containsText" text="Muy Bajo">
      <formula>NOT(ISERROR(SEARCH(("Muy Bajo"),(I189))))</formula>
    </cfRule>
  </conditionalFormatting>
  <conditionalFormatting sqref="I189">
    <cfRule type="containsText" dxfId="110" priority="226" operator="containsText" text="Baja">
      <formula>NOT(ISERROR(SEARCH(("Baja"),(I189))))</formula>
    </cfRule>
  </conditionalFormatting>
  <conditionalFormatting sqref="I189">
    <cfRule type="containsText" dxfId="109" priority="227" operator="containsText" text="Muy alta">
      <formula>NOT(ISERROR(SEARCH(("Muy alta"),(I189))))</formula>
    </cfRule>
  </conditionalFormatting>
  <conditionalFormatting sqref="I189">
    <cfRule type="containsText" dxfId="108" priority="228" operator="containsText" text="Alta">
      <formula>NOT(ISERROR(SEARCH(("Alta"),(I189))))</formula>
    </cfRule>
  </conditionalFormatting>
  <conditionalFormatting sqref="I189">
    <cfRule type="containsText" dxfId="107" priority="229" operator="containsText" text="Media">
      <formula>NOT(ISERROR(SEARCH(("Media"),(I189))))</formula>
    </cfRule>
  </conditionalFormatting>
  <conditionalFormatting sqref="K189">
    <cfRule type="containsText" dxfId="106" priority="230" operator="containsText" text="Catastrófico">
      <formula>NOT(ISERROR(SEARCH(("Catastrófico"),(K189))))</formula>
    </cfRule>
  </conditionalFormatting>
  <conditionalFormatting sqref="K189">
    <cfRule type="containsText" dxfId="105" priority="231" operator="containsText" text="Mayor">
      <formula>NOT(ISERROR(SEARCH(("Mayor"),(K189))))</formula>
    </cfRule>
  </conditionalFormatting>
  <conditionalFormatting sqref="K189">
    <cfRule type="containsText" dxfId="104" priority="232" operator="containsText" text="Moderado">
      <formula>NOT(ISERROR(SEARCH(("Moderado"),(K189))))</formula>
    </cfRule>
  </conditionalFormatting>
  <conditionalFormatting sqref="K189">
    <cfRule type="containsText" dxfId="103" priority="233" operator="containsText" text="Menor">
      <formula>NOT(ISERROR(SEARCH(("Menor"),(K189))))</formula>
    </cfRule>
  </conditionalFormatting>
  <conditionalFormatting sqref="K189">
    <cfRule type="containsText" dxfId="102" priority="234" operator="containsText" text="Leve">
      <formula>NOT(ISERROR(SEARCH(("Leve"),(K189))))</formula>
    </cfRule>
  </conditionalFormatting>
  <conditionalFormatting sqref="M189">
    <cfRule type="containsText" dxfId="101" priority="235" operator="containsText" text="Bajo">
      <formula>NOT(ISERROR(SEARCH(("Bajo"),(M189))))</formula>
    </cfRule>
  </conditionalFormatting>
  <conditionalFormatting sqref="M189">
    <cfRule type="containsText" dxfId="100" priority="236" operator="containsText" text="Moderado">
      <formula>NOT(ISERROR(SEARCH(("Moderado"),(M189))))</formula>
    </cfRule>
  </conditionalFormatting>
  <conditionalFormatting sqref="M189">
    <cfRule type="containsText" dxfId="99" priority="237" operator="containsText" text="Alto">
      <formula>NOT(ISERROR(SEARCH(("Alto"),(M189))))</formula>
    </cfRule>
  </conditionalFormatting>
  <conditionalFormatting sqref="M189">
    <cfRule type="containsText" dxfId="98" priority="238" operator="containsText" text="Extremo">
      <formula>NOT(ISERROR(SEARCH(("Extremo"),(M189))))</formula>
    </cfRule>
  </conditionalFormatting>
  <conditionalFormatting sqref="X189">
    <cfRule type="containsText" dxfId="97" priority="239" operator="containsText" text="Muy Bajo">
      <formula>NOT(ISERROR(SEARCH(("Muy Bajo"),(X189))))</formula>
    </cfRule>
  </conditionalFormatting>
  <conditionalFormatting sqref="X189">
    <cfRule type="containsText" dxfId="96" priority="240" operator="containsText" text="Baja">
      <formula>NOT(ISERROR(SEARCH(("Baja"),(X189))))</formula>
    </cfRule>
  </conditionalFormatting>
  <conditionalFormatting sqref="X189">
    <cfRule type="containsText" dxfId="95" priority="241" operator="containsText" text="Muy alta">
      <formula>NOT(ISERROR(SEARCH(("Muy alta"),(X189))))</formula>
    </cfRule>
  </conditionalFormatting>
  <conditionalFormatting sqref="X189">
    <cfRule type="containsText" dxfId="94" priority="242" operator="containsText" text="Alta">
      <formula>NOT(ISERROR(SEARCH(("Alta"),(X189))))</formula>
    </cfRule>
  </conditionalFormatting>
  <conditionalFormatting sqref="X189">
    <cfRule type="containsText" dxfId="93" priority="243" operator="containsText" text="Media">
      <formula>NOT(ISERROR(SEARCH(("Media"),(X189))))</formula>
    </cfRule>
  </conditionalFormatting>
  <conditionalFormatting sqref="Z189">
    <cfRule type="containsText" dxfId="92" priority="244" operator="containsText" text="Catastrófico">
      <formula>NOT(ISERROR(SEARCH(("Catastrófico"),(Z189))))</formula>
    </cfRule>
  </conditionalFormatting>
  <conditionalFormatting sqref="Z189">
    <cfRule type="containsText" dxfId="91" priority="245" operator="containsText" text="Mayor">
      <formula>NOT(ISERROR(SEARCH(("Mayor"),(Z189))))</formula>
    </cfRule>
  </conditionalFormatting>
  <conditionalFormatting sqref="Z189">
    <cfRule type="containsText" dxfId="90" priority="246" operator="containsText" text="Moderado">
      <formula>NOT(ISERROR(SEARCH(("Moderado"),(Z189))))</formula>
    </cfRule>
  </conditionalFormatting>
  <conditionalFormatting sqref="Z189">
    <cfRule type="containsText" dxfId="89" priority="247" operator="containsText" text="Menor">
      <formula>NOT(ISERROR(SEARCH(("Menor"),(Z189))))</formula>
    </cfRule>
  </conditionalFormatting>
  <conditionalFormatting sqref="Z189">
    <cfRule type="containsText" dxfId="88" priority="248" operator="containsText" text="Leve">
      <formula>NOT(ISERROR(SEARCH(("Leve"),(Z189))))</formula>
    </cfRule>
  </conditionalFormatting>
  <conditionalFormatting sqref="AA189">
    <cfRule type="containsText" dxfId="87" priority="249" operator="containsText" text="Bajo">
      <formula>NOT(ISERROR(SEARCH(("Bajo"),(AA189))))</formula>
    </cfRule>
  </conditionalFormatting>
  <conditionalFormatting sqref="AA189">
    <cfRule type="containsText" dxfId="86" priority="250" operator="containsText" text="Moderado">
      <formula>NOT(ISERROR(SEARCH(("Moderado"),(AA189))))</formula>
    </cfRule>
  </conditionalFormatting>
  <conditionalFormatting sqref="AA189">
    <cfRule type="containsText" dxfId="85" priority="251" operator="containsText" text="Alto">
      <formula>NOT(ISERROR(SEARCH(("Alto"),(AA189))))</formula>
    </cfRule>
  </conditionalFormatting>
  <conditionalFormatting sqref="AA189">
    <cfRule type="containsText" dxfId="84" priority="252" operator="containsText" text="Extremo">
      <formula>NOT(ISERROR(SEARCH(("Extremo"),(AA189))))</formula>
    </cfRule>
  </conditionalFormatting>
  <conditionalFormatting sqref="I191">
    <cfRule type="containsText" dxfId="83" priority="80" operator="containsText" text="Muy Bajo">
      <formula>NOT(ISERROR(SEARCH("Muy Bajo",I191)))</formula>
    </cfRule>
    <cfRule type="containsText" dxfId="82" priority="81" operator="containsText" text="Baja">
      <formula>NOT(ISERROR(SEARCH("Baja",I191)))</formula>
    </cfRule>
    <cfRule type="containsText" dxfId="81" priority="82" operator="containsText" text="Muy alta">
      <formula>NOT(ISERROR(SEARCH("Muy alta",I191)))</formula>
    </cfRule>
    <cfRule type="containsText" dxfId="80" priority="83" operator="containsText" text="Alta">
      <formula>NOT(ISERROR(SEARCH("Alta",I191)))</formula>
    </cfRule>
    <cfRule type="containsText" dxfId="79" priority="84" operator="containsText" text="Media">
      <formula>NOT(ISERROR(SEARCH("Media",I191)))</formula>
    </cfRule>
  </conditionalFormatting>
  <conditionalFormatting sqref="K191">
    <cfRule type="containsText" dxfId="78" priority="75" operator="containsText" text="Catastrófico">
      <formula>NOT(ISERROR(SEARCH("Catastrófico",K191)))</formula>
    </cfRule>
    <cfRule type="containsText" dxfId="77" priority="76" operator="containsText" text="Mayor">
      <formula>NOT(ISERROR(SEARCH("Mayor",K191)))</formula>
    </cfRule>
    <cfRule type="containsText" dxfId="76" priority="77" operator="containsText" text="Moderado">
      <formula>NOT(ISERROR(SEARCH("Moderado",K191)))</formula>
    </cfRule>
    <cfRule type="containsText" dxfId="75" priority="78" operator="containsText" text="Menor">
      <formula>NOT(ISERROR(SEARCH("Menor",K191)))</formula>
    </cfRule>
    <cfRule type="containsText" dxfId="74" priority="79" operator="containsText" text="Leve">
      <formula>NOT(ISERROR(SEARCH("Leve",K191)))</formula>
    </cfRule>
  </conditionalFormatting>
  <conditionalFormatting sqref="M191">
    <cfRule type="containsText" dxfId="73" priority="71" operator="containsText" text="Bajo">
      <formula>NOT(ISERROR(SEARCH("Bajo",M191)))</formula>
    </cfRule>
    <cfRule type="containsText" dxfId="72" priority="72" operator="containsText" text="Moderado">
      <formula>NOT(ISERROR(SEARCH("Moderado",M191)))</formula>
    </cfRule>
    <cfRule type="containsText" dxfId="71" priority="73" operator="containsText" text="Alto">
      <formula>NOT(ISERROR(SEARCH("Alto",M191)))</formula>
    </cfRule>
    <cfRule type="containsText" dxfId="70" priority="74" operator="containsText" text="Extremo">
      <formula>NOT(ISERROR(SEARCH("Extremo",M191)))</formula>
    </cfRule>
  </conditionalFormatting>
  <conditionalFormatting sqref="X191">
    <cfRule type="containsText" dxfId="69" priority="66" operator="containsText" text="Muy Bajo">
      <formula>NOT(ISERROR(SEARCH("Muy Bajo",X191)))</formula>
    </cfRule>
    <cfRule type="containsText" dxfId="68" priority="67" operator="containsText" text="Baja">
      <formula>NOT(ISERROR(SEARCH("Baja",X191)))</formula>
    </cfRule>
    <cfRule type="containsText" dxfId="67" priority="68" operator="containsText" text="Muy alta">
      <formula>NOT(ISERROR(SEARCH("Muy alta",X191)))</formula>
    </cfRule>
    <cfRule type="containsText" dxfId="66" priority="69" operator="containsText" text="Alta">
      <formula>NOT(ISERROR(SEARCH("Alta",X191)))</formula>
    </cfRule>
    <cfRule type="containsText" dxfId="65" priority="70" operator="containsText" text="Media">
      <formula>NOT(ISERROR(SEARCH("Media",X191)))</formula>
    </cfRule>
  </conditionalFormatting>
  <conditionalFormatting sqref="Z191">
    <cfRule type="containsText" dxfId="64" priority="61" operator="containsText" text="Catastrófico">
      <formula>NOT(ISERROR(SEARCH("Catastrófico",Z191)))</formula>
    </cfRule>
    <cfRule type="containsText" dxfId="63" priority="62" operator="containsText" text="Mayor">
      <formula>NOT(ISERROR(SEARCH("Mayor",Z191)))</formula>
    </cfRule>
    <cfRule type="containsText" dxfId="62" priority="63" operator="containsText" text="Moderado">
      <formula>NOT(ISERROR(SEARCH("Moderado",Z191)))</formula>
    </cfRule>
    <cfRule type="containsText" dxfId="61" priority="64" operator="containsText" text="Menor">
      <formula>NOT(ISERROR(SEARCH("Menor",Z191)))</formula>
    </cfRule>
    <cfRule type="containsText" dxfId="60" priority="65" operator="containsText" text="Leve">
      <formula>NOT(ISERROR(SEARCH("Leve",Z191)))</formula>
    </cfRule>
  </conditionalFormatting>
  <conditionalFormatting sqref="AA191">
    <cfRule type="containsText" dxfId="59" priority="57" operator="containsText" text="Bajo">
      <formula>NOT(ISERROR(SEARCH("Bajo",AA191)))</formula>
    </cfRule>
    <cfRule type="containsText" dxfId="58" priority="58" operator="containsText" text="Moderado">
      <formula>NOT(ISERROR(SEARCH("Moderado",AA191)))</formula>
    </cfRule>
    <cfRule type="containsText" dxfId="57" priority="59" operator="containsText" text="Alto">
      <formula>NOT(ISERROR(SEARCH("Alto",AA191)))</formula>
    </cfRule>
    <cfRule type="containsText" dxfId="56" priority="60" operator="containsText" text="Extremo">
      <formula>NOT(ISERROR(SEARCH("Extremo",AA191)))</formula>
    </cfRule>
  </conditionalFormatting>
  <conditionalFormatting sqref="I193">
    <cfRule type="containsText" dxfId="55" priority="52" operator="containsText" text="Muy Bajo">
      <formula>NOT(ISERROR(SEARCH("Muy Bajo",I193)))</formula>
    </cfRule>
    <cfRule type="containsText" dxfId="54" priority="53" operator="containsText" text="Baja">
      <formula>NOT(ISERROR(SEARCH("Baja",I193)))</formula>
    </cfRule>
    <cfRule type="containsText" dxfId="53" priority="54" operator="containsText" text="Muy alta">
      <formula>NOT(ISERROR(SEARCH("Muy alta",I193)))</formula>
    </cfRule>
    <cfRule type="containsText" dxfId="52" priority="55" operator="containsText" text="Alta">
      <formula>NOT(ISERROR(SEARCH("Alta",I193)))</formula>
    </cfRule>
    <cfRule type="containsText" dxfId="51" priority="56" operator="containsText" text="Media">
      <formula>NOT(ISERROR(SEARCH("Media",I193)))</formula>
    </cfRule>
  </conditionalFormatting>
  <conditionalFormatting sqref="K193">
    <cfRule type="containsText" dxfId="50" priority="47" operator="containsText" text="Catastrófico">
      <formula>NOT(ISERROR(SEARCH("Catastrófico",K193)))</formula>
    </cfRule>
    <cfRule type="containsText" dxfId="49" priority="48" operator="containsText" text="Mayor">
      <formula>NOT(ISERROR(SEARCH("Mayor",K193)))</formula>
    </cfRule>
    <cfRule type="containsText" dxfId="48" priority="49" operator="containsText" text="Moderado">
      <formula>NOT(ISERROR(SEARCH("Moderado",K193)))</formula>
    </cfRule>
    <cfRule type="containsText" dxfId="47" priority="50" operator="containsText" text="Menor">
      <formula>NOT(ISERROR(SEARCH("Menor",K193)))</formula>
    </cfRule>
    <cfRule type="containsText" dxfId="46" priority="51" operator="containsText" text="Leve">
      <formula>NOT(ISERROR(SEARCH("Leve",K193)))</formula>
    </cfRule>
  </conditionalFormatting>
  <conditionalFormatting sqref="M193">
    <cfRule type="containsText" dxfId="45" priority="43" operator="containsText" text="Bajo">
      <formula>NOT(ISERROR(SEARCH("Bajo",M193)))</formula>
    </cfRule>
    <cfRule type="containsText" dxfId="44" priority="44" operator="containsText" text="Moderado">
      <formula>NOT(ISERROR(SEARCH("Moderado",M193)))</formula>
    </cfRule>
    <cfRule type="containsText" dxfId="43" priority="45" operator="containsText" text="Alto">
      <formula>NOT(ISERROR(SEARCH("Alto",M193)))</formula>
    </cfRule>
    <cfRule type="containsText" dxfId="42" priority="46" operator="containsText" text="Extremo">
      <formula>NOT(ISERROR(SEARCH("Extremo",M193)))</formula>
    </cfRule>
  </conditionalFormatting>
  <conditionalFormatting sqref="X193">
    <cfRule type="containsText" dxfId="41" priority="38" operator="containsText" text="Muy Bajo">
      <formula>NOT(ISERROR(SEARCH("Muy Bajo",X193)))</formula>
    </cfRule>
    <cfRule type="containsText" dxfId="40" priority="39" operator="containsText" text="Baja">
      <formula>NOT(ISERROR(SEARCH("Baja",X193)))</formula>
    </cfRule>
    <cfRule type="containsText" dxfId="39" priority="40" operator="containsText" text="Muy alta">
      <formula>NOT(ISERROR(SEARCH("Muy alta",X193)))</formula>
    </cfRule>
    <cfRule type="containsText" dxfId="38" priority="41" operator="containsText" text="Alta">
      <formula>NOT(ISERROR(SEARCH("Alta",X193)))</formula>
    </cfRule>
    <cfRule type="containsText" dxfId="37" priority="42" operator="containsText" text="Media">
      <formula>NOT(ISERROR(SEARCH("Media",X193)))</formula>
    </cfRule>
  </conditionalFormatting>
  <conditionalFormatting sqref="Z193">
    <cfRule type="containsText" dxfId="36" priority="33" operator="containsText" text="Catastrófico">
      <formula>NOT(ISERROR(SEARCH("Catastrófico",Z193)))</formula>
    </cfRule>
    <cfRule type="containsText" dxfId="35" priority="34" operator="containsText" text="Mayor">
      <formula>NOT(ISERROR(SEARCH("Mayor",Z193)))</formula>
    </cfRule>
    <cfRule type="containsText" dxfId="34" priority="35" operator="containsText" text="Moderado">
      <formula>NOT(ISERROR(SEARCH("Moderado",Z193)))</formula>
    </cfRule>
    <cfRule type="containsText" dxfId="33" priority="36" operator="containsText" text="Menor">
      <formula>NOT(ISERROR(SEARCH("Menor",Z193)))</formula>
    </cfRule>
    <cfRule type="containsText" dxfId="32" priority="37" operator="containsText" text="Leve">
      <formula>NOT(ISERROR(SEARCH("Leve",Z193)))</formula>
    </cfRule>
  </conditionalFormatting>
  <conditionalFormatting sqref="AA193">
    <cfRule type="containsText" dxfId="31" priority="29" operator="containsText" text="Bajo">
      <formula>NOT(ISERROR(SEARCH("Bajo",AA193)))</formula>
    </cfRule>
    <cfRule type="containsText" dxfId="30" priority="30" operator="containsText" text="Moderado">
      <formula>NOT(ISERROR(SEARCH("Moderado",AA193)))</formula>
    </cfRule>
    <cfRule type="containsText" dxfId="29" priority="31" operator="containsText" text="Alto">
      <formula>NOT(ISERROR(SEARCH("Alto",AA193)))</formula>
    </cfRule>
    <cfRule type="containsText" dxfId="28" priority="32" operator="containsText" text="Extremo">
      <formula>NOT(ISERROR(SEARCH("Extremo",AA193)))</formula>
    </cfRule>
  </conditionalFormatting>
  <conditionalFormatting sqref="I195">
    <cfRule type="containsText" dxfId="27" priority="24" operator="containsText" text="Muy Bajo">
      <formula>NOT(ISERROR(SEARCH("Muy Bajo",I195)))</formula>
    </cfRule>
    <cfRule type="containsText" dxfId="26" priority="25" operator="containsText" text="Baja">
      <formula>NOT(ISERROR(SEARCH("Baja",I195)))</formula>
    </cfRule>
    <cfRule type="containsText" dxfId="25" priority="26" operator="containsText" text="Muy alta">
      <formula>NOT(ISERROR(SEARCH("Muy alta",I195)))</formula>
    </cfRule>
    <cfRule type="containsText" dxfId="24" priority="27" operator="containsText" text="Alta">
      <formula>NOT(ISERROR(SEARCH("Alta",I195)))</formula>
    </cfRule>
    <cfRule type="containsText" dxfId="23" priority="28" operator="containsText" text="Media">
      <formula>NOT(ISERROR(SEARCH("Media",I195)))</formula>
    </cfRule>
  </conditionalFormatting>
  <conditionalFormatting sqref="K195">
    <cfRule type="containsText" dxfId="22" priority="19" operator="containsText" text="Catastrófico">
      <formula>NOT(ISERROR(SEARCH("Catastrófico",K195)))</formula>
    </cfRule>
    <cfRule type="containsText" dxfId="21" priority="20" operator="containsText" text="Mayor">
      <formula>NOT(ISERROR(SEARCH("Mayor",K195)))</formula>
    </cfRule>
    <cfRule type="containsText" dxfId="20" priority="21" operator="containsText" text="Moderado">
      <formula>NOT(ISERROR(SEARCH("Moderado",K195)))</formula>
    </cfRule>
    <cfRule type="containsText" dxfId="19" priority="22" operator="containsText" text="Menor">
      <formula>NOT(ISERROR(SEARCH("Menor",K195)))</formula>
    </cfRule>
    <cfRule type="containsText" dxfId="18" priority="23" operator="containsText" text="Leve">
      <formula>NOT(ISERROR(SEARCH("Leve",K195)))</formula>
    </cfRule>
  </conditionalFormatting>
  <conditionalFormatting sqref="M195">
    <cfRule type="containsText" dxfId="17" priority="15" operator="containsText" text="Bajo">
      <formula>NOT(ISERROR(SEARCH("Bajo",M195)))</formula>
    </cfRule>
    <cfRule type="containsText" dxfId="16" priority="16" operator="containsText" text="Moderado">
      <formula>NOT(ISERROR(SEARCH("Moderado",M195)))</formula>
    </cfRule>
    <cfRule type="containsText" dxfId="15" priority="17" operator="containsText" text="Alto">
      <formula>NOT(ISERROR(SEARCH("Alto",M195)))</formula>
    </cfRule>
    <cfRule type="containsText" dxfId="14" priority="18" operator="containsText" text="Extremo">
      <formula>NOT(ISERROR(SEARCH("Extremo",M195)))</formula>
    </cfRule>
  </conditionalFormatting>
  <conditionalFormatting sqref="X195">
    <cfRule type="containsText" dxfId="13" priority="10" operator="containsText" text="Muy Bajo">
      <formula>NOT(ISERROR(SEARCH("Muy Bajo",X195)))</formula>
    </cfRule>
    <cfRule type="containsText" dxfId="12" priority="11" operator="containsText" text="Baja">
      <formula>NOT(ISERROR(SEARCH("Baja",X195)))</formula>
    </cfRule>
    <cfRule type="containsText" dxfId="11" priority="12" operator="containsText" text="Muy alta">
      <formula>NOT(ISERROR(SEARCH("Muy alta",X195)))</formula>
    </cfRule>
    <cfRule type="containsText" dxfId="10" priority="13" operator="containsText" text="Alta">
      <formula>NOT(ISERROR(SEARCH("Alta",X195)))</formula>
    </cfRule>
    <cfRule type="containsText" dxfId="9" priority="14" operator="containsText" text="Media">
      <formula>NOT(ISERROR(SEARCH("Media",X195)))</formula>
    </cfRule>
  </conditionalFormatting>
  <conditionalFormatting sqref="Z195">
    <cfRule type="containsText" dxfId="8" priority="5" operator="containsText" text="Catastrófico">
      <formula>NOT(ISERROR(SEARCH("Catastrófico",Z195)))</formula>
    </cfRule>
    <cfRule type="containsText" dxfId="7" priority="6" operator="containsText" text="Mayor">
      <formula>NOT(ISERROR(SEARCH("Mayor",Z195)))</formula>
    </cfRule>
    <cfRule type="containsText" dxfId="6" priority="7" operator="containsText" text="Moderado">
      <formula>NOT(ISERROR(SEARCH("Moderado",Z195)))</formula>
    </cfRule>
    <cfRule type="containsText" dxfId="5" priority="8" operator="containsText" text="Menor">
      <formula>NOT(ISERROR(SEARCH("Menor",Z195)))</formula>
    </cfRule>
    <cfRule type="containsText" dxfId="4" priority="9" operator="containsText" text="Leve">
      <formula>NOT(ISERROR(SEARCH("Leve",Z195)))</formula>
    </cfRule>
  </conditionalFormatting>
  <conditionalFormatting sqref="AA195">
    <cfRule type="containsText" dxfId="3" priority="1" operator="containsText" text="Bajo">
      <formula>NOT(ISERROR(SEARCH("Bajo",AA195)))</formula>
    </cfRule>
    <cfRule type="containsText" dxfId="2" priority="2" operator="containsText" text="Moderado">
      <formula>NOT(ISERROR(SEARCH("Moderado",AA195)))</formula>
    </cfRule>
    <cfRule type="containsText" dxfId="1" priority="3" operator="containsText" text="Alto">
      <formula>NOT(ISERROR(SEARCH("Alto",AA195)))</formula>
    </cfRule>
    <cfRule type="containsText" dxfId="0" priority="4" operator="containsText" text="Extremo">
      <formula>NOT(ISERROR(SEARCH("Extremo",AA195)))</formula>
    </cfRule>
  </conditionalFormatting>
  <pageMargins left="0.7" right="0.7" top="0.75" bottom="0.75" header="0.3" footer="0.3"/>
  <pageSetup paperSize="9" orientation="portrait" horizontalDpi="90" verticalDpi="90" r:id="rId1"/>
  <drawing r:id="rId2"/>
  <legacyDrawing r:id="rId3"/>
  <extLst>
    <ext xmlns:x14="http://schemas.microsoft.com/office/spreadsheetml/2009/9/main" uri="{CCE6A557-97BC-4b89-ADB6-D9C93CAAB3DF}">
      <x14:dataValidations xmlns:xm="http://schemas.microsoft.com/office/excel/2006/main" count="97">
        <x14:dataValidation type="list" allowBlank="1" showInputMessage="1" showErrorMessage="1">
          <x14:formula1>
            <xm:f>'FORMULAS (no modificar)'!$Q$2:$Q$5</xm:f>
          </x14:formula1>
          <xm:sqref>B11 B13 B15 B17</xm:sqref>
        </x14:dataValidation>
        <x14:dataValidation type="list" allowBlank="1" showInputMessage="1" showErrorMessage="1">
          <x14:formula1>
            <xm:f>'FORMULAS (no modificar)'!$A$2:$A$20</xm:f>
          </x14:formula1>
          <xm:sqref>A11 A13 A15 A17</xm:sqref>
        </x14:dataValidation>
        <x14:dataValidation type="list" allowBlank="1" showInputMessage="1" showErrorMessage="1">
          <x14:formula1>
            <xm:f>[1]FORMULAS!#REF!</xm:f>
          </x14:formula1>
          <xm:sqref>A19 A21 A23 F19:G19 F21:G21 F23:G23 AB19 AB21 AB23 F11:G11 F15:G15 F17:G17 F13:G13 AB11 AB13 AB15 AB17 B19:B24 O11:Q24 I11:I24 K11:K24 S11:U24 AB69 AB71 AB73 O69:Q74 S69:U74 I69:I74 K69:K74 F69:G69 F71:G71 F73:G73</xm:sqref>
        </x14:dataValidation>
        <x14:dataValidation type="list" allowBlank="1" showInputMessage="1" showErrorMessage="1">
          <x14:formula1>
            <xm:f>[2]FORMULAS!#REF!</xm:f>
          </x14:formula1>
          <xm:sqref>B25:B38 A35 A37 A25 A27 A31 A33 A29 F33:G33 F37:G37 F25:G25 F29:G29 F31:G31 F27:G27 F35:G35 AB25 AB27 AB29 AB31 AB33 AB35 AB37 O25:Q38 S25:U38 I25:I38 K25:K38</xm:sqref>
        </x14:dataValidation>
        <x14:dataValidation type="list" allowBlank="1" showErrorMessage="1">
          <x14:formula1>
            <xm:f>'[3]FORMULAS (no modificar)'!#REF!</xm:f>
          </x14:formula1>
          <xm:sqref>Q39 Q42 K39 K41 AB39 AB41 F39:G39 F41:G41 I39 I41 A39:B39 A41:B41 O39:P42 S39:U39 S41:U42</xm:sqref>
        </x14:dataValidation>
        <x14:dataValidation type="list" allowBlank="1" showInputMessage="1" showErrorMessage="1">
          <x14:formula1>
            <xm:f>'[1]FORMULAS (no modificar)'!#REF!</xm:f>
          </x14:formula1>
          <xm:sqref>A69:B69 A71:B71 A73:B73 G62 F45:G49 F51:G51 AB51 O49:Q49 O52:Q52 S49:T49 S52:T52 U51:U52 A43:B52 F43:G43 AB43 AB45:AB49 O43:Q43 S43:U43 U45:U49 I43:I52 K43:K52</xm:sqref>
        </x14:dataValidation>
        <x14:dataValidation type="list" allowBlank="1" showErrorMessage="1">
          <x14:formula1>
            <xm:f>[4]FORMULAS!#REF!</xm:f>
          </x14:formula1>
          <xm:sqref>O45:Q48 S45:T48 S51:T51 O51:Q51</xm:sqref>
        </x14:dataValidation>
        <x14:dataValidation type="list" allowBlank="1" showInputMessage="1" showErrorMessage="1">
          <x14:formula1>
            <xm:f>[5]FORMULAS!#REF!</xm:f>
          </x14:formula1>
          <xm:sqref>F56:G56 F58:G58 F60:G60 F53:G54 AB60 AB53:AB54 AB56 AB58 F62 S53:U62 O53:Q62 B56:B61 K53:K62 I53:I62 AB62</xm:sqref>
        </x14:dataValidation>
        <x14:dataValidation type="list" allowBlank="1" showErrorMessage="1">
          <x14:formula1>
            <xm:f>[6]FORMULAS!#REF!</xm:f>
          </x14:formula1>
          <xm:sqref>K105 F105:G105 AB105 I105 S105:U106 O105:Q106 A105:B105</xm:sqref>
        </x14:dataValidation>
        <x14:dataValidation type="list" allowBlank="1" showInputMessage="1" showErrorMessage="1">
          <x14:formula1>
            <xm:f>[7]FORMULAS!#REF!</xm:f>
          </x14:formula1>
          <xm:sqref>B75:B95 B98:B100 B103:B104</xm:sqref>
        </x14:dataValidation>
        <x14:dataValidation type="list" allowBlank="1" showInputMessage="1" showErrorMessage="1">
          <x14:formula1>
            <xm:f>[7]FORMULAS!#REF!</xm:f>
          </x14:formula1>
          <xm:sqref>K75:K95 K98:K100 K103:K104</xm:sqref>
        </x14:dataValidation>
        <x14:dataValidation type="list" allowBlank="1" showInputMessage="1" showErrorMessage="1">
          <x14:formula1>
            <xm:f>[7]FORMULAS!#REF!</xm:f>
          </x14:formula1>
          <xm:sqref>I75:I95 I98:I100 I103:I104</xm:sqref>
        </x14:dataValidation>
        <x14:dataValidation type="list" allowBlank="1" showInputMessage="1" showErrorMessage="1">
          <x14:formula1>
            <xm:f>[7]FORMULAS!#REF!</xm:f>
          </x14:formula1>
          <xm:sqref>U75:U83 U85:U104</xm:sqref>
        </x14:dataValidation>
        <x14:dataValidation type="list" allowBlank="1" showInputMessage="1" showErrorMessage="1">
          <x14:formula1>
            <xm:f>[7]FORMULAS!#REF!</xm:f>
          </x14:formula1>
          <xm:sqref>T75:T83 T85:T104</xm:sqref>
        </x14:dataValidation>
        <x14:dataValidation type="list" allowBlank="1" showInputMessage="1" showErrorMessage="1">
          <x14:formula1>
            <xm:f>[7]FORMULAS!#REF!</xm:f>
          </x14:formula1>
          <xm:sqref>S75:S83 S85:S104</xm:sqref>
        </x14:dataValidation>
        <x14:dataValidation type="list" allowBlank="1" showInputMessage="1" showErrorMessage="1">
          <x14:formula1>
            <xm:f>[7]FORMULAS!#REF!</xm:f>
          </x14:formula1>
          <xm:sqref>Q75:Q83 Q85:Q104</xm:sqref>
        </x14:dataValidation>
        <x14:dataValidation type="list" allowBlank="1" showInputMessage="1" showErrorMessage="1">
          <x14:formula1>
            <xm:f>[7]FORMULAS!#REF!</xm:f>
          </x14:formula1>
          <xm:sqref>P75:P83 P85:P104</xm:sqref>
        </x14:dataValidation>
        <x14:dataValidation type="list" allowBlank="1" showInputMessage="1" showErrorMessage="1">
          <x14:formula1>
            <xm:f>[7]FORMULAS!#REF!</xm:f>
          </x14:formula1>
          <xm:sqref>O75:O83 O85:O104</xm:sqref>
        </x14:dataValidation>
        <x14:dataValidation type="list" allowBlank="1" showInputMessage="1" showErrorMessage="1">
          <x14:formula1>
            <xm:f>[7]FORMULAS!#REF!</xm:f>
          </x14:formula1>
          <xm:sqref>AB75 AB77 AB79 AB81 AB83 AB85 AB87 AB89 AB91 AB93 AB95 AB98 AB100 AB103</xm:sqref>
        </x14:dataValidation>
        <x14:dataValidation type="list" allowBlank="1" showInputMessage="1" showErrorMessage="1">
          <x14:formula1>
            <xm:f>[7]FORMULAS!#REF!</xm:f>
          </x14:formula1>
          <xm:sqref>F75 F77 F79 F81 F83 F85 F87 F89 F91 F93 F95 F98 F100 F103</xm:sqref>
        </x14:dataValidation>
        <x14:dataValidation type="list" allowBlank="1" showInputMessage="1" showErrorMessage="1">
          <x14:formula1>
            <xm:f>[7]FORMULAS!#REF!</xm:f>
          </x14:formula1>
          <xm:sqref>G75 G77 G79 G81 G83 G85 G87 G89 G91 G93 G95 G98 G100 G103</xm:sqref>
        </x14:dataValidation>
        <x14:dataValidation type="list" allowBlank="1" showInputMessage="1" showErrorMessage="1">
          <x14:formula1>
            <xm:f>[7]FORMULAS!#REF!</xm:f>
          </x14:formula1>
          <xm:sqref>A75 A77 A79 A81 A83 A85 A87 A89 A91 A93 A95 A98 A100 A103</xm:sqref>
        </x14:dataValidation>
        <x14:dataValidation type="list" allowBlank="1" showInputMessage="1" showErrorMessage="1">
          <x14:formula1>
            <xm:f>[1]FORMULAS!#REF!</xm:f>
          </x14:formula1>
          <xm:sqref>K107:K110 K117:K119 K121:K125 A121:A122 A124 A107:A110 A117 A119 F121:G122 F124:G124 F107:G110 F117:G117 F119:G119 AB117 AB121:AB122 AB124 AB107 AB119 O107:Q119 O121:O124 I117:I125 S107:U119 I107:I110 P121:Q125 S121:U124</xm:sqref>
        </x14:dataValidation>
        <x14:dataValidation type="list" allowBlank="1" showInputMessage="1" showErrorMessage="1">
          <x14:formula1>
            <xm:f>[1]FORMULAS!#REF!</xm:f>
          </x14:formula1>
          <xm:sqref>B107:B110 B117:B125</xm:sqref>
        </x14:dataValidation>
        <x14:dataValidation type="list" allowBlank="1" showErrorMessage="1">
          <x14:formula1>
            <xm:f>[8]FORMULAS!#REF!</xm:f>
          </x14:formula1>
          <xm:sqref>K127 K129 K131 K133 K135 K137 K140 K142</xm:sqref>
        </x14:dataValidation>
        <x14:dataValidation type="list" allowBlank="1" showErrorMessage="1">
          <x14:formula1>
            <xm:f>[8]FORMULAS!#REF!</xm:f>
          </x14:formula1>
          <xm:sqref>O127:O142</xm:sqref>
        </x14:dataValidation>
        <x14:dataValidation type="list" allowBlank="1" showErrorMessage="1">
          <x14:formula1>
            <xm:f>[8]FORMULAS!#REF!</xm:f>
          </x14:formula1>
          <xm:sqref>S127:S142</xm:sqref>
        </x14:dataValidation>
        <x14:dataValidation type="list" allowBlank="1" showErrorMessage="1">
          <x14:formula1>
            <xm:f>[8]FORMULAS!#REF!</xm:f>
          </x14:formula1>
          <xm:sqref>Q127:Q142</xm:sqref>
        </x14:dataValidation>
        <x14:dataValidation type="list" allowBlank="1" showErrorMessage="1">
          <x14:formula1>
            <xm:f>[8]FORMULAS!#REF!</xm:f>
          </x14:formula1>
          <xm:sqref>P127:P142</xm:sqref>
        </x14:dataValidation>
        <x14:dataValidation type="list" allowBlank="1" showErrorMessage="1">
          <x14:formula1>
            <xm:f>[8]FORMULAS!#REF!</xm:f>
          </x14:formula1>
          <xm:sqref>T127:T142</xm:sqref>
        </x14:dataValidation>
        <x14:dataValidation type="list" allowBlank="1" showErrorMessage="1">
          <x14:formula1>
            <xm:f>[8]FORMULAS!#REF!</xm:f>
          </x14:formula1>
          <xm:sqref>A127 A129 A131 A133 A135 A137 A140 A142</xm:sqref>
        </x14:dataValidation>
        <x14:dataValidation type="list" allowBlank="1" showErrorMessage="1">
          <x14:formula1>
            <xm:f>[8]FORMULAS!#REF!</xm:f>
          </x14:formula1>
          <xm:sqref>G127 G129 G131 G133 G135 G137 G140 G142</xm:sqref>
        </x14:dataValidation>
        <x14:dataValidation type="list" allowBlank="1" showErrorMessage="1">
          <x14:formula1>
            <xm:f>[8]FORMULAS!#REF!</xm:f>
          </x14:formula1>
          <xm:sqref>B127 B129 B131 B133 B135 B137 B140 B142</xm:sqref>
        </x14:dataValidation>
        <x14:dataValidation type="list" allowBlank="1" showErrorMessage="1">
          <x14:formula1>
            <xm:f>[8]FORMULAS!#REF!</xm:f>
          </x14:formula1>
          <xm:sqref>I127 I129 I131 I133 I135 I137 I140 I142</xm:sqref>
        </x14:dataValidation>
        <x14:dataValidation type="list" allowBlank="1" showErrorMessage="1">
          <x14:formula1>
            <xm:f>[8]FORMULAS!#REF!</xm:f>
          </x14:formula1>
          <xm:sqref>U127:U142</xm:sqref>
        </x14:dataValidation>
        <x14:dataValidation type="list" allowBlank="1" showErrorMessage="1">
          <x14:formula1>
            <xm:f>[8]FORMULAS!#REF!</xm:f>
          </x14:formula1>
          <xm:sqref>F127 F129 F131 F133 F135 F137 F140 F142</xm:sqref>
        </x14:dataValidation>
        <x14:dataValidation type="list" allowBlank="1" showErrorMessage="1">
          <x14:formula1>
            <xm:f>[8]FORMULAS!#REF!</xm:f>
          </x14:formula1>
          <xm:sqref>AB127 AB129 AB131 AB133 AB135 AB137 AB140 AB142</xm:sqref>
        </x14:dataValidation>
        <x14:dataValidation type="list" allowBlank="1" showInputMessage="1" showErrorMessage="1">
          <x14:formula1>
            <xm:f>[9]FORMULAS!#REF!</xm:f>
          </x14:formula1>
          <xm:sqref>B143:B149</xm:sqref>
        </x14:dataValidation>
        <x14:dataValidation type="list" allowBlank="1" showInputMessage="1" showErrorMessage="1">
          <x14:formula1>
            <xm:f>[9]FORMULAS!#REF!</xm:f>
          </x14:formula1>
          <xm:sqref>K143:K149</xm:sqref>
        </x14:dataValidation>
        <x14:dataValidation type="list" allowBlank="1" showInputMessage="1" showErrorMessage="1">
          <x14:formula1>
            <xm:f>[9]FORMULAS!#REF!</xm:f>
          </x14:formula1>
          <xm:sqref>I143:I149</xm:sqref>
        </x14:dataValidation>
        <x14:dataValidation type="list" allowBlank="1" showInputMessage="1" showErrorMessage="1">
          <x14:formula1>
            <xm:f>[9]FORMULAS!#REF!</xm:f>
          </x14:formula1>
          <xm:sqref>U148 U143:U146</xm:sqref>
        </x14:dataValidation>
        <x14:dataValidation type="list" allowBlank="1" showInputMessage="1" showErrorMessage="1">
          <x14:formula1>
            <xm:f>[9]FORMULAS!#REF!</xm:f>
          </x14:formula1>
          <xm:sqref>T143:T146 T148</xm:sqref>
        </x14:dataValidation>
        <x14:dataValidation type="list" allowBlank="1" showInputMessage="1" showErrorMessage="1">
          <x14:formula1>
            <xm:f>[9]FORMULAS!#REF!</xm:f>
          </x14:formula1>
          <xm:sqref>S148 S143:S146</xm:sqref>
        </x14:dataValidation>
        <x14:dataValidation type="list" allowBlank="1" showInputMessage="1" showErrorMessage="1">
          <x14:formula1>
            <xm:f>[9]FORMULAS!#REF!</xm:f>
          </x14:formula1>
          <xm:sqref>Q143:Q146 Q148</xm:sqref>
        </x14:dataValidation>
        <x14:dataValidation type="list" allowBlank="1" showInputMessage="1" showErrorMessage="1">
          <x14:formula1>
            <xm:f>[9]FORMULAS!#REF!</xm:f>
          </x14:formula1>
          <xm:sqref>P143:P146 P148</xm:sqref>
        </x14:dataValidation>
        <x14:dataValidation type="list" allowBlank="1" showInputMessage="1" showErrorMessage="1">
          <x14:formula1>
            <xm:f>[9]FORMULAS!#REF!</xm:f>
          </x14:formula1>
          <xm:sqref>O143:O146 O148</xm:sqref>
        </x14:dataValidation>
        <x14:dataValidation type="list" allowBlank="1" showInputMessage="1" showErrorMessage="1">
          <x14:formula1>
            <xm:f>[10]FORMULAS!#REF!</xm:f>
          </x14:formula1>
          <xm:sqref>A145:A146</xm:sqref>
        </x14:dataValidation>
        <x14:dataValidation type="list" allowBlank="1" showInputMessage="1" showErrorMessage="1">
          <x14:formula1>
            <xm:f>[9]FORMULAS!#REF!</xm:f>
          </x14:formula1>
          <xm:sqref>AB143 AB145:AB146 AB148</xm:sqref>
        </x14:dataValidation>
        <x14:dataValidation type="list" allowBlank="1" showInputMessage="1" showErrorMessage="1">
          <x14:formula1>
            <xm:f>[9]FORMULAS!#REF!</xm:f>
          </x14:formula1>
          <xm:sqref>F148 F145:F146 F143</xm:sqref>
        </x14:dataValidation>
        <x14:dataValidation type="list" allowBlank="1" showInputMessage="1" showErrorMessage="1">
          <x14:formula1>
            <xm:f>[9]FORMULAS!#REF!</xm:f>
          </x14:formula1>
          <xm:sqref>G143 G145:G146 G148</xm:sqref>
        </x14:dataValidation>
        <x14:dataValidation type="list" allowBlank="1" showInputMessage="1" showErrorMessage="1">
          <x14:formula1>
            <xm:f>[9]FORMULAS!#REF!</xm:f>
          </x14:formula1>
          <xm:sqref>A148</xm:sqref>
        </x14:dataValidation>
        <x14:dataValidation type="list" allowBlank="1" showInputMessage="1" showErrorMessage="1">
          <x14:formula1>
            <xm:f>[11]FORMULAS!#REF!</xm:f>
          </x14:formula1>
          <xm:sqref>B150:B153</xm:sqref>
        </x14:dataValidation>
        <x14:dataValidation type="list" allowBlank="1" showInputMessage="1" showErrorMessage="1">
          <x14:formula1>
            <xm:f>[11]FORMULAS!#REF!</xm:f>
          </x14:formula1>
          <xm:sqref>K150:K153</xm:sqref>
        </x14:dataValidation>
        <x14:dataValidation type="list" allowBlank="1" showInputMessage="1" showErrorMessage="1">
          <x14:formula1>
            <xm:f>[11]FORMULAS!#REF!</xm:f>
          </x14:formula1>
          <xm:sqref>I150:I153</xm:sqref>
        </x14:dataValidation>
        <x14:dataValidation type="list" allowBlank="1" showInputMessage="1" showErrorMessage="1">
          <x14:formula1>
            <xm:f>[11]FORMULAS!#REF!</xm:f>
          </x14:formula1>
          <xm:sqref>U150:U153</xm:sqref>
        </x14:dataValidation>
        <x14:dataValidation type="list" allowBlank="1" showInputMessage="1" showErrorMessage="1">
          <x14:formula1>
            <xm:f>[11]FORMULAS!#REF!</xm:f>
          </x14:formula1>
          <xm:sqref>T150:T153</xm:sqref>
        </x14:dataValidation>
        <x14:dataValidation type="list" allowBlank="1" showInputMessage="1" showErrorMessage="1">
          <x14:formula1>
            <xm:f>[11]FORMULAS!#REF!</xm:f>
          </x14:formula1>
          <xm:sqref>S150:S153</xm:sqref>
        </x14:dataValidation>
        <x14:dataValidation type="list" allowBlank="1" showInputMessage="1" showErrorMessage="1">
          <x14:formula1>
            <xm:f>[11]FORMULAS!#REF!</xm:f>
          </x14:formula1>
          <xm:sqref>Q150:Q153</xm:sqref>
        </x14:dataValidation>
        <x14:dataValidation type="list" allowBlank="1" showInputMessage="1" showErrorMessage="1">
          <x14:formula1>
            <xm:f>[11]FORMULAS!#REF!</xm:f>
          </x14:formula1>
          <xm:sqref>P150:P153</xm:sqref>
        </x14:dataValidation>
        <x14:dataValidation type="list" allowBlank="1" showInputMessage="1" showErrorMessage="1">
          <x14:formula1>
            <xm:f>[11]FORMULAS!#REF!</xm:f>
          </x14:formula1>
          <xm:sqref>O150:O153</xm:sqref>
        </x14:dataValidation>
        <x14:dataValidation type="list" allowBlank="1" showInputMessage="1" showErrorMessage="1">
          <x14:formula1>
            <xm:f>[11]FORMULAS!#REF!</xm:f>
          </x14:formula1>
          <xm:sqref>AB150 AB152</xm:sqref>
        </x14:dataValidation>
        <x14:dataValidation type="list" allowBlank="1" showInputMessage="1" showErrorMessage="1">
          <x14:formula1>
            <xm:f>[11]FORMULAS!#REF!</xm:f>
          </x14:formula1>
          <xm:sqref>F150 F152</xm:sqref>
        </x14:dataValidation>
        <x14:dataValidation type="list" allowBlank="1" showInputMessage="1" showErrorMessage="1">
          <x14:formula1>
            <xm:f>[11]FORMULAS!#REF!</xm:f>
          </x14:formula1>
          <xm:sqref>G150 G152</xm:sqref>
        </x14:dataValidation>
        <x14:dataValidation type="list" allowBlank="1" showInputMessage="1" showErrorMessage="1">
          <x14:formula1>
            <xm:f>[11]FORMULAS!#REF!</xm:f>
          </x14:formula1>
          <xm:sqref>A152 A150</xm:sqref>
        </x14:dataValidation>
        <x14:dataValidation type="list" allowBlank="1" showInputMessage="1" showErrorMessage="1">
          <x14:formula1>
            <xm:f>'[3]FORMULAS (no modificar)'!#REF!</xm:f>
          </x14:formula1>
          <xm:sqref>A156:A157</xm:sqref>
        </x14:dataValidation>
        <x14:dataValidation type="list" allowBlank="1" showInputMessage="1" showErrorMessage="1">
          <x14:formula1>
            <xm:f>'[3]FORMULAS (no modificar)'!#REF!</xm:f>
          </x14:formula1>
          <xm:sqref>B156:B157</xm:sqref>
        </x14:dataValidation>
        <x14:dataValidation type="list" allowBlank="1" showInputMessage="1" showErrorMessage="1">
          <x14:formula1>
            <xm:f>'[3]FORMULAS (no modificar)'!#REF!</xm:f>
          </x14:formula1>
          <xm:sqref>K156:K157</xm:sqref>
        </x14:dataValidation>
        <x14:dataValidation type="list" allowBlank="1" showInputMessage="1" showErrorMessage="1">
          <x14:formula1>
            <xm:f>'[3]FORMULAS (no modificar)'!#REF!</xm:f>
          </x14:formula1>
          <xm:sqref>I156:I157</xm:sqref>
        </x14:dataValidation>
        <x14:dataValidation type="list" allowBlank="1" showInputMessage="1" showErrorMessage="1">
          <x14:formula1>
            <xm:f>'[3]FORMULAS (no modificar)'!#REF!</xm:f>
          </x14:formula1>
          <xm:sqref>U156:U157</xm:sqref>
        </x14:dataValidation>
        <x14:dataValidation type="list" allowBlank="1" showInputMessage="1" showErrorMessage="1">
          <x14:formula1>
            <xm:f>'[3]FORMULAS (no modificar)'!#REF!</xm:f>
          </x14:formula1>
          <xm:sqref>T156:T157</xm:sqref>
        </x14:dataValidation>
        <x14:dataValidation type="list" allowBlank="1" showInputMessage="1" showErrorMessage="1">
          <x14:formula1>
            <xm:f>'[3]FORMULAS (no modificar)'!#REF!</xm:f>
          </x14:formula1>
          <xm:sqref>S156:S157</xm:sqref>
        </x14:dataValidation>
        <x14:dataValidation type="list" allowBlank="1" showInputMessage="1" showErrorMessage="1">
          <x14:formula1>
            <xm:f>'[3]FORMULAS (no modificar)'!#REF!</xm:f>
          </x14:formula1>
          <xm:sqref>Q156:Q157</xm:sqref>
        </x14:dataValidation>
        <x14:dataValidation type="list" allowBlank="1" showInputMessage="1" showErrorMessage="1">
          <x14:formula1>
            <xm:f>'[3]FORMULAS (no modificar)'!#REF!</xm:f>
          </x14:formula1>
          <xm:sqref>P156:P157</xm:sqref>
        </x14:dataValidation>
        <x14:dataValidation type="list" allowBlank="1" showInputMessage="1" showErrorMessage="1">
          <x14:formula1>
            <xm:f>'[3]FORMULAS (no modificar)'!#REF!</xm:f>
          </x14:formula1>
          <xm:sqref>O156:O157</xm:sqref>
        </x14:dataValidation>
        <x14:dataValidation type="list" allowBlank="1" showInputMessage="1" showErrorMessage="1">
          <x14:formula1>
            <xm:f>'[3]FORMULAS (no modificar)'!#REF!</xm:f>
          </x14:formula1>
          <xm:sqref>AB156</xm:sqref>
        </x14:dataValidation>
        <x14:dataValidation type="list" allowBlank="1" showInputMessage="1" showErrorMessage="1">
          <x14:formula1>
            <xm:f>'[3]FORMULAS (no modificar)'!#REF!</xm:f>
          </x14:formula1>
          <xm:sqref>F156</xm:sqref>
        </x14:dataValidation>
        <x14:dataValidation type="list" allowBlank="1" showInputMessage="1" showErrorMessage="1">
          <x14:formula1>
            <xm:f>'[3]FORMULAS (no modificar)'!#REF!</xm:f>
          </x14:formula1>
          <xm:sqref>G156</xm:sqref>
        </x14:dataValidation>
        <x14:dataValidation type="list" allowBlank="1" showErrorMessage="1">
          <x14:formula1>
            <xm:f>'[4]FORMULAS (no modificar)'!#REF!</xm:f>
          </x14:formula1>
          <xm:sqref>A158 A161 A163</xm:sqref>
        </x14:dataValidation>
        <x14:dataValidation type="list" allowBlank="1" showErrorMessage="1">
          <x14:formula1>
            <xm:f>'[4]FORMULAS (no modificar)'!#REF!</xm:f>
          </x14:formula1>
          <xm:sqref>B158 B161 B163</xm:sqref>
        </x14:dataValidation>
        <x14:dataValidation type="list" allowBlank="1" showInputMessage="1" showErrorMessage="1">
          <x14:formula1>
            <xm:f>'[1]FORMULAS (no modificar)'!#REF!</xm:f>
          </x14:formula1>
          <xm:sqref>A165:A168</xm:sqref>
        </x14:dataValidation>
        <x14:dataValidation type="list" allowBlank="1" showInputMessage="1" showErrorMessage="1">
          <x14:formula1>
            <xm:f>'[1]FORMULAS (no modificar)'!#REF!</xm:f>
          </x14:formula1>
          <xm:sqref>B165:B168</xm:sqref>
        </x14:dataValidation>
        <x14:dataValidation type="list" allowBlank="1" showInputMessage="1" showErrorMessage="1">
          <x14:formula1>
            <xm:f>'[1]FORMULAS (no modificar)'!#REF!</xm:f>
          </x14:formula1>
          <xm:sqref>K165:K168</xm:sqref>
        </x14:dataValidation>
        <x14:dataValidation type="list" allowBlank="1" showInputMessage="1" showErrorMessage="1">
          <x14:formula1>
            <xm:f>'[1]FORMULAS (no modificar)'!#REF!</xm:f>
          </x14:formula1>
          <xm:sqref>I165:I168</xm:sqref>
        </x14:dataValidation>
        <x14:dataValidation type="list" allowBlank="1" showInputMessage="1" showErrorMessage="1">
          <x14:formula1>
            <xm:f>'[1]FORMULAS (no modificar)'!#REF!</xm:f>
          </x14:formula1>
          <xm:sqref>U165:U168</xm:sqref>
        </x14:dataValidation>
        <x14:dataValidation type="list" allowBlank="1" showInputMessage="1" showErrorMessage="1">
          <x14:formula1>
            <xm:f>'[1]FORMULAS (no modificar)'!#REF!</xm:f>
          </x14:formula1>
          <xm:sqref>T165:T168</xm:sqref>
        </x14:dataValidation>
        <x14:dataValidation type="list" allowBlank="1" showInputMessage="1" showErrorMessage="1">
          <x14:formula1>
            <xm:f>'[1]FORMULAS (no modificar)'!#REF!</xm:f>
          </x14:formula1>
          <xm:sqref>S165:S168</xm:sqref>
        </x14:dataValidation>
        <x14:dataValidation type="list" allowBlank="1" showInputMessage="1" showErrorMessage="1">
          <x14:formula1>
            <xm:f>'[1]FORMULAS (no modificar)'!#REF!</xm:f>
          </x14:formula1>
          <xm:sqref>Q165:Q168</xm:sqref>
        </x14:dataValidation>
        <x14:dataValidation type="list" allowBlank="1" showInputMessage="1" showErrorMessage="1">
          <x14:formula1>
            <xm:f>'[1]FORMULAS (no modificar)'!#REF!</xm:f>
          </x14:formula1>
          <xm:sqref>P165:P168</xm:sqref>
        </x14:dataValidation>
        <x14:dataValidation type="list" allowBlank="1" showInputMessage="1" showErrorMessage="1">
          <x14:formula1>
            <xm:f>'[1]FORMULAS (no modificar)'!#REF!</xm:f>
          </x14:formula1>
          <xm:sqref>O165:O168</xm:sqref>
        </x14:dataValidation>
        <x14:dataValidation type="list" allowBlank="1" showInputMessage="1" showErrorMessage="1">
          <x14:formula1>
            <xm:f>'[1]FORMULAS (no modificar)'!#REF!</xm:f>
          </x14:formula1>
          <xm:sqref>AB165 AB167</xm:sqref>
        </x14:dataValidation>
        <x14:dataValidation type="list" allowBlank="1" showInputMessage="1" showErrorMessage="1">
          <x14:formula1>
            <xm:f>'[1]FORMULAS (no modificar)'!#REF!</xm:f>
          </x14:formula1>
          <xm:sqref>F165 F167</xm:sqref>
        </x14:dataValidation>
        <x14:dataValidation type="list" allowBlank="1" showInputMessage="1" showErrorMessage="1">
          <x14:formula1>
            <xm:f>'[1]FORMULAS (no modificar)'!#REF!</xm:f>
          </x14:formula1>
          <xm:sqref>G165 G167</xm:sqref>
        </x14:dataValidation>
        <x14:dataValidation type="list" allowBlank="1" showInputMessage="1" showErrorMessage="1">
          <x14:formula1>
            <xm:f>[12]FORMULAS!#REF!</xm:f>
          </x14:formula1>
          <xm:sqref>K191:K196 F193:G193 AB191 AB193 AB195 O191:Q196 S191:U196 I191:I196</xm:sqref>
        </x14:dataValidation>
        <x14:dataValidation type="list" allowBlank="1" showInputMessage="1" showErrorMessage="1">
          <x14:formula1>
            <xm:f>'[2]FORMULAS (no modificar)'!#REF!</xm:f>
          </x14:formula1>
          <xm:sqref>A191:A196</xm:sqref>
        </x14:dataValidation>
        <x14:dataValidation type="list" allowBlank="1" showInputMessage="1" showErrorMessage="1">
          <x14:formula1>
            <xm:f>'[2]FORMULAS (no modificar)'!#REF!</xm:f>
          </x14:formula1>
          <xm:sqref>B191:B196</xm:sqref>
        </x14:dataValidation>
        <x14:dataValidation type="list" allowBlank="1" showInputMessage="1" showErrorMessage="1">
          <x14:formula1>
            <xm:f>'[2]FORMULAS (no modificar)'!#REF!</xm:f>
          </x14:formula1>
          <xm:sqref>F191 F195</xm:sqref>
        </x14:dataValidation>
        <x14:dataValidation type="list" allowBlank="1" showInputMessage="1" showErrorMessage="1">
          <x14:formula1>
            <xm:f>'[2]FORMULAS (no modificar)'!#REF!</xm:f>
          </x14:formula1>
          <xm:sqref>G191 G195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0"/>
  <sheetViews>
    <sheetView workbookViewId="0">
      <selection activeCell="B18" sqref="B18"/>
    </sheetView>
  </sheetViews>
  <sheetFormatPr baseColWidth="10" defaultRowHeight="15" x14ac:dyDescent="0.25"/>
  <cols>
    <col min="1" max="1" width="49.28515625" bestFit="1" customWidth="1"/>
    <col min="2" max="2" width="38.5703125" customWidth="1"/>
    <col min="3" max="3" width="19.7109375" bestFit="1" customWidth="1"/>
    <col min="4" max="4" width="24.7109375" bestFit="1" customWidth="1"/>
    <col min="5" max="5" width="15.7109375" customWidth="1"/>
    <col min="6" max="6" width="19.85546875" bestFit="1" customWidth="1"/>
    <col min="8" max="8" width="12.28515625" bestFit="1" customWidth="1"/>
    <col min="9" max="9" width="14.28515625" bestFit="1" customWidth="1"/>
    <col min="10" max="10" width="13.28515625" bestFit="1" customWidth="1"/>
    <col min="11" max="11" width="15.5703125" bestFit="1" customWidth="1"/>
    <col min="13" max="13" width="14.85546875" bestFit="1" customWidth="1"/>
    <col min="17" max="17" width="34" bestFit="1" customWidth="1"/>
    <col min="18" max="18" width="18.85546875" bestFit="1" customWidth="1"/>
    <col min="19" max="19" width="16.140625" customWidth="1"/>
    <col min="20" max="20" width="13.5703125" customWidth="1"/>
  </cols>
  <sheetData>
    <row r="1" spans="1:21" ht="25.5" x14ac:dyDescent="0.25">
      <c r="A1" s="3" t="s">
        <v>21</v>
      </c>
      <c r="B1" s="3" t="s">
        <v>31</v>
      </c>
      <c r="C1" s="3" t="s">
        <v>40</v>
      </c>
      <c r="D1" s="5" t="s">
        <v>51</v>
      </c>
      <c r="E1" s="5" t="s">
        <v>50</v>
      </c>
      <c r="F1" s="5" t="s">
        <v>52</v>
      </c>
      <c r="G1" s="5" t="s">
        <v>53</v>
      </c>
      <c r="H1" s="8" t="s">
        <v>11</v>
      </c>
      <c r="I1" s="5" t="s">
        <v>66</v>
      </c>
      <c r="J1" s="5" t="s">
        <v>94</v>
      </c>
      <c r="K1" s="5" t="s">
        <v>13</v>
      </c>
      <c r="L1" s="5" t="s">
        <v>72</v>
      </c>
      <c r="M1" s="5" t="s">
        <v>15</v>
      </c>
      <c r="N1" s="5" t="s">
        <v>6</v>
      </c>
      <c r="O1" s="8" t="s">
        <v>73</v>
      </c>
      <c r="P1" s="5" t="s">
        <v>17</v>
      </c>
      <c r="Q1" s="14" t="s">
        <v>1</v>
      </c>
      <c r="R1" s="14" t="s">
        <v>102</v>
      </c>
      <c r="S1" s="16" t="s">
        <v>97</v>
      </c>
      <c r="T1" s="16" t="s">
        <v>98</v>
      </c>
      <c r="U1" s="14" t="s">
        <v>108</v>
      </c>
    </row>
    <row r="2" spans="1:21" x14ac:dyDescent="0.25">
      <c r="A2" s="2" t="s">
        <v>22</v>
      </c>
      <c r="B2" s="17" t="s">
        <v>32</v>
      </c>
      <c r="C2" s="1" t="s">
        <v>41</v>
      </c>
      <c r="D2" s="1" t="s">
        <v>59</v>
      </c>
      <c r="E2" s="6">
        <v>0.2</v>
      </c>
      <c r="F2" s="1" t="s">
        <v>54</v>
      </c>
      <c r="G2" s="6">
        <v>0.2</v>
      </c>
      <c r="H2" s="9" t="s">
        <v>65</v>
      </c>
      <c r="I2" s="10" t="s">
        <v>67</v>
      </c>
      <c r="J2" s="6">
        <v>0.25</v>
      </c>
      <c r="K2" s="10" t="s">
        <v>70</v>
      </c>
      <c r="L2" s="6">
        <v>0.25</v>
      </c>
      <c r="M2" s="10" t="s">
        <v>74</v>
      </c>
      <c r="N2" s="10" t="s">
        <v>76</v>
      </c>
      <c r="O2" s="11" t="s">
        <v>78</v>
      </c>
      <c r="P2" s="10" t="s">
        <v>81</v>
      </c>
      <c r="Q2" s="15" t="s">
        <v>91</v>
      </c>
      <c r="R2" s="15" t="s">
        <v>99</v>
      </c>
      <c r="S2" s="15" t="s">
        <v>100</v>
      </c>
      <c r="T2" s="15" t="s">
        <v>101</v>
      </c>
      <c r="U2" s="15" t="s">
        <v>48</v>
      </c>
    </row>
    <row r="3" spans="1:21" x14ac:dyDescent="0.25">
      <c r="A3" s="2" t="s">
        <v>112</v>
      </c>
      <c r="B3" s="17" t="s">
        <v>33</v>
      </c>
      <c r="C3" s="1" t="s">
        <v>42</v>
      </c>
      <c r="D3" s="1" t="s">
        <v>46</v>
      </c>
      <c r="E3" s="6">
        <v>0.4</v>
      </c>
      <c r="F3" s="1" t="s">
        <v>55</v>
      </c>
      <c r="G3" s="6">
        <v>0.4</v>
      </c>
      <c r="H3" s="9" t="s">
        <v>1</v>
      </c>
      <c r="I3" s="10" t="s">
        <v>68</v>
      </c>
      <c r="J3" s="6">
        <v>0.15</v>
      </c>
      <c r="K3" s="10" t="s">
        <v>71</v>
      </c>
      <c r="L3" s="6">
        <v>0.15</v>
      </c>
      <c r="M3" s="10" t="s">
        <v>75</v>
      </c>
      <c r="N3" s="10" t="s">
        <v>77</v>
      </c>
      <c r="O3" s="11" t="s">
        <v>79</v>
      </c>
      <c r="P3" s="10" t="s">
        <v>82</v>
      </c>
      <c r="Q3" s="15" t="s">
        <v>92</v>
      </c>
      <c r="R3" s="15" t="s">
        <v>103</v>
      </c>
      <c r="S3" s="15" t="s">
        <v>106</v>
      </c>
      <c r="T3" s="15" t="s">
        <v>107</v>
      </c>
      <c r="U3" s="15" t="s">
        <v>47</v>
      </c>
    </row>
    <row r="4" spans="1:21" x14ac:dyDescent="0.25">
      <c r="A4" s="2" t="s">
        <v>124</v>
      </c>
      <c r="B4" s="17" t="s">
        <v>34</v>
      </c>
      <c r="C4" s="1" t="s">
        <v>43</v>
      </c>
      <c r="D4" s="1" t="s">
        <v>47</v>
      </c>
      <c r="E4" s="6">
        <v>0.6</v>
      </c>
      <c r="F4" s="1" t="s">
        <v>56</v>
      </c>
      <c r="G4" s="6">
        <v>0.6</v>
      </c>
      <c r="I4" s="1" t="s">
        <v>69</v>
      </c>
      <c r="J4" s="6">
        <v>0.1</v>
      </c>
      <c r="M4" s="7"/>
      <c r="N4" s="7"/>
      <c r="O4" s="7"/>
      <c r="P4" s="1" t="s">
        <v>83</v>
      </c>
      <c r="Q4" t="s">
        <v>109</v>
      </c>
      <c r="R4" t="s">
        <v>104</v>
      </c>
      <c r="U4" t="s">
        <v>46</v>
      </c>
    </row>
    <row r="5" spans="1:21" x14ac:dyDescent="0.25">
      <c r="A5" s="2" t="s">
        <v>113</v>
      </c>
      <c r="B5" s="17" t="s">
        <v>35</v>
      </c>
      <c r="C5" s="1" t="s">
        <v>44</v>
      </c>
      <c r="D5" s="1" t="s">
        <v>48</v>
      </c>
      <c r="E5" s="6">
        <v>0.8</v>
      </c>
      <c r="F5" s="1" t="s">
        <v>57</v>
      </c>
      <c r="G5" s="6">
        <v>0.8</v>
      </c>
      <c r="P5" s="1" t="s">
        <v>84</v>
      </c>
      <c r="R5" t="s">
        <v>105</v>
      </c>
    </row>
    <row r="6" spans="1:21" x14ac:dyDescent="0.25">
      <c r="A6" s="2" t="s">
        <v>111</v>
      </c>
      <c r="B6" s="17" t="s">
        <v>36</v>
      </c>
      <c r="C6" s="1" t="s">
        <v>45</v>
      </c>
      <c r="D6" s="1" t="s">
        <v>49</v>
      </c>
      <c r="E6" s="6">
        <v>1</v>
      </c>
      <c r="F6" s="1" t="s">
        <v>58</v>
      </c>
      <c r="G6" s="6">
        <v>1</v>
      </c>
      <c r="P6" s="1" t="s">
        <v>85</v>
      </c>
    </row>
    <row r="7" spans="1:21" x14ac:dyDescent="0.25">
      <c r="A7" s="2" t="s">
        <v>114</v>
      </c>
      <c r="B7" s="17" t="s">
        <v>37</v>
      </c>
    </row>
    <row r="8" spans="1:21" x14ac:dyDescent="0.25">
      <c r="A8" s="2" t="s">
        <v>23</v>
      </c>
      <c r="B8" s="17" t="s">
        <v>38</v>
      </c>
    </row>
    <row r="9" spans="1:21" x14ac:dyDescent="0.25">
      <c r="A9" s="2" t="s">
        <v>24</v>
      </c>
    </row>
    <row r="10" spans="1:21" x14ac:dyDescent="0.25">
      <c r="A10" s="2" t="s">
        <v>118</v>
      </c>
    </row>
    <row r="11" spans="1:21" x14ac:dyDescent="0.25">
      <c r="A11" s="2" t="s">
        <v>129</v>
      </c>
    </row>
    <row r="12" spans="1:21" x14ac:dyDescent="0.25">
      <c r="A12" s="2" t="s">
        <v>25</v>
      </c>
    </row>
    <row r="13" spans="1:21" x14ac:dyDescent="0.25">
      <c r="A13" s="2" t="s">
        <v>26</v>
      </c>
    </row>
    <row r="14" spans="1:21" x14ac:dyDescent="0.25">
      <c r="A14" s="2" t="s">
        <v>27</v>
      </c>
    </row>
    <row r="15" spans="1:21" x14ac:dyDescent="0.25">
      <c r="A15" s="2" t="s">
        <v>28</v>
      </c>
    </row>
    <row r="16" spans="1:21" x14ac:dyDescent="0.25">
      <c r="A16" s="2" t="s">
        <v>115</v>
      </c>
    </row>
    <row r="17" spans="1:1" x14ac:dyDescent="0.25">
      <c r="A17" s="2" t="s">
        <v>29</v>
      </c>
    </row>
    <row r="18" spans="1:1" x14ac:dyDescent="0.25">
      <c r="A18" s="1" t="s">
        <v>30</v>
      </c>
    </row>
    <row r="19" spans="1:1" x14ac:dyDescent="0.25">
      <c r="A19" s="1" t="s">
        <v>116</v>
      </c>
    </row>
    <row r="20" spans="1:1" x14ac:dyDescent="0.25">
      <c r="A20" s="1"/>
    </row>
  </sheetData>
  <pageMargins left="0.7" right="0.7" top="0.75" bottom="0.75" header="0.3" footer="0.3"/>
  <pageSetup paperSize="9" orientation="portrait" horizontalDpi="0"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GC-P07-F03</vt:lpstr>
      <vt:lpstr>FORMULAS (no modificar)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UT</cp:lastModifiedBy>
  <cp:lastPrinted>2021-07-11T03:14:32Z</cp:lastPrinted>
  <dcterms:created xsi:type="dcterms:W3CDTF">2021-07-11T02:18:30Z</dcterms:created>
  <dcterms:modified xsi:type="dcterms:W3CDTF">2024-02-22T16:49:44Z</dcterms:modified>
</cp:coreProperties>
</file>