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1. SIAC_ODI_2025\1. SGC 2025\2020\MAPAS DE RIESGO 2020\"/>
    </mc:Choice>
  </mc:AlternateContent>
  <xr:revisionPtr revIDLastSave="0" documentId="8_{7AD2E2DD-87EE-407D-B582-B49631A934F6}" xr6:coauthVersionLast="47" xr6:coauthVersionMax="47" xr10:uidLastSave="{00000000-0000-0000-0000-000000000000}"/>
  <bookViews>
    <workbookView xWindow="-120" yWindow="-120" windowWidth="29040" windowHeight="15720" activeTab="4" xr2:uid="{00000000-000D-0000-FFFF-FFFF00000000}"/>
  </bookViews>
  <sheets>
    <sheet name="Contexto Estratégico" sheetId="1" r:id="rId1"/>
    <sheet name="Identificación del Riesgo" sheetId="2" r:id="rId2"/>
    <sheet name="Análisis del Riesgo" sheetId="3" r:id="rId3"/>
    <sheet name="Valoración del Riesgo" sheetId="4" r:id="rId4"/>
    <sheet name="MR Corrupción Institucional"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2">'Análisis del Riesgo'!$A$2:$N$23</definedName>
    <definedName name="_xlnm.Print_Area" localSheetId="0">'Contexto Estratégico'!$A$1:$D$35</definedName>
    <definedName name="_xlnm.Print_Area" localSheetId="1">'Identificación del Riesgo'!$A$3:$E$24</definedName>
    <definedName name="_xlnm.Print_Area" localSheetId="4">'MR Corrupción Institucional'!$A$1:$R$11</definedName>
    <definedName name="_xlnm.Print_Area" localSheetId="3">'Valoración del Riesgo'!$A$2:$AH$13</definedName>
    <definedName name="_xlnm.Print_Titles" localSheetId="2">'Análisis del Riesgo'!$9:$9</definedName>
    <definedName name="_xlnm.Print_Titles" localSheetId="0">'Contexto Estratégico'!$16:$16</definedName>
    <definedName name="_xlnm.Print_Titles" localSheetId="1">'Identificación del Riesgo'!$9:$9</definedName>
    <definedName name="_xlnm.Print_Titles" localSheetId="4">'MR Corrupción Institucional'!#REF!</definedName>
    <definedName name="_xlnm.Print_Titles" localSheetId="3">'Valoración del Riesgo'!#REF!</definedName>
    <definedName name="unico">'Identificación del Riesgo'!$E$19</definedName>
    <definedName name="Único">'Identificación del Riesgo'!$E$19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6" l="1"/>
  <c r="G48" i="6"/>
  <c r="D48" i="6"/>
  <c r="L46" i="6" l="1"/>
  <c r="G46" i="6"/>
  <c r="D46" i="6"/>
  <c r="M36" i="6" l="1"/>
  <c r="L44" i="6"/>
  <c r="G44" i="6"/>
  <c r="D44" i="6"/>
  <c r="M34" i="6" l="1"/>
  <c r="M32" i="6"/>
  <c r="H42" i="6" l="1"/>
  <c r="H40" i="6"/>
  <c r="L42" i="6"/>
  <c r="G42" i="6"/>
  <c r="D42" i="6"/>
  <c r="M40" i="6"/>
  <c r="H38" i="6"/>
  <c r="L40" i="6"/>
  <c r="G40" i="6"/>
  <c r="D40" i="6"/>
  <c r="M38" i="6"/>
  <c r="H32" i="6"/>
  <c r="L38" i="6"/>
  <c r="G38" i="6"/>
  <c r="D38" i="6"/>
  <c r="M27" i="6" l="1"/>
  <c r="H36" i="6"/>
  <c r="L36" i="6"/>
  <c r="G36" i="6"/>
  <c r="D36" i="6"/>
  <c r="N15" i="6" l="1"/>
  <c r="M33" i="6"/>
  <c r="M29" i="6"/>
  <c r="M31" i="6"/>
  <c r="M30" i="6"/>
  <c r="M25" i="6"/>
  <c r="H29" i="6"/>
  <c r="H34" i="6"/>
  <c r="H33" i="6"/>
  <c r="H15" i="6"/>
  <c r="H31" i="6"/>
  <c r="H30" i="6"/>
  <c r="H20" i="6"/>
  <c r="L34" i="6"/>
  <c r="G34" i="6"/>
  <c r="D34" i="6"/>
  <c r="L33" i="6"/>
  <c r="G33" i="6"/>
  <c r="D33" i="6"/>
  <c r="L32" i="6"/>
  <c r="G32" i="6"/>
  <c r="D32" i="6"/>
  <c r="L31" i="6"/>
  <c r="G31" i="6"/>
  <c r="D31" i="6"/>
  <c r="L30" i="6"/>
  <c r="G30" i="6"/>
  <c r="D30" i="6"/>
  <c r="L29" i="6"/>
  <c r="G29" i="6"/>
  <c r="D29" i="6"/>
  <c r="M18" i="6" l="1"/>
  <c r="H27" i="6"/>
  <c r="H25" i="6"/>
  <c r="L27" i="6"/>
  <c r="G27" i="6"/>
  <c r="D27" i="6"/>
  <c r="M24" i="6" l="1"/>
  <c r="H24" i="6"/>
  <c r="D25" i="6"/>
  <c r="M14" i="6"/>
  <c r="L25" i="6"/>
  <c r="G25" i="6"/>
  <c r="L24" i="6"/>
  <c r="G24" i="6"/>
  <c r="D24" i="6"/>
  <c r="M22" i="6" l="1"/>
  <c r="M20" i="6"/>
  <c r="H22" i="6"/>
  <c r="L22" i="6"/>
  <c r="G22" i="6"/>
  <c r="D22" i="6"/>
  <c r="M11" i="6" l="1"/>
  <c r="H11" i="6"/>
  <c r="L20" i="6"/>
  <c r="G20" i="6"/>
  <c r="D20" i="6"/>
  <c r="M17" i="6" l="1"/>
  <c r="H18" i="6"/>
  <c r="H17" i="6"/>
  <c r="L18" i="6"/>
  <c r="G18" i="6"/>
  <c r="D18" i="6"/>
  <c r="N17" i="6"/>
  <c r="L17" i="6"/>
  <c r="K17" i="6"/>
  <c r="J17" i="6"/>
  <c r="I17" i="6"/>
  <c r="G17" i="6"/>
  <c r="F17" i="6"/>
  <c r="E17" i="6"/>
  <c r="D17" i="6"/>
  <c r="M15" i="6" l="1"/>
  <c r="L15" i="6"/>
  <c r="K15" i="6"/>
  <c r="J15" i="6"/>
  <c r="I15" i="6"/>
  <c r="G15" i="6"/>
  <c r="F15" i="6"/>
  <c r="E15" i="6"/>
  <c r="D15" i="6"/>
  <c r="B15" i="6"/>
  <c r="A15" i="6"/>
  <c r="N14" i="6"/>
  <c r="L14" i="6"/>
  <c r="K14" i="6"/>
  <c r="J14" i="6"/>
  <c r="I14" i="6"/>
  <c r="H14" i="6"/>
  <c r="G14" i="6"/>
  <c r="F14" i="6"/>
  <c r="E14" i="6"/>
  <c r="D14" i="6"/>
  <c r="B14" i="6"/>
  <c r="A14" i="6"/>
  <c r="N13" i="6"/>
  <c r="M13" i="6"/>
  <c r="L13" i="6"/>
  <c r="K13" i="6"/>
  <c r="J13" i="6"/>
  <c r="I13" i="6"/>
  <c r="H13" i="6"/>
  <c r="G13" i="6"/>
  <c r="F13" i="6"/>
  <c r="E13" i="6"/>
  <c r="D13" i="6"/>
  <c r="B13" i="6"/>
  <c r="A13" i="6"/>
  <c r="C7" i="2" l="1"/>
  <c r="D10" i="6" l="1"/>
  <c r="D11" i="6"/>
  <c r="C6" i="2"/>
  <c r="D9" i="6" l="1"/>
  <c r="P12" i="4"/>
  <c r="Q12" i="4"/>
  <c r="R12" i="4"/>
  <c r="S12" i="4"/>
  <c r="T12" i="4"/>
  <c r="U12" i="4"/>
  <c r="V12" i="4"/>
  <c r="P13" i="4"/>
  <c r="Q13" i="4"/>
  <c r="R13" i="4"/>
  <c r="S13" i="4"/>
  <c r="T13" i="4"/>
  <c r="U13" i="4"/>
  <c r="V13" i="4"/>
  <c r="V11" i="4"/>
  <c r="U11" i="4"/>
  <c r="T11" i="4"/>
  <c r="S11" i="4"/>
  <c r="R11" i="4"/>
  <c r="Q11" i="4"/>
  <c r="P11" i="4"/>
  <c r="W12" i="4" l="1"/>
  <c r="X12" i="4" s="1"/>
  <c r="Y12" i="4" s="1"/>
  <c r="W11" i="4"/>
  <c r="X11" i="4" s="1"/>
  <c r="Y11" i="4" s="1"/>
  <c r="W13" i="4"/>
  <c r="X13" i="4" s="1"/>
  <c r="Y13" i="4" s="1"/>
  <c r="E12" i="3"/>
  <c r="E13" i="3"/>
  <c r="E14" i="3"/>
  <c r="E15" i="3"/>
  <c r="E16" i="3"/>
  <c r="E11" i="3"/>
  <c r="B20" i="3"/>
  <c r="B21" i="3"/>
  <c r="B22" i="3"/>
  <c r="B23" i="3"/>
  <c r="B19" i="3"/>
  <c r="B12" i="3"/>
  <c r="B13" i="3"/>
  <c r="B14" i="3"/>
  <c r="B15" i="3"/>
  <c r="B16" i="3"/>
  <c r="B11" i="3"/>
  <c r="C7" i="3" l="1"/>
  <c r="C6" i="3"/>
  <c r="C6" i="4" s="1"/>
  <c r="C7" i="4" l="1"/>
  <c r="A7" i="3"/>
  <c r="A7" i="4" s="1"/>
  <c r="A6" i="3"/>
  <c r="A6" i="4" s="1"/>
  <c r="I10" i="6" l="1"/>
  <c r="J10" i="6"/>
  <c r="K10" i="6"/>
  <c r="I11" i="6"/>
  <c r="J11" i="6"/>
  <c r="K11" i="6"/>
  <c r="AB12" i="4"/>
  <c r="AC12" i="4" s="1"/>
  <c r="AB13" i="4"/>
  <c r="AD13" i="4" s="1"/>
  <c r="C12" i="4"/>
  <c r="E10" i="6" s="1"/>
  <c r="D12" i="4"/>
  <c r="F10" i="6" s="1"/>
  <c r="C13" i="4"/>
  <c r="E11" i="6" s="1"/>
  <c r="D13" i="4"/>
  <c r="F11" i="6" s="1"/>
  <c r="AC13" i="4" l="1"/>
  <c r="AF13" i="4"/>
  <c r="AE13" i="4"/>
  <c r="AF12" i="4"/>
  <c r="AE12" i="4"/>
  <c r="AD12" i="4"/>
  <c r="H20" i="3"/>
  <c r="K20" i="3" s="1"/>
  <c r="H21" i="3"/>
  <c r="K21" i="3" s="1"/>
  <c r="H22" i="3"/>
  <c r="K22" i="3" s="1"/>
  <c r="H23" i="3"/>
  <c r="K23" i="3" s="1"/>
  <c r="G20" i="3"/>
  <c r="G21" i="3"/>
  <c r="G22" i="3"/>
  <c r="G23" i="3"/>
  <c r="G19" i="3"/>
  <c r="E20" i="3"/>
  <c r="E21" i="3"/>
  <c r="E22" i="3"/>
  <c r="E23" i="3"/>
  <c r="H12" i="3"/>
  <c r="L12" i="3" s="1"/>
  <c r="H13" i="3"/>
  <c r="J13" i="3" s="1"/>
  <c r="H14" i="3"/>
  <c r="L14" i="3" s="1"/>
  <c r="H15" i="3"/>
  <c r="I15" i="3" s="1"/>
  <c r="G12" i="3"/>
  <c r="G13" i="3"/>
  <c r="G14" i="3"/>
  <c r="G15" i="3"/>
  <c r="B12" i="4"/>
  <c r="B10" i="6" s="1"/>
  <c r="B13" i="4"/>
  <c r="B11" i="6" s="1"/>
  <c r="A20" i="3"/>
  <c r="A12" i="4" s="1"/>
  <c r="A10" i="6" s="1"/>
  <c r="A21" i="3"/>
  <c r="A13" i="4" s="1"/>
  <c r="A11" i="6" s="1"/>
  <c r="A22" i="3"/>
  <c r="A23" i="3"/>
  <c r="A12" i="3"/>
  <c r="A13" i="3"/>
  <c r="A14" i="3"/>
  <c r="A15" i="3"/>
  <c r="A16" i="3"/>
  <c r="K9" i="6"/>
  <c r="J9" i="6"/>
  <c r="I9" i="6"/>
  <c r="AB11" i="4"/>
  <c r="AF11" i="4" s="1"/>
  <c r="D11" i="4"/>
  <c r="F9" i="6" s="1"/>
  <c r="C11" i="4"/>
  <c r="E9" i="6" s="1"/>
  <c r="H19" i="3"/>
  <c r="L19" i="3" s="1"/>
  <c r="AG12" i="4" l="1"/>
  <c r="AI12" i="4" s="1"/>
  <c r="AG13" i="4"/>
  <c r="I19" i="3"/>
  <c r="J19" i="3"/>
  <c r="K19" i="3"/>
  <c r="I13" i="3"/>
  <c r="K14" i="3"/>
  <c r="K12" i="3"/>
  <c r="J14" i="3"/>
  <c r="L13" i="3"/>
  <c r="J12" i="3"/>
  <c r="I14" i="3"/>
  <c r="K13" i="3"/>
  <c r="I12" i="3"/>
  <c r="L15" i="3"/>
  <c r="K15" i="3"/>
  <c r="J15" i="3"/>
  <c r="L23" i="3"/>
  <c r="J23" i="3"/>
  <c r="I23" i="3"/>
  <c r="J22" i="3"/>
  <c r="I22" i="3"/>
  <c r="L22" i="3"/>
  <c r="L21" i="3"/>
  <c r="J21" i="3"/>
  <c r="I21" i="3"/>
  <c r="J20" i="3"/>
  <c r="I20" i="3"/>
  <c r="L20" i="3"/>
  <c r="AE11" i="4"/>
  <c r="AC11" i="4"/>
  <c r="AD11" i="4"/>
  <c r="H11" i="3"/>
  <c r="G16" i="3"/>
  <c r="H16" i="3"/>
  <c r="J16" i="3" s="1"/>
  <c r="AI13" i="4" l="1"/>
  <c r="N11" i="6" s="1"/>
  <c r="AH12" i="4"/>
  <c r="M10" i="6" s="1"/>
  <c r="N10" i="6"/>
  <c r="M22" i="3"/>
  <c r="N22" i="3" s="1"/>
  <c r="M21" i="3"/>
  <c r="N21" i="3" s="1"/>
  <c r="M23" i="3"/>
  <c r="N23" i="3" s="1"/>
  <c r="M15" i="3"/>
  <c r="N15" i="3" s="1"/>
  <c r="M12" i="3"/>
  <c r="M13" i="3"/>
  <c r="M20" i="3"/>
  <c r="N20" i="3" s="1"/>
  <c r="M19" i="3"/>
  <c r="M14" i="3"/>
  <c r="N14" i="3" s="1"/>
  <c r="L10" i="6"/>
  <c r="AH13" i="4"/>
  <c r="L11" i="6"/>
  <c r="AG11" i="4"/>
  <c r="AH11" i="4" s="1"/>
  <c r="I16" i="3"/>
  <c r="L16" i="3"/>
  <c r="K16" i="3"/>
  <c r="E19" i="3"/>
  <c r="AI11" i="4" l="1"/>
  <c r="N9" i="6" s="1"/>
  <c r="M9" i="6"/>
  <c r="M16" i="3"/>
  <c r="L9" i="6"/>
  <c r="N13" i="3"/>
  <c r="F12" i="4"/>
  <c r="H10" i="6" s="1"/>
  <c r="E12" i="4"/>
  <c r="G10" i="6" s="1"/>
  <c r="F13" i="4"/>
  <c r="E13" i="4"/>
  <c r="G11" i="6" s="1"/>
  <c r="N12" i="3"/>
  <c r="G11" i="3"/>
  <c r="N16" i="3" l="1"/>
  <c r="B11" i="4" l="1"/>
  <c r="B9" i="6" s="1"/>
  <c r="A19" i="3"/>
  <c r="A11" i="4" s="1"/>
  <c r="A9" i="6" s="1"/>
  <c r="A11" i="3" l="1"/>
  <c r="A8" i="2" l="1"/>
  <c r="A8" i="3" s="1"/>
  <c r="A8" i="4" s="1"/>
  <c r="L11" i="3" l="1"/>
  <c r="I11" i="3" l="1"/>
  <c r="K11" i="3"/>
  <c r="J11" i="3"/>
  <c r="M11" i="3" l="1"/>
  <c r="N11" i="3" s="1"/>
  <c r="E11" i="4"/>
  <c r="G9" i="6" s="1"/>
  <c r="N19" i="3"/>
  <c r="F11" i="4" l="1"/>
  <c r="H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LIBIA</author>
    <author>UT</author>
    <author>Usuario</author>
  </authors>
  <commentList>
    <comment ref="B9" authorId="0" shapeId="0" xr:uid="{00000000-0006-0000-0000-000001000000}">
      <text>
        <r>
          <rPr>
            <sz val="9"/>
            <color indexed="81"/>
            <rFont val="Tahoma"/>
            <family val="2"/>
          </rPr>
          <t>Externos
Relacionados con los aspectos sociales, económicos, culturales, de orden público, políticos, legales y/o cambios tecnológicos, estos se analizan con relación a la razón de ser de la entidad.</t>
        </r>
      </text>
    </comment>
    <comment ref="C9" authorId="0" shapeId="0" xr:uid="{00000000-0006-0000-0000-000002000000}">
      <text>
        <r>
          <rPr>
            <sz val="9"/>
            <color indexed="81"/>
            <rFont val="Tahoma"/>
            <family val="2"/>
          </rPr>
          <t xml:space="preserve">Se determinan las características o aspectos esenciales del entorno en el cual opera la Institución.
</t>
        </r>
      </text>
    </comment>
    <comment ref="B10" authorId="1" shapeId="0" xr:uid="{00000000-0006-0000-0000-000003000000}">
      <text>
        <r>
          <rPr>
            <sz val="9"/>
            <color indexed="81"/>
            <rFont val="Tahoma"/>
            <family val="2"/>
          </rPr>
          <t xml:space="preserve">Disponibilidad de capital, liquidez, mercados financieros, desempleo, competencia
</t>
        </r>
      </text>
    </comment>
    <comment ref="B11" authorId="1" shapeId="0" xr:uid="{00000000-0006-0000-0000-000004000000}">
      <text>
        <r>
          <rPr>
            <sz val="9"/>
            <color indexed="81"/>
            <rFont val="Tahoma"/>
            <family val="2"/>
          </rPr>
          <t xml:space="preserve">Cambios de gobierno, legislación, políticas públicas, regulación
</t>
        </r>
      </text>
    </comment>
    <comment ref="B12" authorId="1" shapeId="0" xr:uid="{00000000-0006-0000-0000-000005000000}">
      <text>
        <r>
          <rPr>
            <sz val="9"/>
            <color indexed="81"/>
            <rFont val="Tahoma"/>
            <family val="2"/>
          </rPr>
          <t xml:space="preserve">Demografía, responsabilidad social, orden público
</t>
        </r>
      </text>
    </comment>
    <comment ref="B13" authorId="2" shapeId="0" xr:uid="{00000000-0006-0000-0000-000006000000}">
      <text>
        <r>
          <rPr>
            <sz val="9"/>
            <color indexed="81"/>
            <rFont val="Tahoma"/>
            <family val="2"/>
          </rPr>
          <t xml:space="preserve">Avances en tecnología, acceso a sistemas de información externos, gobierno en línea.
</t>
        </r>
      </text>
    </comment>
    <comment ref="B14" authorId="2" shapeId="0" xr:uid="{00000000-0006-0000-0000-000007000000}">
      <text>
        <r>
          <rPr>
            <b/>
            <sz val="9"/>
            <color indexed="81"/>
            <rFont val="Tahoma"/>
            <family val="2"/>
          </rPr>
          <t>Usuario:</t>
        </r>
        <r>
          <rPr>
            <sz val="9"/>
            <color indexed="81"/>
            <rFont val="Tahoma"/>
            <family val="2"/>
          </rPr>
          <t xml:space="preserve">
Emisiones y residuos, energía, catástrofes naturales, desarrollo sostenible.</t>
        </r>
      </text>
    </comment>
    <comment ref="B15" authorId="2" shapeId="0" xr:uid="{00000000-0006-0000-0000-000008000000}">
      <text>
        <r>
          <rPr>
            <sz val="9"/>
            <color indexed="81"/>
            <rFont val="Tahoma"/>
            <family val="2"/>
          </rPr>
          <t xml:space="preserve">Mecanismos utilizados para entrar en contacto con los usuarios o ciudadanos, canales establecidos para que el mismo se comunique con la entidad
</t>
        </r>
      </text>
    </comment>
    <comment ref="B16" authorId="0" shapeId="0" xr:uid="{00000000-0006-0000-0000-000009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16" authorId="0" shapeId="0" xr:uid="{00000000-0006-0000-0000-00000A000000}">
      <text>
        <r>
          <rPr>
            <sz val="9"/>
            <color indexed="81"/>
            <rFont val="Tahoma"/>
            <family val="2"/>
          </rPr>
          <t>Se determinan características o aspectos esenciales del ambiente en el cual la institución busca alcanzar los objetivos</t>
        </r>
      </text>
    </comment>
    <comment ref="B17" authorId="2" shapeId="0" xr:uid="{00000000-0006-0000-0000-00000B000000}">
      <text>
        <r>
          <rPr>
            <sz val="9"/>
            <color indexed="81"/>
            <rFont val="Tahoma"/>
            <family val="2"/>
          </rPr>
          <t>Presupuesto de funcionamiento, recursos de inversión, infraestructura, capacidad instalada</t>
        </r>
      </text>
    </comment>
    <comment ref="B18" authorId="2" shapeId="0" xr:uid="{00000000-0006-0000-0000-00000C000000}">
      <text>
        <r>
          <rPr>
            <b/>
            <sz val="9"/>
            <color indexed="81"/>
            <rFont val="Tahoma"/>
            <family val="2"/>
          </rPr>
          <t>Usuario:</t>
        </r>
        <r>
          <rPr>
            <sz val="9"/>
            <color indexed="81"/>
            <rFont val="Tahoma"/>
            <family val="2"/>
          </rPr>
          <t xml:space="preserve">
Competencia de personal, disponibilidad del personal, seguridad y salud ocupacional, funciones y responsabilidades, estructura organizacional, cultura organizacional
</t>
        </r>
      </text>
    </comment>
    <comment ref="B19" authorId="2" shapeId="0" xr:uid="{00000000-0006-0000-0000-00000D000000}">
      <text>
        <r>
          <rPr>
            <sz val="9"/>
            <color indexed="81"/>
            <rFont val="Tahoma"/>
            <family val="2"/>
          </rPr>
          <t xml:space="preserve">Capacidad, diseño de ejecución, proveedores, entradas, salidas, gestión del conocimiento, relación con las partes interesadas.
</t>
        </r>
      </text>
    </comment>
    <comment ref="B20" authorId="2" shapeId="0" xr:uid="{00000000-0006-0000-0000-00000E000000}">
      <text>
        <r>
          <rPr>
            <sz val="9"/>
            <color indexed="81"/>
            <rFont val="Tahoma"/>
            <family val="2"/>
          </rPr>
          <t>Integridad y disponibilidad de datos y sistemas, desarrollo, producción, mantenimiento de sistemas de información.</t>
        </r>
      </text>
    </comment>
    <comment ref="B21" authorId="2" shapeId="0" xr:uid="{00000000-0006-0000-0000-00000F000000}">
      <text>
        <r>
          <rPr>
            <b/>
            <sz val="9"/>
            <color indexed="81"/>
            <rFont val="Tahoma"/>
            <family val="2"/>
          </rPr>
          <t>Usuario:</t>
        </r>
        <r>
          <rPr>
            <sz val="9"/>
            <color indexed="81"/>
            <rFont val="Tahoma"/>
            <family val="2"/>
          </rPr>
          <t xml:space="preserve">
Direccionamiento estratégico, planeación institucional, políticas, objetivos, estrategias, liderazgo, trabajo en equipo, </t>
        </r>
      </text>
    </comment>
    <comment ref="B22" authorId="2" shapeId="0" xr:uid="{00000000-0006-0000-0000-000010000000}">
      <text>
        <r>
          <rPr>
            <b/>
            <sz val="9"/>
            <color indexed="81"/>
            <rFont val="Tahoma"/>
            <family val="2"/>
          </rPr>
          <t>Usuario:</t>
        </r>
        <r>
          <rPr>
            <sz val="9"/>
            <color indexed="81"/>
            <rFont val="Tahoma"/>
            <family val="2"/>
          </rPr>
          <t xml:space="preserve">
Canales utilizados y su efectividad, flujo de la información necesaria para el desarrollo de las operaciones.</t>
        </r>
      </text>
    </comment>
    <comment ref="B23" authorId="0" shapeId="0" xr:uid="{00000000-0006-0000-0000-000011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23" authorId="0" shapeId="0" xr:uid="{00000000-0006-0000-0000-000012000000}">
      <text>
        <r>
          <rPr>
            <sz val="9"/>
            <color indexed="81"/>
            <rFont val="Tahoma"/>
            <family val="2"/>
          </rPr>
          <t xml:space="preserve">Se determinan las características o aspectos esenciales del proceso y sus interrelaciones.
</t>
        </r>
      </text>
    </comment>
    <comment ref="B24" authorId="2" shapeId="0" xr:uid="{00000000-0006-0000-0000-000013000000}">
      <text>
        <r>
          <rPr>
            <sz val="9"/>
            <color indexed="81"/>
            <rFont val="Tahoma"/>
            <family val="2"/>
          </rPr>
          <t xml:space="preserve">Claridad en la descripción del alcance y el objetivo del proceso
</t>
        </r>
      </text>
    </comment>
    <comment ref="B25" authorId="2" shapeId="0" xr:uid="{00000000-0006-0000-0000-000014000000}">
      <text>
        <r>
          <rPr>
            <sz val="9"/>
            <color indexed="81"/>
            <rFont val="Tahoma"/>
            <family val="2"/>
          </rPr>
          <t>Relación precisa con otros procesos, en cuanto a insumos proveedores, servicios , usuarios</t>
        </r>
        <r>
          <rPr>
            <b/>
            <sz val="9"/>
            <color indexed="81"/>
            <rFont val="Tahoma"/>
            <family val="2"/>
          </rPr>
          <t>.</t>
        </r>
      </text>
    </comment>
    <comment ref="B26" authorId="2" shapeId="0" xr:uid="{00000000-0006-0000-0000-000015000000}">
      <text>
        <r>
          <rPr>
            <b/>
            <sz val="9"/>
            <color indexed="81"/>
            <rFont val="Tahoma"/>
            <family val="2"/>
          </rPr>
          <t>Usuario:</t>
        </r>
        <r>
          <rPr>
            <sz val="9"/>
            <color indexed="81"/>
            <rFont val="Tahoma"/>
            <family val="2"/>
          </rPr>
          <t xml:space="preserve">
Procesos que determinan lineamientos necesarios para el desarrollo de todos los procesos de la institución.</t>
        </r>
      </text>
    </comment>
    <comment ref="B27" authorId="2" shapeId="0" xr:uid="{00000000-0006-0000-0000-000016000000}">
      <text>
        <r>
          <rPr>
            <sz val="9"/>
            <color indexed="81"/>
            <rFont val="Tahoma"/>
            <family val="2"/>
          </rPr>
          <t>Pertinencia en los procedimientos que desarrollan los procesos.</t>
        </r>
      </text>
    </comment>
    <comment ref="B28" authorId="2" shapeId="0" xr:uid="{00000000-0006-0000-0000-000017000000}">
      <text>
        <r>
          <rPr>
            <sz val="9"/>
            <color indexed="81"/>
            <rFont val="Tahoma"/>
            <family val="2"/>
          </rPr>
          <t>Grado de autoridad y responsabilidad de los funcionarios frente al proceso.</t>
        </r>
      </text>
    </comment>
    <comment ref="B29" authorId="2" shapeId="0" xr:uid="{00000000-0006-0000-0000-000018000000}">
      <text>
        <r>
          <rPr>
            <b/>
            <sz val="9"/>
            <color indexed="81"/>
            <rFont val="Tahoma"/>
            <family val="2"/>
          </rPr>
          <t>Usuario:</t>
        </r>
        <r>
          <rPr>
            <sz val="9"/>
            <color indexed="81"/>
            <rFont val="Tahoma"/>
            <family val="2"/>
          </rPr>
          <t xml:space="preserve">
Efectividad en los flujos de información determinados en la interacción de los procesos.</t>
        </r>
      </text>
    </comment>
    <comment ref="B30" authorId="0" shapeId="0" xr:uid="{00000000-0006-0000-0000-000019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30" authorId="0" shapeId="0" xr:uid="{00000000-0006-0000-0000-00001A000000}">
      <text>
        <r>
          <rPr>
            <sz val="9"/>
            <color indexed="81"/>
            <rFont val="Tahoma"/>
            <family val="2"/>
          </rPr>
          <t xml:space="preserve">Se determinan las características o aspectos esenciales del proceso y sus interrelaciones.
</t>
        </r>
      </text>
    </comment>
    <comment ref="B31" authorId="2" shapeId="0" xr:uid="{00000000-0006-0000-0000-00001B000000}">
      <text>
        <r>
          <rPr>
            <sz val="9"/>
            <color indexed="81"/>
            <rFont val="Tahoma"/>
            <family val="2"/>
          </rPr>
          <t xml:space="preserve">Claridad en la descripción y actualización planimétrica de los predios e infraestructura de la UT.
</t>
        </r>
      </text>
    </comment>
    <comment ref="B32" authorId="2" shapeId="0" xr:uid="{00000000-0006-0000-0000-00001C000000}">
      <text>
        <r>
          <rPr>
            <sz val="9"/>
            <color indexed="81"/>
            <rFont val="Tahoma"/>
            <family val="2"/>
          </rPr>
          <t>Actualización precisa de los equipos con que se cuenta en los laboratorios de investigación</t>
        </r>
      </text>
    </comment>
    <comment ref="B33" authorId="2" shapeId="0" xr:uid="{00000000-0006-0000-0000-00001D000000}">
      <text>
        <r>
          <rPr>
            <b/>
            <sz val="9"/>
            <color indexed="81"/>
            <rFont val="Tahoma"/>
            <family val="2"/>
          </rPr>
          <t>Usuario:</t>
        </r>
        <r>
          <rPr>
            <sz val="9"/>
            <color indexed="81"/>
            <rFont val="Tahoma"/>
            <family val="2"/>
          </rPr>
          <t xml:space="preserve">
Procesos que determinan Parque automotor, mantenimiento preventivo y ampliación del mismo</t>
        </r>
      </text>
    </comment>
    <comment ref="B34" authorId="2" shapeId="0" xr:uid="{00000000-0006-0000-0000-00001E000000}">
      <text>
        <r>
          <rPr>
            <sz val="9"/>
            <color indexed="81"/>
            <rFont val="Tahoma"/>
            <family val="2"/>
          </rPr>
          <t>ordenadores físicos que prestan servicios informáticos</t>
        </r>
      </text>
    </comment>
    <comment ref="B35" authorId="2" shapeId="0" xr:uid="{00000000-0006-0000-0000-00001F000000}">
      <text>
        <r>
          <rPr>
            <sz val="9"/>
            <color indexed="81"/>
            <rFont val="Tahoma"/>
            <family val="2"/>
          </rPr>
          <t xml:space="preserve">Bases de Datos y material didáctico disponible para la comunidad universitaria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AsposeUser</author>
    <author>Usuario</author>
  </authors>
  <commentList>
    <comment ref="C9" authorId="0" shapeId="0" xr:uid="{00000000-0006-0000-0100-000001000000}">
      <text>
        <r>
          <rPr>
            <sz val="10"/>
            <rFont val="Arial"/>
            <family val="2"/>
          </rPr>
          <t xml:space="preserve">Posibilidad de que suceda un evento que tendrá un impacto sobre el cumplimieto de los objetivos. </t>
        </r>
      </text>
    </comment>
    <comment ref="D9" authorId="1" shapeId="0" xr:uid="{00000000-0006-0000-0100-000002000000}">
      <text>
        <r>
          <rPr>
            <b/>
            <sz val="9"/>
            <color indexed="81"/>
            <rFont val="Tahoma"/>
            <family val="2"/>
          </rPr>
          <t>Usuario:</t>
        </r>
        <r>
          <rPr>
            <sz val="9"/>
            <color indexed="81"/>
            <rFont val="Tahoma"/>
            <family val="2"/>
          </rPr>
          <t xml:space="preserve">
Clasificar el riego de acuerdo al tipo descrito en la tabla adjunta.</t>
        </r>
      </text>
    </comment>
    <comment ref="C17" authorId="0" shapeId="0" xr:uid="{00000000-0006-0000-0100-000003000000}">
      <text>
        <r>
          <rPr>
            <sz val="10"/>
            <rFont val="Arial"/>
            <family val="2"/>
          </rPr>
          <t>Posibilidad de que por acción u omisión, mediante el uso indebido del poder, de los recursos, o de la información, se lesionen los intereses de una entidad y en consecuencia del Estado, para la obtención de un beneficio particular.</t>
        </r>
      </text>
    </comment>
    <comment ref="D17" authorId="1" shapeId="0" xr:uid="{00000000-0006-0000-0100-000004000000}">
      <text>
        <r>
          <rPr>
            <b/>
            <sz val="9"/>
            <color indexed="81"/>
            <rFont val="Tahoma"/>
            <family val="2"/>
          </rPr>
          <t>Usuario:</t>
        </r>
        <r>
          <rPr>
            <sz val="9"/>
            <color indexed="81"/>
            <rFont val="Tahoma"/>
            <family val="2"/>
          </rPr>
          <t xml:space="preserve">
En este campo todos se clasifican como riesgos de corrupción.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AsposeUser</author>
  </authors>
  <commentList>
    <comment ref="B9" authorId="0" shapeId="0" xr:uid="{00000000-0006-0000-0200-000001000000}">
      <text>
        <r>
          <rPr>
            <b/>
            <sz val="9"/>
            <color indexed="81"/>
            <rFont val="Tahoma"/>
            <family val="2"/>
          </rPr>
          <t>Usuario:</t>
        </r>
        <r>
          <rPr>
            <sz val="9"/>
            <color indexed="81"/>
            <rFont val="Tahoma"/>
            <family val="2"/>
          </rPr>
          <t xml:space="preserve">
Viene de la hoja anterior "Identificación del Riesgo"</t>
        </r>
      </text>
    </comment>
    <comment ref="D9" authorId="1" shapeId="0" xr:uid="{00000000-0006-0000-0200-000002000000}">
      <text>
        <r>
          <rPr>
            <sz val="10"/>
            <rFont val="Arial"/>
            <family val="2"/>
          </rPr>
          <t xml:space="preserve">Posibilidad de ocurrencia del riesgo, ésta puede ser medida con criterios de </t>
        </r>
        <r>
          <rPr>
            <u/>
            <sz val="10"/>
            <color indexed="81"/>
            <rFont val="Arial"/>
            <family val="2"/>
          </rPr>
          <t>frecuencia o factibilidad:</t>
        </r>
        <r>
          <rPr>
            <sz val="10"/>
            <rFont val="Arial"/>
            <family val="2"/>
          </rPr>
          <t xml:space="preserve">
</t>
        </r>
        <r>
          <rPr>
            <b/>
            <sz val="10"/>
            <color indexed="81"/>
            <rFont val="Arial"/>
            <family val="2"/>
          </rPr>
          <t>Frecuencia:</t>
        </r>
        <r>
          <rPr>
            <sz val="10"/>
            <rFont val="Arial"/>
            <family val="2"/>
          </rPr>
          <t xml:space="preserve"> # de eventos en un periodo determinado , sobre hechos que ya se han materializado o se cuenta con un historial de situaciones o eventos asociados al riegos.
</t>
        </r>
        <r>
          <rPr>
            <b/>
            <sz val="10"/>
            <color indexed="81"/>
            <rFont val="Arial"/>
            <family val="2"/>
          </rPr>
          <t>Factibilidad:</t>
        </r>
        <r>
          <rPr>
            <sz val="10"/>
            <rFont val="Arial"/>
            <family val="2"/>
          </rPr>
          <t xml:space="preserve"> Presencia de factores internos y externos que puedan propiciar el riesgo - en este caso se trata de un hecho que no se ha presentado pero es posible que se dé.
</t>
        </r>
        <r>
          <rPr>
            <b/>
            <sz val="10"/>
            <rFont val="Arial"/>
            <family val="2"/>
          </rPr>
          <t>Utilizar</t>
        </r>
        <r>
          <rPr>
            <b/>
            <sz val="10"/>
            <color indexed="81"/>
            <rFont val="Arial"/>
            <family val="2"/>
          </rPr>
          <t xml:space="preserve"> Tabla de Probabilidad Adjunta.</t>
        </r>
      </text>
    </comment>
    <comment ref="F9" authorId="1" shapeId="0" xr:uid="{00000000-0006-0000-0200-000003000000}">
      <text>
        <r>
          <rPr>
            <sz val="10"/>
            <rFont val="Arial"/>
            <family val="2"/>
          </rPr>
          <t xml:space="preserve">Se refiere a las consecuencias que puede ocasionar a la organziación la materialización del riesgo. Se tienen en cuenta las consecuencias potenciales establecidas en la hoja anterior "Identificación del Riesgo".
</t>
        </r>
        <r>
          <rPr>
            <b/>
            <sz val="10"/>
            <color indexed="81"/>
            <rFont val="Arial"/>
            <family val="2"/>
          </rPr>
          <t>Utilizar la tabla de niveles de impacto adjunta.</t>
        </r>
      </text>
    </comment>
    <comment ref="M9" authorId="0" shapeId="0" xr:uid="{00000000-0006-0000-0200-000004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D10" authorId="0" shapeId="0" xr:uid="{00000000-0006-0000-0200-000005000000}">
      <text>
        <r>
          <rPr>
            <b/>
            <sz val="9"/>
            <color indexed="81"/>
            <rFont val="Tahoma"/>
            <family val="2"/>
          </rPr>
          <t xml:space="preserve">Usuario:
</t>
        </r>
        <r>
          <rPr>
            <sz val="9"/>
            <color indexed="81"/>
            <rFont val="Tahoma"/>
            <family val="2"/>
          </rPr>
          <t xml:space="preserve">1=Raro
2=Improbable
3=Posible
4=Probable
5=Casi Seguro
</t>
        </r>
      </text>
    </comment>
    <comment ref="E10" authorId="0" shapeId="0" xr:uid="{00000000-0006-0000-0200-000006000000}">
      <text>
        <r>
          <rPr>
            <b/>
            <sz val="9"/>
            <color indexed="81"/>
            <rFont val="Tahoma"/>
            <family val="2"/>
          </rPr>
          <t>Usuario:</t>
        </r>
        <r>
          <rPr>
            <sz val="9"/>
            <color indexed="81"/>
            <rFont val="Tahoma"/>
            <family val="2"/>
          </rPr>
          <t xml:space="preserve">
1=Raro
2=Improbable
3=Posible
4=Probable
5=Casi Seguro
</t>
        </r>
      </text>
    </comment>
    <comment ref="F10" authorId="0" shapeId="0" xr:uid="{00000000-0006-0000-0200-000007000000}">
      <text>
        <r>
          <rPr>
            <b/>
            <sz val="9"/>
            <color indexed="81"/>
            <rFont val="Tahoma"/>
            <family val="2"/>
          </rPr>
          <t>Usuario:</t>
        </r>
        <r>
          <rPr>
            <sz val="9"/>
            <color indexed="81"/>
            <rFont val="Tahoma"/>
            <family val="2"/>
          </rPr>
          <t xml:space="preserve">
1=Insignificante
2=Menor
3= Moderado
4=Mayor
5=Catastrófico</t>
        </r>
      </text>
    </comment>
    <comment ref="G10" authorId="0" shapeId="0" xr:uid="{00000000-0006-0000-0200-000008000000}">
      <text>
        <r>
          <rPr>
            <b/>
            <sz val="9"/>
            <color indexed="81"/>
            <rFont val="Tahoma"/>
            <family val="2"/>
          </rPr>
          <t>Usuario:</t>
        </r>
        <r>
          <rPr>
            <sz val="9"/>
            <color indexed="81"/>
            <rFont val="Tahoma"/>
            <family val="2"/>
          </rPr>
          <t xml:space="preserve">
1=Insignificante
2=Menor
3= Moderado
4=Mayor
5=Catastrófico</t>
        </r>
      </text>
    </comment>
    <comment ref="B17" authorId="0" shapeId="0" xr:uid="{00000000-0006-0000-0200-000009000000}">
      <text>
        <r>
          <rPr>
            <b/>
            <sz val="9"/>
            <color indexed="81"/>
            <rFont val="Tahoma"/>
            <family val="2"/>
          </rPr>
          <t>Usuario:</t>
        </r>
        <r>
          <rPr>
            <sz val="9"/>
            <color indexed="81"/>
            <rFont val="Tahoma"/>
            <family val="2"/>
          </rPr>
          <t xml:space="preserve">
Viene de la hoja anterior "Identificación del Riesgo"</t>
        </r>
      </text>
    </comment>
    <comment ref="D17" authorId="1" shapeId="0" xr:uid="{00000000-0006-0000-0200-00000A000000}">
      <text>
        <r>
          <rPr>
            <sz val="10"/>
            <rFont val="Arial"/>
            <family val="2"/>
          </rPr>
          <t xml:space="preserve">Posibilidad de ocurrencia del riesgo, ésta puede ser medida con criterios de </t>
        </r>
        <r>
          <rPr>
            <u/>
            <sz val="10"/>
            <color indexed="81"/>
            <rFont val="Arial"/>
            <family val="2"/>
          </rPr>
          <t>frecuencia o factibilidad</t>
        </r>
        <r>
          <rPr>
            <sz val="10"/>
            <rFont val="Arial"/>
            <family val="2"/>
          </rPr>
          <t xml:space="preserve">:
</t>
        </r>
        <r>
          <rPr>
            <b/>
            <sz val="10"/>
            <color indexed="81"/>
            <rFont val="Arial"/>
            <family val="2"/>
          </rPr>
          <t>Frecuencia:</t>
        </r>
        <r>
          <rPr>
            <sz val="10"/>
            <rFont val="Arial"/>
            <family val="2"/>
          </rPr>
          <t xml:space="preserve"> # de eventos en un periodo determinado , sobre hechos que ya se han materializado o se cuenta con un historial de situaciones o eventos asociados al riegos.
</t>
        </r>
        <r>
          <rPr>
            <b/>
            <sz val="10"/>
            <color indexed="81"/>
            <rFont val="Arial"/>
            <family val="2"/>
          </rPr>
          <t>Factibilidad</t>
        </r>
        <r>
          <rPr>
            <sz val="10"/>
            <rFont val="Arial"/>
            <family val="2"/>
          </rPr>
          <t xml:space="preserve">: Presencia de factores internos y externos que puedan propiciar el riesgo - en este caso se trata de un hecho que no se ha presentado pero es posible que se dé.
</t>
        </r>
        <r>
          <rPr>
            <b/>
            <sz val="10"/>
            <color indexed="81"/>
            <rFont val="Arial"/>
            <family val="2"/>
          </rPr>
          <t>Utilizar Tabla de Probabilidad Adjunta.</t>
        </r>
      </text>
    </comment>
    <comment ref="F17" authorId="1" shapeId="0" xr:uid="{00000000-0006-0000-0200-00000B000000}">
      <text>
        <r>
          <rPr>
            <sz val="10"/>
            <rFont val="Arial"/>
            <family val="2"/>
          </rPr>
          <t xml:space="preserve">Se refiere a las consecuencias que puede ocasionar a la organziación la materialización del riesgo. Se tienen en cuenta las consecuencias potenciales establecidas en la hoja anterior "Identificación del Riesgo".
</t>
        </r>
        <r>
          <rPr>
            <b/>
            <sz val="10"/>
            <color indexed="81"/>
            <rFont val="Arial"/>
            <family val="2"/>
          </rPr>
          <t>Utilizar la tabla de niveles de impacto adjunta.</t>
        </r>
      </text>
    </comment>
    <comment ref="M17" authorId="0" shapeId="0" xr:uid="{00000000-0006-0000-0200-00000C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D18" authorId="0" shapeId="0" xr:uid="{00000000-0006-0000-0200-00000D000000}">
      <text>
        <r>
          <rPr>
            <b/>
            <sz val="9"/>
            <color indexed="81"/>
            <rFont val="Tahoma"/>
            <family val="2"/>
          </rPr>
          <t xml:space="preserve">Usuario:
</t>
        </r>
        <r>
          <rPr>
            <sz val="9"/>
            <color indexed="81"/>
            <rFont val="Tahoma"/>
            <family val="2"/>
          </rPr>
          <t xml:space="preserve">1=Raro
2=Improbable
3=Posible
4=Probable
5=Casi Seguro
</t>
        </r>
      </text>
    </comment>
    <comment ref="E18" authorId="0" shapeId="0" xr:uid="{00000000-0006-0000-0200-00000E000000}">
      <text>
        <r>
          <rPr>
            <b/>
            <sz val="9"/>
            <color indexed="81"/>
            <rFont val="Tahoma"/>
            <family val="2"/>
          </rPr>
          <t>Usuario:</t>
        </r>
        <r>
          <rPr>
            <sz val="9"/>
            <color indexed="81"/>
            <rFont val="Tahoma"/>
            <family val="2"/>
          </rPr>
          <t xml:space="preserve">
Usuario:
1=Raro
2=Improbable
3=Posible
4=Probable
5=Casi Seguro</t>
        </r>
      </text>
    </comment>
    <comment ref="F18" authorId="0" shapeId="0" xr:uid="{00000000-0006-0000-0200-00000F000000}">
      <text>
        <r>
          <rPr>
            <b/>
            <sz val="9"/>
            <color indexed="81"/>
            <rFont val="Tahoma"/>
            <family val="2"/>
          </rPr>
          <t>Usuario:</t>
        </r>
        <r>
          <rPr>
            <sz val="9"/>
            <color indexed="81"/>
            <rFont val="Tahoma"/>
            <family val="2"/>
          </rPr>
          <t xml:space="preserve">
3
4
5
</t>
        </r>
      </text>
    </comment>
    <comment ref="G18" authorId="0" shapeId="0" xr:uid="{00000000-0006-0000-0200-000010000000}">
      <text>
        <r>
          <rPr>
            <b/>
            <sz val="9"/>
            <color indexed="81"/>
            <rFont val="Tahoma"/>
            <family val="2"/>
          </rPr>
          <t>Usuario:</t>
        </r>
        <r>
          <rPr>
            <sz val="9"/>
            <color indexed="81"/>
            <rFont val="Tahoma"/>
            <family val="2"/>
          </rPr>
          <t xml:space="preserve">
3= Moderado
4=Mayor
5=Catastrófico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LIBIA</author>
  </authors>
  <commentList>
    <comment ref="C9" authorId="0" shapeId="0" xr:uid="{00000000-0006-0000-0300-00000A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G9" authorId="1" shapeId="0" xr:uid="{00000000-0006-0000-0300-00000B000000}">
      <text>
        <r>
          <rPr>
            <sz val="9"/>
            <color indexed="81"/>
            <rFont val="Tahoma"/>
            <family val="2"/>
          </rPr>
          <t>Descripción de los controles existentes para el manejo del riesgo, estableciendo sí los mismo son preventivos o correctivos</t>
        </r>
      </text>
    </comment>
    <comment ref="I9" authorId="0" shapeId="0" xr:uid="{00000000-0006-0000-0300-00000C000000}">
      <text>
        <r>
          <rPr>
            <b/>
            <sz val="9"/>
            <color indexed="81"/>
            <rFont val="Tahoma"/>
            <family val="2"/>
          </rPr>
          <t>Usuario:</t>
        </r>
        <r>
          <rPr>
            <sz val="9"/>
            <color indexed="81"/>
            <rFont val="Tahoma"/>
            <family val="2"/>
          </rPr>
          <t xml:space="preserve">
Para la evaluación del control responsa SI o NO a cada una de las preguntas.
</t>
        </r>
      </text>
    </comment>
    <comment ref="Y9" authorId="0" shapeId="0" xr:uid="{00000000-0006-0000-0300-00000D000000}">
      <text>
        <r>
          <rPr>
            <b/>
            <sz val="9"/>
            <color indexed="81"/>
            <rFont val="Tahoma"/>
            <family val="2"/>
          </rPr>
          <t>Usuario:</t>
        </r>
        <r>
          <rPr>
            <sz val="9"/>
            <color indexed="81"/>
            <rFont val="Tahoma"/>
            <family val="2"/>
          </rPr>
          <t xml:space="preserve">
Dependiendo si el control afecta probabilidad o impacto desplaza en la matriz de evaluación  así:
Probabilidad: (Control Preventivo) Avanza hacia abajo
Impacto: (Control Correctivo) Avanza hacia la izquierda</t>
        </r>
      </text>
    </comment>
    <comment ref="G10" authorId="1" shapeId="0" xr:uid="{00000000-0006-0000-0300-00000E000000}">
      <text>
        <r>
          <rPr>
            <sz val="9"/>
            <color indexed="81"/>
            <rFont val="Tahoma"/>
            <family val="2"/>
          </rPr>
          <t>Acción tendientes a  evitar riesgos o disminuir sus efectos.</t>
        </r>
      </text>
    </comment>
    <comment ref="H10" authorId="0" shapeId="0" xr:uid="{00000000-0006-0000-0300-00000F00000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Evitan que un evento suceda .
</t>
        </r>
        <r>
          <rPr>
            <b/>
            <sz val="9"/>
            <color indexed="81"/>
            <rFont val="Tahoma"/>
            <family val="2"/>
          </rPr>
          <t>Correctivo:</t>
        </r>
        <r>
          <rPr>
            <sz val="9"/>
            <color indexed="81"/>
            <rFont val="Tahoma"/>
            <family val="2"/>
          </rPr>
          <t xml:space="preserve"> Permiten enfrentar una situación una vez se ha presentado.</t>
        </r>
      </text>
    </comment>
    <comment ref="K10" authorId="0" shapeId="0" xr:uid="{00000000-0006-0000-0300-000010000000}">
      <text>
        <r>
          <rPr>
            <b/>
            <sz val="9"/>
            <color indexed="81"/>
            <rFont val="Tahoma"/>
            <family val="2"/>
          </rPr>
          <t>Usuario:</t>
        </r>
        <r>
          <rPr>
            <sz val="9"/>
            <color indexed="81"/>
            <rFont val="Tahoma"/>
            <family val="2"/>
          </rPr>
          <t xml:space="preserve">
Sistemas o Sofware que permitan incluir contraseñas de acceso, o controles de seguimiento a aprobaciones o ejecuciones que se realizan a través de éste, generación de reportes o indicadores, sistemas de seguridad con scanner, sistemas de grabación, entre otros.)</t>
        </r>
      </text>
    </comment>
    <comment ref="L10" authorId="0" shapeId="0" xr:uid="{00000000-0006-0000-0300-000011000000}">
      <text>
        <r>
          <rPr>
            <b/>
            <sz val="9"/>
            <color indexed="81"/>
            <rFont val="Tahoma"/>
            <family val="2"/>
          </rPr>
          <t>Usuario:</t>
        </r>
        <r>
          <rPr>
            <sz val="9"/>
            <color indexed="81"/>
            <rFont val="Tahoma"/>
            <family val="2"/>
          </rPr>
          <t xml:space="preserve">
Políticas de operación aplicables, autorizaciones a través de firmas o confirmaciones vía correo electrónico, archivos físicos, consecutivos, listas de chequeo, controles de seguridad con personal especializado, entre otros.</t>
        </r>
      </text>
    </comment>
  </commentList>
</comments>
</file>

<file path=xl/sharedStrings.xml><?xml version="1.0" encoding="utf-8"?>
<sst xmlns="http://schemas.openxmlformats.org/spreadsheetml/2006/main" count="544" uniqueCount="385">
  <si>
    <t>VR</t>
  </si>
  <si>
    <t>Moderado</t>
  </si>
  <si>
    <t>Insignificante</t>
  </si>
  <si>
    <t>IMPACTO</t>
  </si>
  <si>
    <t>Catastrófico</t>
  </si>
  <si>
    <t>No.</t>
  </si>
  <si>
    <t>Posible</t>
  </si>
  <si>
    <t>E</t>
  </si>
  <si>
    <t>A</t>
  </si>
  <si>
    <t>B</t>
  </si>
  <si>
    <t>C</t>
  </si>
  <si>
    <t>O5</t>
  </si>
  <si>
    <t>M</t>
  </si>
  <si>
    <t>O4</t>
  </si>
  <si>
    <t>O3</t>
  </si>
  <si>
    <t>O2</t>
  </si>
  <si>
    <t>O1</t>
  </si>
  <si>
    <t>NO</t>
  </si>
  <si>
    <t>Probabilidad</t>
  </si>
  <si>
    <t>Menor</t>
  </si>
  <si>
    <t>Nivel</t>
  </si>
  <si>
    <t>ANÁLISIS DEL RIESGO</t>
  </si>
  <si>
    <t>Probable</t>
  </si>
  <si>
    <t>PROBABILIDAD</t>
  </si>
  <si>
    <t>ACCIONES</t>
  </si>
  <si>
    <t>EVALUACIÓN DEL CONTROL</t>
  </si>
  <si>
    <t>VALOR</t>
  </si>
  <si>
    <t>Improbable</t>
  </si>
  <si>
    <t>Descripción</t>
  </si>
  <si>
    <t>Mayor</t>
  </si>
  <si>
    <t>Impacto</t>
  </si>
  <si>
    <t>SITUACIÓN DEL RIESGO</t>
  </si>
  <si>
    <t>Financiero</t>
  </si>
  <si>
    <t>Estratégico</t>
  </si>
  <si>
    <t>SI</t>
  </si>
  <si>
    <t>Tipo</t>
  </si>
  <si>
    <t>P</t>
  </si>
  <si>
    <t>EVIDENCIA</t>
  </si>
  <si>
    <t>RIESGOS DE GESTIÓN</t>
  </si>
  <si>
    <t>RIESGOS DE CORRUPCIÓN</t>
  </si>
  <si>
    <t>Casi Seguro</t>
  </si>
  <si>
    <t>PROCEDIMIENTO GESTIÓN DEL RIESGO</t>
  </si>
  <si>
    <t>Página 1 de 1</t>
  </si>
  <si>
    <t>Fecha actualización</t>
  </si>
  <si>
    <t>Fecha de Actualización</t>
  </si>
  <si>
    <t>Personal</t>
  </si>
  <si>
    <t>Procesos</t>
  </si>
  <si>
    <t>Económicos</t>
  </si>
  <si>
    <t>Políticos</t>
  </si>
  <si>
    <t>Sociales</t>
  </si>
  <si>
    <t>IDENTIFICACIÓN DEL RIESGO</t>
  </si>
  <si>
    <t>Operativo</t>
  </si>
  <si>
    <t>Tecnológico</t>
  </si>
  <si>
    <t>Se asocian con la capacidad de la entidad para cumplir con los requisitos legales, contractuales, de ética pública y en general con su compromiso ante la comunidad.</t>
  </si>
  <si>
    <t>NOMBRE DEL PROCESO</t>
  </si>
  <si>
    <t>OBJETIVO DEL PROCESO</t>
  </si>
  <si>
    <t>TABLA DE IMPACTO RIESGOS DE GESTIÓN</t>
  </si>
  <si>
    <t>TABLA DE PROBABILIDAD RIESGOS DE GESTIÓN Y DE CORRUPCIÓN</t>
  </si>
  <si>
    <t>TABLA DE IMPACTO RIESGOS DE CORRUPCIÓN</t>
  </si>
  <si>
    <t>Genera medianas consecuencias para la Institución. Afectación parcial al proceso y a la dependencia</t>
  </si>
  <si>
    <t>Genera consecuencias desastrosas para la entidad. Consecuencias desastrosas para la entidad.</t>
  </si>
  <si>
    <t>Genera altas consecuencias  para la Institución. Impacto negativo de la entidad.</t>
  </si>
  <si>
    <t>VALORACIÓN DEL RIESGO</t>
  </si>
  <si>
    <t>¿Estan definidos los responsables de la ejecución del control y del seguimiento?</t>
  </si>
  <si>
    <t>Valor</t>
  </si>
  <si>
    <t xml:space="preserve"> </t>
  </si>
  <si>
    <t>¿Se cuenta con evidencias de la ejecución y seguimiento del control?</t>
  </si>
  <si>
    <t>O6</t>
  </si>
  <si>
    <t>O7</t>
  </si>
  <si>
    <t>FACTORES</t>
  </si>
  <si>
    <t>Financieros</t>
  </si>
  <si>
    <t>TIPO</t>
  </si>
  <si>
    <t>CONTEXTO EXTERNO</t>
  </si>
  <si>
    <t>ESTABLECIMIENTO DEL CONTEXTO</t>
  </si>
  <si>
    <t>CONTEXTO INTERNO</t>
  </si>
  <si>
    <t>Tecnológicos</t>
  </si>
  <si>
    <t>Medioambientales</t>
  </si>
  <si>
    <t>Comunicación Externa</t>
  </si>
  <si>
    <t>Estratégicos</t>
  </si>
  <si>
    <t>Comunicación Interna</t>
  </si>
  <si>
    <t>TIPO DE RIESGO</t>
  </si>
  <si>
    <t>Se asocia con la forma en que se administra la institución, su manejo se enfoca a asuntos globales relacionados con la misión y el cumplimiento de los objetivos estratégicos, la clara definición de políticas, diseño y conceptualización de la entidad por parte de la alta dirección.</t>
  </si>
  <si>
    <t>CONSECUENCIAS</t>
  </si>
  <si>
    <t xml:space="preserve">Se relacionan con el manejo de los recursos de la entidad que incluyen la ejecución presupuestal, la elaboración de los estados financieros, los pagos, manejos de excedentes de tesorería y el manejo sobre los bienes de cada entidad. </t>
  </si>
  <si>
    <t>Están relacionados con la percepción y la confianza por parte de la ciudadanía hacia la institución.</t>
  </si>
  <si>
    <t>Relacionados con acciones, omisiones, uso indebido del poder, de los recursos o de la información para la obtención de un beneficio particular o de un tercero.</t>
  </si>
  <si>
    <t>La identificación del riesgo se realiza a partir de la determinación de las causas, con base en el contexto interno, externo y del proceso ya analizados para la institución y que puedan afectar el logro de los objetivos del proceso</t>
  </si>
  <si>
    <t>RIESGO DE GESTIÓN</t>
  </si>
  <si>
    <t>RIESGO DE CORRUPCIÓN</t>
  </si>
  <si>
    <r>
      <t xml:space="preserve">CAUSAS
</t>
    </r>
    <r>
      <rPr>
        <sz val="10"/>
        <color indexed="16"/>
        <rFont val="Arial"/>
        <family val="2"/>
      </rPr>
      <t>(En la identificación del riesgo es posible establecer más de una causa como factor del riesgo a identificar)</t>
    </r>
  </si>
  <si>
    <r>
      <t xml:space="preserve">CAUSAS
</t>
    </r>
    <r>
      <rPr>
        <sz val="10"/>
        <color indexed="16"/>
        <rFont val="Arial"/>
        <family val="2"/>
      </rPr>
      <t>(En la identificación del riesgo es posible establecer más de una causa como factor del riesgo a identificar)</t>
    </r>
    <r>
      <rPr>
        <b/>
        <sz val="10"/>
        <color indexed="16"/>
        <rFont val="Arial"/>
        <family val="2"/>
      </rPr>
      <t xml:space="preserve">
</t>
    </r>
  </si>
  <si>
    <t>DESCRIPCIÓN</t>
  </si>
  <si>
    <t>RIESGO INHERENTE</t>
  </si>
  <si>
    <t>Rara Vez</t>
  </si>
  <si>
    <t>Según Frecuencia</t>
  </si>
  <si>
    <t>Según Factibilidad</t>
  </si>
  <si>
    <t xml:space="preserve">El evento puede ocurrir solo en circunstancias excepcionales. </t>
  </si>
  <si>
    <t xml:space="preserve">El evento puede ocurrir en algún momento. </t>
  </si>
  <si>
    <t xml:space="preserve">El evento podría ocurrir en algún momento. </t>
  </si>
  <si>
    <t>El evento se presentó al menos1  vez en los últimos  5 años</t>
  </si>
  <si>
    <t>El evento no se ha presentado en los últimos 5 años.</t>
  </si>
  <si>
    <t>Es viable que el evento ocurra en la mayoría de las circunstancias</t>
  </si>
  <si>
    <t>El evento se presentó al menos 1 vez los últimos 2 años</t>
  </si>
  <si>
    <t xml:space="preserve"> El evento se presentó 1 vez en el último año</t>
  </si>
  <si>
    <t>El evento se presentó más de 1 vez al año.</t>
  </si>
  <si>
    <t>Se espera que el evento ocurra en la mayoría de las circunstancias.</t>
  </si>
  <si>
    <t>Cuantitativo</t>
  </si>
  <si>
    <t>Cualitativo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</si>
  <si>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</si>
  <si>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</si>
  <si>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</si>
  <si>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</si>
  <si>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</si>
  <si>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</si>
  <si>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</si>
  <si>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</si>
  <si>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</si>
  <si>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No hay interrupción de las operaciones de la entidad.
- No se generan sanciones económicas o administrativas.
- No se afecta la imagen institucional de forma significativa.</t>
  </si>
  <si>
    <t>En este punto se busca confrontar los resultados del análisis de riesgo inicial frente a los controles establecidos, con el fin de determinar la zona de riesgo final (Riesgo Residual)</t>
  </si>
  <si>
    <t>NIVEL DE RIESGO</t>
  </si>
  <si>
    <t>RIESGO INHERENTE
Nivel de Riesgo</t>
  </si>
  <si>
    <t>¿Existen manuales, instructivos o procedimientos para el manejo del control?</t>
  </si>
  <si>
    <t>¿El control es automático?</t>
  </si>
  <si>
    <t>¿El control es manual?</t>
  </si>
  <si>
    <t>¿La frecuencia de ejecución del control y seguimiento es adecuada?</t>
  </si>
  <si>
    <t>¿En el tiempo que lleva el control ha demostrado ser efectivo?</t>
  </si>
  <si>
    <t>RIESGO RESIDUAL</t>
  </si>
  <si>
    <t>DESCRIPCIÓN DEL CONTROL EXISTENTE</t>
  </si>
  <si>
    <t>Control</t>
  </si>
  <si>
    <t>Causas</t>
  </si>
  <si>
    <t>Consecuencias</t>
  </si>
  <si>
    <t>CONTROL</t>
  </si>
  <si>
    <t>Versión: 07</t>
  </si>
  <si>
    <t xml:space="preserve">Versión: 07 </t>
  </si>
  <si>
    <t>De Información</t>
  </si>
  <si>
    <t>De Cumplimiento</t>
  </si>
  <si>
    <t>De Imagen</t>
  </si>
  <si>
    <t>De Corrupción</t>
  </si>
  <si>
    <t>Se asocian a la calidad, seguridad, oportunidad, pertinencia y confiabilidad de la información agregada y desagregada.</t>
  </si>
  <si>
    <t xml:space="preserve">Relacionados con los canales y medios utilizados para informar </t>
  </si>
  <si>
    <t>Se asocian a la cualificación, competencia y disponibilidad de personal requerido para el cumplimiento de los objetivos</t>
  </si>
  <si>
    <t xml:space="preserve">Se refiere al reconocimiento pleno de las partes interesadas, sus necesidades, expectativas, aportes y motivaciones </t>
  </si>
  <si>
    <t>De Comunicación</t>
  </si>
  <si>
    <t>De Talento Humano</t>
  </si>
  <si>
    <t>De Partes Interesadas</t>
  </si>
  <si>
    <t>Comprende riesgos provenientes del funcionamiento y operatividad de los sistemas de información institucional, de la definición de los procesos, de la estructura de la entidad, de la articulación entre dependencias.</t>
  </si>
  <si>
    <t>Están relacionados con la capacidad tecnología de la institución para satisfacer sus necesidades actuales y futuras y el cumplimiento de la misión</t>
  </si>
  <si>
    <t>En este punto se busca establecer la probabilidad de ocurrencia del riesgo y sus consecuencias o impacto, con el fin de estimar la zona de riesgo inicial (Riesgo Inherente)</t>
  </si>
  <si>
    <t>NIVEL DE ACEPTACIÓN DEL RIESGO</t>
  </si>
  <si>
    <t>NIVEL DE ACEPTACIÓN</t>
  </si>
  <si>
    <t>FECHA</t>
  </si>
  <si>
    <t>RESPONSABLE</t>
  </si>
  <si>
    <t>Ocurrencia de eventos que afecten la totalidad o parte de la infraestructura tecnológica (hardware, software, redes, entre otros) de la UT.</t>
  </si>
  <si>
    <t>Seguridad Digital</t>
  </si>
  <si>
    <t>Posibilidad de combinación de amenazas y vulnerabilidad en el entorno digital que puede debilitar el logro de los objetivos económicos y sociales, afectar aspectos relacionados con el ambiente físico, digital y las personas.</t>
  </si>
  <si>
    <t>1. Poca participacipación de las directivas en la planeación y direccionamiento estratégico.
2. Eventos o sucesos que afecten los objetivos estratégicos de la UT.</t>
  </si>
  <si>
    <t>1.Manual de competencias y responsabilidades
2.Normatividad vigente (código único disciplinario- Código de ética).</t>
  </si>
  <si>
    <t xml:space="preserve">1. División de Relaciones Laborales y Prestacionales.
2. Oficina de Desarrollo Institucional.
3. Oficina de Control de Gestión </t>
  </si>
  <si>
    <t xml:space="preserve">1. Manual de Competencias y Responsabilidades Actualizado.
2. Evidencia de socialización del Código de ética y Buen Gobierno.
3. Registro de capacitaciones cultura del autocontrol.
</t>
  </si>
  <si>
    <t>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t>
  </si>
  <si>
    <t>1.Por la Universidad pasa la falla geologica de Ibagué.
2.Contaminación de las fuentes hidricas.</t>
  </si>
  <si>
    <t xml:space="preserve">1. Participación efectiva de la comunidad en general, estableciendo interlocutores, frecuencias, canales, herramientas, entre otros.
2. Participación de la comunidad en general donde expresen sus expectativas, necesidades y demandas a la UT.
</t>
  </si>
  <si>
    <t>1. Altos costos de funcionamiento representados principalmente en los gastos de personal y beneficios asociados.
2.  Deficit que impacta en el normal funcionamiento de la universidad. 
3. Busqueda de recursos y fuentes de financiación.</t>
  </si>
  <si>
    <t xml:space="preserve">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t>
  </si>
  <si>
    <t>CONTEXTO DE IDENTIFICACIÓN DE ACTIVOS</t>
  </si>
  <si>
    <t>Equipos de Investigación</t>
  </si>
  <si>
    <t>Parque automotor</t>
  </si>
  <si>
    <t>1. Actualización de sus equipos de laboratorio e investigación con las nuevas tecnologías de punta.</t>
  </si>
  <si>
    <t>Recursos Informáticos y Educativos</t>
  </si>
  <si>
    <t>1. La universidad cuenta con una sede Central, Centro y Sur, sedes de Chaparral y Centro Tecnológico de Lérida, además con las granjas de: CENTRO UNIVERSITARIO REGIONAL DEL NORTE - CURN, la Reforma, GRANJA MARAÑONES, GRANJA GUAMO
RESERVA FORESTAL GALILEA y PREDIO BUENOS AIRES
2.Ampliación y fortalecimiento de convenios con otras instituciones en el orden regional y nacional para la oferta académica de la educación a distancia.</t>
  </si>
  <si>
    <t xml:space="preserve">Licencias, ordenadores e Intangibles </t>
  </si>
  <si>
    <t>1. Reducción de los aportes del orden Nacional y Departamental, por cambio de políticas.
2. Escaso apoyo de los sectores económicos y productivos de la región para el desarrollo de los proyectos que se adelantan en la educación superior pública. 
3. Situación social y económica por la que atraviesa actualmente el país.</t>
  </si>
  <si>
    <t>1. Consumo y expendio de sustancias psicoactivas en el entorno de la UT.
2. Bajo nivel de Bilingüismo de los estudiantes que acceden a la Universidad.
3. Dificultades en el acceso a la educación superior, de la población vulnerable del Departamento del Tolima. 
4. Alto desempleo de profesionales universitarios. 
5.Bajos niveles en competencias de los estudiantes que ingresan a la educación superior.</t>
  </si>
  <si>
    <t>1. Rumores relevantes y graves surjan y se reproduzcan en la organización.
2.  Percepción de falta de honestidad en los mensajes y acciones hacia los miembros de la institución. (violencia simbolica)
3. Fuertes emisores de información de comunicación informal, de manera independiente a los esfuerzos, mensajes y medios de la Comunicación Interna oficial.</t>
  </si>
  <si>
    <t>1, Sotfware académico y administrativo que integre los procesos académicos y administrativos, para una prestación oportuna y eficiente del servicio educativo.</t>
  </si>
  <si>
    <t>1, Inventarios de las Bases de Datos y libros (digital y físico) para el servicio educativo.
2. Convenios interbibliotecarios y de redes académicas.
3. Software especializado para difrentes áreas del conocimiento.</t>
  </si>
  <si>
    <t>CONTEXTO DEL PROCESO</t>
  </si>
  <si>
    <t>Diseño del Proceso</t>
  </si>
  <si>
    <t>1. Alcance de los procesos en su caracterización.
2. Objetivo del proceso en su caracterización.
3. Interacciones con otros procesos en su caracterización.</t>
  </si>
  <si>
    <t>Interacciones con otros Procesos</t>
  </si>
  <si>
    <t>1. Relación precisa con otros procesos en cuanto a insumos que pueden afectar el desempeño institucional.
2. Relación precisa con otros procesos en cuanto a proveedores  que pueden afectar el desempeño institucional.
3. Relación precisa con otros procesos en cuanto a productos que pueden afectar el desempeño institucional.
4. Relación precisa con otros procesos en cuanto a  los usuarios internos y externos que pueden afectar el desempeño institucional.</t>
  </si>
  <si>
    <t>Transversalidad</t>
  </si>
  <si>
    <t>1. Sistematización de la información de los procesos.</t>
  </si>
  <si>
    <t>Procedimientos Asociados</t>
  </si>
  <si>
    <t xml:space="preserve">1. Coherencia en la estructura de los procesos y procedimientos  para su articulación transversal y cumplimiento de los objetivos estratégicos.
</t>
  </si>
  <si>
    <t>Responsables del Proceso</t>
  </si>
  <si>
    <t xml:space="preserve">1. Cumplimiento de las funciones de la Alta Dirección, los Líderes de procesos y funcionarios involucrados en los procesos y procedimientos. establecidos. </t>
  </si>
  <si>
    <t>Comunicación entre los Procesos</t>
  </si>
  <si>
    <t>1. Efectividad en la difusión de la información actualizada entre los procesos.</t>
  </si>
  <si>
    <t>Edificaciones y terrenos</t>
  </si>
  <si>
    <t>1. Incipientes procesos de emprendimiento e innovación.
2. Baja apropiación de las unidades académicas-administrativas, en la ejecución de los procesos de planeación.
3. Desarticulación de los procesos y deficiencia del trabajo en equipo entre áreas misionales y de apoyo. 
4.  Inadecuado manejo de los procesos de autoevaluación para registro calificado y acreditación en alta calidad.
5. Inadecuado seguimiento y control a la producción intelectual de los profesores y estudiantes.
6. Actualmente no existe oferta de programas nuevos de pregrado.
7. Baja interacción de los programas académicos con la comunidad y el sector productivo.
8. Resultados deficientes y bajos promedios en las pruebas Saber Pro.
9. Decrecimiento de la demanda y de la cobertura estudiantil en el departamento.
10. Mínima participación de profesores y estudiantes en redes y comunidades científicas.
11. Mecanimos de autorregulación institucional.</t>
  </si>
  <si>
    <r>
      <t xml:space="preserve">Personal:
</t>
    </r>
    <r>
      <rPr>
        <sz val="10"/>
        <color indexed="16"/>
        <rFont val="Arial"/>
        <family val="2"/>
      </rPr>
      <t xml:space="preserve">1. Falta de apropiación de la cultura del autocontrol.
</t>
    </r>
    <r>
      <rPr>
        <b/>
        <sz val="10"/>
        <color indexed="16"/>
        <rFont val="Arial"/>
        <family val="2"/>
      </rPr>
      <t xml:space="preserve">Procesos:
2. </t>
    </r>
    <r>
      <rPr>
        <sz val="10"/>
        <color indexed="16"/>
        <rFont val="Arial"/>
        <family val="2"/>
      </rPr>
      <t>Mecanimos de autorregulación institucional.</t>
    </r>
  </si>
  <si>
    <t>1. Se cuenta con un parque automotor de 15 vehiculos en la sede central (con capacidad de 38, 32, 28, 19, 12, usuarios), destinados para  el desplazamiento de la comunidad universitaria, (estudiantes, profesores, funcionarios).</t>
  </si>
  <si>
    <t>Corresponde a los factores internos, externos, del proceso y de identificación de los activos, que se han de tomar en consideración para la administración de riesgo, a partir de los cuales es posible establecer las causas de los riesgos a identificar.</t>
  </si>
  <si>
    <t>Código: MC-M01-F01</t>
  </si>
  <si>
    <t>Código: MC-M01-F02</t>
  </si>
  <si>
    <t>Fecha Aprobación: 06-06-2019</t>
  </si>
  <si>
    <t>Código: MC-M01-F03</t>
  </si>
  <si>
    <t>Código: MC-M01-F04</t>
  </si>
  <si>
    <t>Código: MC-M01-F05</t>
  </si>
  <si>
    <t xml:space="preserve">No renovar los registros calificados de los programas académicos. </t>
  </si>
  <si>
    <t>1. No oferta  y cierre del programa académico.
2. Reducción de la oferta académica.
3. Disminución de ingresos.
4. Deserción estudiantil para el programa.
5. Reducción del personal académico y administrativo.
6.Deterioro  de la imagen Institucional.
7. Impacto negativo en el sector productivo.</t>
  </si>
  <si>
    <t xml:space="preserve">Ofertar programas académicos que no tienen demanda. </t>
  </si>
  <si>
    <t>1. Deterioro de la imagen institucional de la Universidad.
2. Disminución de los ingresos percibidos por matricula.
3. Ineficiencia en la utilización de los recursos que se apliquen para el ofrecimiento del programa.</t>
  </si>
  <si>
    <t>Incumplir el calendario académico.</t>
  </si>
  <si>
    <t>1.Modificar el calendario académico.
2. Retraso en la culminación del semestre académico.
3.Retrasos en los procesos  de registro académico de los estudiantes (ingreso, permanencia y graduación).
4. Pérdida de imagen institucional.</t>
  </si>
  <si>
    <t>Infringir el debido proceso en el accionar académico, administrativo y disciplinario de acuerdo a  lo establecido en los estatutos y normas que regulan la Universidad.</t>
  </si>
  <si>
    <t>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t>
  </si>
  <si>
    <t>Uso inadecuado y adulteración de la información para beneficio propio o de un tercero.</t>
  </si>
  <si>
    <t>1. Dilación de procesos y vencimiento de términos.
2.Fallos amañados para favorecimiento propio o de particulares.
3.Perjuicios y daños a partes interesadas.
4. Reclamaciones y demandas de la comunidad académica frente a la vulneración de los derechos adquiridos.</t>
  </si>
  <si>
    <t>Concentrar la autoridad, aprovechamiento del cargo y de sus funciones para la toma de decisiones en beneficio propio o de un tercero.</t>
  </si>
  <si>
    <t>FORMACIÓN</t>
  </si>
  <si>
    <t>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t>
  </si>
  <si>
    <t>Falta de generador eléctrico de emergencia en los bloques de laboratorio.</t>
  </si>
  <si>
    <t>Ofertar número de cupos fijos sin tener en cuenta el porcetaje de ocupación de los graduados</t>
  </si>
  <si>
    <r>
      <rPr>
        <b/>
        <sz val="10"/>
        <color indexed="16"/>
        <rFont val="Arial"/>
        <family val="2"/>
      </rPr>
      <t>Procesos:</t>
    </r>
    <r>
      <rPr>
        <sz val="10"/>
        <color indexed="16"/>
        <rFont val="Arial"/>
        <family val="2"/>
      </rPr>
      <t xml:space="preserve">
Mecanimos de autorregulación institucional.</t>
    </r>
  </si>
  <si>
    <r>
      <rPr>
        <b/>
        <sz val="10"/>
        <color indexed="16"/>
        <rFont val="Arial"/>
        <family val="2"/>
      </rPr>
      <t>Personal:</t>
    </r>
    <r>
      <rPr>
        <sz val="10"/>
        <color indexed="16"/>
        <rFont val="Arial"/>
        <family val="2"/>
      </rPr>
      <t xml:space="preserve"> 
1. Apropiación del personal de la institución de la Plataforma Estratégica.
2. Apropiación del personal de la UT, de la cultura del autocontrol. 
</t>
    </r>
    <r>
      <rPr>
        <b/>
        <sz val="10"/>
        <color indexed="16"/>
        <rFont val="Arial"/>
        <family val="2"/>
      </rPr>
      <t xml:space="preserve">Equipos de Investigación:
</t>
    </r>
    <r>
      <rPr>
        <sz val="10"/>
        <color indexed="16"/>
        <rFont val="Arial"/>
        <family val="2"/>
      </rPr>
      <t xml:space="preserve">Actualización de sus equipos de laboratorio e investigación con las nuevas tecnologías de punta.
</t>
    </r>
  </si>
  <si>
    <r>
      <rPr>
        <b/>
        <sz val="10"/>
        <color indexed="16"/>
        <rFont val="Arial"/>
        <family val="2"/>
      </rPr>
      <t>Económicos:</t>
    </r>
    <r>
      <rPr>
        <sz val="10"/>
        <color indexed="16"/>
        <rFont val="Arial"/>
        <family val="2"/>
      </rPr>
      <t xml:space="preserve">
1. Reducción de los aportes del orden Nacional y Departamental, por cambio de políticas.
2. Escaso apoyo de los sectores económicos y productivos de la región para el desarrollo de los proyectos que se adelantan en la educación superior pública. 
</t>
    </r>
    <r>
      <rPr>
        <b/>
        <sz val="10"/>
        <color indexed="16"/>
        <rFont val="Arial"/>
        <family val="2"/>
      </rPr>
      <t>Financieros:</t>
    </r>
    <r>
      <rPr>
        <sz val="10"/>
        <color indexed="16"/>
        <rFont val="Arial"/>
        <family val="2"/>
      </rPr>
      <t xml:space="preserve">Busqueda de recursos y fuentes de financiación.
</t>
    </r>
    <r>
      <rPr>
        <b/>
        <sz val="10"/>
        <color indexed="16"/>
        <rFont val="Arial"/>
        <family val="2"/>
      </rPr>
      <t>Procesos:</t>
    </r>
    <r>
      <rPr>
        <sz val="10"/>
        <color indexed="16"/>
        <rFont val="Arial"/>
        <family val="2"/>
      </rPr>
      <t xml:space="preserve">
1. Baja apropiación de las unidades académicas-administrativas, en la ejecución de los procesos de planeación.
2. Desarticulación de los procesos y deficiencia del trabajo en equipo entre áreas misionales y de apoyo.
3. Desarticulación de los procesos y deficiencia del trabajo en equipo entre áreas misionales y de apoyo.
</t>
    </r>
    <r>
      <rPr>
        <b/>
        <sz val="10"/>
        <color indexed="16"/>
        <rFont val="Arial"/>
        <family val="2"/>
      </rPr>
      <t xml:space="preserve">Politicos: </t>
    </r>
    <r>
      <rPr>
        <sz val="10"/>
        <color indexed="16"/>
        <rFont val="Arial"/>
        <family val="2"/>
      </rPr>
      <t xml:space="preserve">Política de desarrollo Departamental, articulada con la UT.
</t>
    </r>
    <r>
      <rPr>
        <b/>
        <sz val="10"/>
        <color indexed="16"/>
        <rFont val="Arial"/>
        <family val="2"/>
      </rPr>
      <t xml:space="preserve">Sociales: </t>
    </r>
    <r>
      <rPr>
        <sz val="10"/>
        <color indexed="16"/>
        <rFont val="Arial"/>
        <family val="2"/>
      </rPr>
      <t xml:space="preserve">Dificultades en el acceso a la educación superior, de la población vulnerable del Departamento del Tolima. 
</t>
    </r>
  </si>
  <si>
    <r>
      <rPr>
        <b/>
        <sz val="10"/>
        <color indexed="16"/>
        <rFont val="Arial"/>
        <family val="2"/>
      </rPr>
      <t xml:space="preserve">Financieros:
</t>
    </r>
    <r>
      <rPr>
        <sz val="10"/>
        <color indexed="16"/>
        <rFont val="Arial"/>
        <family val="2"/>
      </rPr>
      <t xml:space="preserve">1. Altos costos de funcionamiento representados principalmente en los gastos de personal y beneficios asociados.
2.  Deficit que impacta en el normal funcionamiento de la universidad. </t>
    </r>
    <r>
      <rPr>
        <b/>
        <sz val="10"/>
        <color indexed="16"/>
        <rFont val="Arial"/>
        <family val="2"/>
      </rPr>
      <t xml:space="preserve">
Procesos:</t>
    </r>
    <r>
      <rPr>
        <sz val="10"/>
        <color indexed="16"/>
        <rFont val="Arial"/>
        <family val="2"/>
      </rPr>
      <t xml:space="preserve">
1. Actualmente no existe oferta de programas nuevos de pregrado. 
2. Decrecimiento de la demanda y de la cobertura estudiantil en el departamento.
</t>
    </r>
    <r>
      <rPr>
        <b/>
        <sz val="10"/>
        <color indexed="16"/>
        <rFont val="Arial"/>
        <family val="2"/>
      </rPr>
      <t>Planeación:</t>
    </r>
    <r>
      <rPr>
        <sz val="10"/>
        <color indexed="16"/>
        <rFont val="Arial"/>
        <family val="2"/>
      </rPr>
      <t xml:space="preserve">Desarticulación de los procesos y deficiencia del trabajo en equipo entre áreas misionales y de apoyo.
</t>
    </r>
    <r>
      <rPr>
        <b/>
        <sz val="10"/>
        <color indexed="16"/>
        <rFont val="Arial"/>
        <family val="2"/>
      </rPr>
      <t xml:space="preserve">Sociales: </t>
    </r>
    <r>
      <rPr>
        <sz val="10"/>
        <color indexed="16"/>
        <rFont val="Arial"/>
        <family val="2"/>
      </rPr>
      <t>Dificultades en el acceso a la educación superior, de la población vulnerable del Departamento del Tolima</t>
    </r>
  </si>
  <si>
    <r>
      <rPr>
        <b/>
        <sz val="10"/>
        <color indexed="16"/>
        <rFont val="Arial"/>
        <family val="2"/>
      </rPr>
      <t>Financieros:</t>
    </r>
    <r>
      <rPr>
        <sz val="10"/>
        <color indexed="16"/>
        <rFont val="Arial"/>
        <family val="2"/>
      </rPr>
      <t xml:space="preserve"> Deficit que impacta en el normal funcionamiento de la universidad. 
</t>
    </r>
    <r>
      <rPr>
        <b/>
        <sz val="10"/>
        <color indexed="16"/>
        <rFont val="Arial"/>
        <family val="2"/>
      </rPr>
      <t xml:space="preserve">Estratégicos: </t>
    </r>
    <r>
      <rPr>
        <sz val="10"/>
        <color indexed="16"/>
        <rFont val="Arial"/>
        <family val="2"/>
      </rPr>
      <t xml:space="preserve">Eventos o sucesos que afecten los objetivos estratégicos de la UT.
</t>
    </r>
    <r>
      <rPr>
        <b/>
        <sz val="10"/>
        <color indexed="16"/>
        <rFont val="Arial"/>
        <family val="2"/>
      </rPr>
      <t>Tecnológicos:</t>
    </r>
    <r>
      <rPr>
        <sz val="10"/>
        <color indexed="16"/>
        <rFont val="Arial"/>
        <family val="2"/>
      </rPr>
      <t xml:space="preserve"> Ocurrencia de eventos que afecten la totalidad o parte de la infraestructura tecnológica (hardware, software, redes, entre otros) de la UT.
</t>
    </r>
  </si>
  <si>
    <t>Niveles de seguridad de los sistemas de información existentes.</t>
  </si>
  <si>
    <t xml:space="preserve">Manual de responsabilidades competencias </t>
  </si>
  <si>
    <t>1. Actualizar la normatividad vigente para el año 2017, según el plan de transición.
2. Establecer los procedimientos para el accionar disciplinario.</t>
  </si>
  <si>
    <t xml:space="preserve">1. Unificar los sistemas de información con que cuenta la Institución.
</t>
  </si>
  <si>
    <t>1. Socializar en el proceso de inducción las funciones y responsabilidades del cargo.
2. Entregar copia de las funciones a los funcionarios.</t>
  </si>
  <si>
    <t>1. Daño de equipos de laboratorio 
2. Perdida de datos y muestras de proyectos de formación, investigación y servicios de extensión.</t>
  </si>
  <si>
    <t>1. Incumplimiento de los cronogramas de los proyectos de investigación.
2. imposibilidad de participar en convocatorias para financiacion de proyectos.
3. Baja confiabilidad de los resultados emitidos.
4. No se pueden ofertar servicios de Proyección Social</t>
  </si>
  <si>
    <t>Incumplir el mantenimiento y calibración de equipos de laboratorio para los procesos misionales (Formación-Investigación-Proyección Social</t>
  </si>
  <si>
    <r>
      <rPr>
        <b/>
        <sz val="10"/>
        <color indexed="16"/>
        <rFont val="Arial"/>
        <family val="2"/>
      </rPr>
      <t>Seguridad digital:</t>
    </r>
    <r>
      <rPr>
        <sz val="10"/>
        <color indexed="16"/>
        <rFont val="Arial"/>
        <family val="2"/>
      </rPr>
      <t xml:space="preserve"> 
Posibilidad de combinación de amenazas y vulnerabilidad en el entorno digital que puede debilitar el logro de los objetivos económicos y sociales, afectar aspectos relacionados con el ambiente físico, digital y las personas.
</t>
    </r>
  </si>
  <si>
    <r>
      <rPr>
        <b/>
        <sz val="10"/>
        <color theme="1"/>
        <rFont val="Arial"/>
        <family val="2"/>
      </rPr>
      <t>Personal:</t>
    </r>
    <r>
      <rPr>
        <sz val="10"/>
        <color theme="1"/>
        <rFont val="Arial"/>
        <family val="2"/>
      </rPr>
      <t xml:space="preserve">
1. Falta de apropiación de la cultura del autocontrol.
</t>
    </r>
    <r>
      <rPr>
        <b/>
        <sz val="10"/>
        <color theme="1"/>
        <rFont val="Arial"/>
        <family val="2"/>
      </rPr>
      <t>Procesos:</t>
    </r>
    <r>
      <rPr>
        <sz val="10"/>
        <color theme="1"/>
        <rFont val="Arial"/>
        <family val="2"/>
      </rPr>
      <t xml:space="preserve">
2. Mecanimos de autorregulación institucional.</t>
    </r>
  </si>
  <si>
    <r>
      <rPr>
        <b/>
        <sz val="10"/>
        <color theme="1"/>
        <rFont val="Arial"/>
        <family val="2"/>
      </rPr>
      <t>Jurídico Legal:</t>
    </r>
    <r>
      <rPr>
        <sz val="10"/>
        <color theme="1"/>
        <rFont val="Arial"/>
        <family val="2"/>
      </rPr>
      <t xml:space="preserve">
Desactualización de la normatividad existente (Estatutos, Manuales y códigos), frente a las dinámicas institucionales y las demandas de los usuarios.
</t>
    </r>
    <r>
      <rPr>
        <b/>
        <sz val="10"/>
        <color theme="1"/>
        <rFont val="Arial"/>
        <family val="2"/>
      </rPr>
      <t>Personal:</t>
    </r>
    <r>
      <rPr>
        <sz val="10"/>
        <color theme="1"/>
        <rFont val="Arial"/>
        <family val="2"/>
      </rPr>
      <t xml:space="preserve">
Falta de apropiación de la cultura del autocontrol.</t>
    </r>
  </si>
  <si>
    <r>
      <rPr>
        <b/>
        <sz val="10"/>
        <color indexed="16"/>
        <rFont val="Arial"/>
        <family val="2"/>
      </rPr>
      <t>Jurídico Legal:</t>
    </r>
    <r>
      <rPr>
        <sz val="10"/>
        <color indexed="16"/>
        <rFont val="Arial"/>
        <family val="2"/>
      </rPr>
      <t xml:space="preserve">
Desactualización de la normatividad existente (Estatutos, Manuales y códigos), frente a las dinámicas institucionales y las demandas de los usuarios.
</t>
    </r>
    <r>
      <rPr>
        <b/>
        <sz val="10"/>
        <color indexed="16"/>
        <rFont val="Arial"/>
        <family val="2"/>
      </rPr>
      <t>Personal:</t>
    </r>
    <r>
      <rPr>
        <sz val="10"/>
        <color indexed="16"/>
        <rFont val="Arial"/>
        <family val="2"/>
      </rPr>
      <t xml:space="preserve">
Falta de apropiación de la cultura del autocontrol.</t>
    </r>
  </si>
  <si>
    <t>1.  sistemas de información unificado</t>
  </si>
  <si>
    <t>1. Líder de proceso de Gestión Tecnologías de la Información - GTI</t>
  </si>
  <si>
    <t>1. División de Relaciones Laborales y Prestacionales. (Lider del Proceso de Gestión del Talento Humano</t>
  </si>
  <si>
    <t>1. Actas de socialización del proceso de inducción las funciones y responsabilidades del cargo.
2. Evidencias de entrega de copia de las funciones a los funcionarios.</t>
  </si>
  <si>
    <t>Semestralmente</t>
  </si>
  <si>
    <t>Permanente</t>
  </si>
  <si>
    <t>MAPA DE RIESGOS INVESTIGACIONES</t>
  </si>
  <si>
    <t>Versión: 04</t>
  </si>
  <si>
    <r>
      <rPr>
        <b/>
        <sz val="10"/>
        <color theme="1"/>
        <rFont val="Arial"/>
        <family val="2"/>
      </rPr>
      <t>Personal:</t>
    </r>
    <r>
      <rPr>
        <sz val="10"/>
        <color theme="1"/>
        <rFont val="Arial"/>
        <family val="2"/>
      </rPr>
      <t xml:space="preserve"> Falta de apropiación de la cultura del autocontrol.
</t>
    </r>
    <r>
      <rPr>
        <b/>
        <sz val="10"/>
        <color theme="1"/>
        <rFont val="Arial"/>
        <family val="2"/>
      </rPr>
      <t xml:space="preserve">Procesos: </t>
    </r>
    <r>
      <rPr>
        <sz val="10"/>
        <color theme="1"/>
        <rFont val="Arial"/>
        <family val="2"/>
      </rPr>
      <t xml:space="preserve">Baja apropiación de las unidades académicas-administrativas, en la ejecución de los procesos de planeación.
Desarticulación de los procesos y deficiencia del trabajo en equipo entre áreas misionales y de apoyo. 
</t>
    </r>
    <r>
      <rPr>
        <b/>
        <sz val="10"/>
        <color theme="1"/>
        <rFont val="Arial"/>
        <family val="2"/>
      </rPr>
      <t>Financieros:</t>
    </r>
    <r>
      <rPr>
        <sz val="10"/>
        <color theme="1"/>
        <rFont val="Arial"/>
        <family val="2"/>
      </rPr>
      <t xml:space="preserve"> Crisis financiera que impacta en el normal funcionamiento de la universidad. 
</t>
    </r>
    <r>
      <rPr>
        <b/>
        <sz val="10"/>
        <color theme="1"/>
        <rFont val="Arial"/>
        <family val="2"/>
      </rPr>
      <t>Procedimientos Asociados:</t>
    </r>
    <r>
      <rPr>
        <sz val="10"/>
        <color theme="1"/>
        <rFont val="Arial"/>
        <family val="2"/>
      </rPr>
      <t xml:space="preserve">  Coherencia en la estructura de los procesos y procedimientos  para su articulación transversal y cumplimiento de los objetivos estratégicos.</t>
    </r>
  </si>
  <si>
    <t>1. Revisión y aprobación por parte del Comité Central de Investigaciones  a los términos de referencia cuando se presente una convocatoria.</t>
  </si>
  <si>
    <t>Anual</t>
  </si>
  <si>
    <t>1. Comité Central de Investigaciones.</t>
  </si>
  <si>
    <t>1. Términos de referencia de la convocatoría.
2. Acta del Comité Central de Investigaciones.</t>
  </si>
  <si>
    <t>Licencias, ordenadores e Intangibles: Sotfware académico y administrativo que integre los procesos académicos y administrativos, para una prestación oportuna y eficiente del servicio educativo.</t>
  </si>
  <si>
    <t>1. Continuar con el control existente.</t>
  </si>
  <si>
    <t>PERMANENTE</t>
  </si>
  <si>
    <t>1. Funcionario y Director de la Oficina de Investigaciones.</t>
  </si>
  <si>
    <t>1. Visto bueno del Director de Investigaciones en los Paz y salvo y constancias.
2. Realizar  copia digital de las constancias.</t>
  </si>
  <si>
    <r>
      <rPr>
        <b/>
        <sz val="10"/>
        <color theme="1"/>
        <rFont val="Arial"/>
        <family val="2"/>
      </rPr>
      <t xml:space="preserve">Políticos: </t>
    </r>
    <r>
      <rPr>
        <sz val="10"/>
        <color theme="1"/>
        <rFont val="Arial"/>
        <family val="2"/>
      </rPr>
      <t xml:space="preserve">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
Ampliación y fortalecimiento de convenios con otras instituciones en el orden regional y nacional para la oferta académica de la educación a distancia.
Responsables del Proceso: Cumplimiento de las funciones de la Alta Dirección, los Líderes de procesos y funcionarios involucrados en los procesos y procedimientos. establecidos. </t>
    </r>
  </si>
  <si>
    <t>1. Continuar aplicando los controles existentes.</t>
  </si>
  <si>
    <t>1. Funcionarios y Director de la Oficina de Investigaciones.</t>
  </si>
  <si>
    <t>1. Informes de avance de los proyectos de Investigación.</t>
  </si>
  <si>
    <r>
      <rPr>
        <b/>
        <sz val="10"/>
        <color theme="1"/>
        <rFont val="Arial"/>
        <family val="2"/>
      </rPr>
      <t>Personal:</t>
    </r>
    <r>
      <rPr>
        <sz val="10"/>
        <color theme="1"/>
        <rFont val="Arial"/>
        <family val="2"/>
      </rPr>
      <t xml:space="preserve">
1. Apropiación del personal de la institución de la Plataforma Estratégica.
2.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Seguridad Digital: Posibilidad de combinación de amenazas y vulnerabilidad en el entorno digital que puede debilitar el logro de los objetivos económicos y sociales, afectar aspectos relacionados con el ambiente físico, digital y las personas.
</t>
    </r>
    <r>
      <rPr>
        <b/>
        <sz val="10"/>
        <color theme="1"/>
        <rFont val="Arial"/>
        <family val="2"/>
      </rPr>
      <t>Estratégicos:</t>
    </r>
    <r>
      <rPr>
        <sz val="10"/>
        <color theme="1"/>
        <rFont val="Arial"/>
        <family val="2"/>
      </rPr>
      <t xml:space="preserve"> 1. Poca participacipación de las directivas en la planeación y direccionamiento estratégico.
2. Eventos o sucesos que afecten los objetivos estratégicos de la UT.
</t>
    </r>
    <r>
      <rPr>
        <b/>
        <sz val="10"/>
        <color theme="1"/>
        <rFont val="Arial"/>
        <family val="2"/>
      </rPr>
      <t xml:space="preserve">Comunicación Interna: </t>
    </r>
    <r>
      <rPr>
        <sz val="10"/>
        <color theme="1"/>
        <rFont val="Arial"/>
        <family val="2"/>
      </rPr>
      <t>1. Rumores relevantes y graves surjan y se reproduzcan en la organización.
2.  Percepción de falta de honestidad en los mensajes y acciones hacia los miembros de la institución. (violencia simbolica)</t>
    </r>
  </si>
  <si>
    <t>Apoyar las acciones para la implementación de un sistema de información
Reuniones de seguimiento</t>
  </si>
  <si>
    <t xml:space="preserve">Dirección de Proyección Social, Jefes de dependencias y Unidades adscritas al proceso
</t>
  </si>
  <si>
    <t>Solicitudes para el diseño y desarrollo del sistema de información
Actas de reunión</t>
  </si>
  <si>
    <t>Formación continua del personal responsable de la administración documental
Seguimiento al proceso de gestión documental</t>
  </si>
  <si>
    <t>Dirección de Proyección Social
Jefes de dependencias y Unidades adscritas al proceso
Archivo General</t>
  </si>
  <si>
    <t>Asistencia, apropiación y control de la información</t>
  </si>
  <si>
    <t>Deficiencias en el manejo documental y de archivo</t>
  </si>
  <si>
    <t>Reducir y evitar el riesgo</t>
  </si>
  <si>
    <t xml:space="preserve">Procedimiento Administración de
Archivos
</t>
  </si>
  <si>
    <r>
      <rPr>
        <b/>
        <sz val="10"/>
        <color indexed="16"/>
        <rFont val="Arial"/>
        <family val="2"/>
      </rPr>
      <t>Personal:</t>
    </r>
    <r>
      <rPr>
        <sz val="10"/>
        <color indexed="16"/>
        <rFont val="Arial"/>
        <family val="2"/>
      </rPr>
      <t xml:space="preserve">
1. Falta de apropiación de la cultura del autocontrol.
Procesos:
2. Mecanimos de autorregulación institucional.</t>
    </r>
  </si>
  <si>
    <t>1. Actualización del Manual de Competencias y responsabilidades.
2. Realizar la difusión a los funcionarios del código de Ética y de Buen Gobierno.
3. Realizar actividades que fomenten  la Cultura de Autocontrol</t>
  </si>
  <si>
    <t>Usar indebidamente la información institucional</t>
  </si>
  <si>
    <t>Concentración de información sobre proyectos, actividades o procesos para beneficio propio o de un tercero. Trafico de influencias, (amiguismo, persona influyente)</t>
  </si>
  <si>
    <r>
      <rPr>
        <b/>
        <sz val="10"/>
        <color theme="1"/>
        <rFont val="Arial"/>
        <family val="2"/>
      </rPr>
      <t>Personal:</t>
    </r>
    <r>
      <rPr>
        <sz val="10"/>
        <color theme="1"/>
        <rFont val="Arial"/>
        <family val="2"/>
      </rPr>
      <t xml:space="preserve"> Falta de apropiación de la cultura del autocontrol.
Procesos: Baja apropiación de las unidades académicas-administrativas, en la ejecución de los procesos de planeación.
Desarticulación de los procesos y deficiencia del trabajo en equipo entre áreas misionales y de apoyo. </t>
    </r>
  </si>
  <si>
    <t>Socialización y sensibilización de la politica de comunicación y   manuales en las jornadas de inducción a funcionarios y a las directivas.</t>
  </si>
  <si>
    <t>Semestral</t>
  </si>
  <si>
    <t>Grupo de Comunicaciones e Imagen Institucional</t>
  </si>
  <si>
    <t>Actas de socialización jornadas de inducción
Herramientas de comunicación para la sensibilización</t>
  </si>
  <si>
    <t>Abuso del poder para divulgar información institucional, sin ser un vocero autorizado, para beneficio propio o de un tercero.</t>
  </si>
  <si>
    <t>Descripción de Responsabilidades y Competencias</t>
  </si>
  <si>
    <t>1. Elaboración de conciliaciones bancarias mensuales.
2. Utilización de mecanismos de seguridad ofrecidos por las entidades financieras.
3. Realizar control diario a los movimientos de  caja y bancos.
4.Arqueo anual</t>
  </si>
  <si>
    <t>MENSULAMENTE
DIARIAMENTE
SEMESTRALMENTE
ANUALMENTE</t>
  </si>
  <si>
    <t xml:space="preserve">Director Financiero.
Contador y Tesorero. </t>
  </si>
  <si>
    <t xml:space="preserve">1. Conciliación bancaria y el extracto.
2. Movimiento del portal bancario.
3. Libros de bancos y de caja.
4. Formato diligenciado del arquo de caja.
</t>
  </si>
  <si>
    <t>1. Revisión y  ajuste de la cartilla documental para unificar el criterio de revisión de soportes
2. Utilización del sistema de información para evitar duplicidad de pagos.
3. Capacitar al personal encargado de revisión de soportes.
4.Socializar los cambios en materia normativa y procedimental.</t>
  </si>
  <si>
    <t>PERMANENTE
DIARIAMENTE
PERMANENTE
PERMANENTE</t>
  </si>
  <si>
    <t>Director Financiero.
Contador y Tesorero. 
Oficina de Contratación
Oficina de Compras
Asesoría Jurídica</t>
  </si>
  <si>
    <t>1. Cartilla documental
2.Actas de capacitación
3.Circulares Informativas
4. Reporte de cuentas por pagar.</t>
  </si>
  <si>
    <r>
      <rPr>
        <b/>
        <sz val="10"/>
        <color rgb="FF000000"/>
        <rFont val="Arial"/>
        <family val="2"/>
      </rPr>
      <t xml:space="preserve">Tecnológicos: </t>
    </r>
    <r>
      <rPr>
        <sz val="10"/>
        <color rgb="FF000000"/>
        <rFont val="Arial"/>
        <family val="2"/>
      </rPr>
      <t xml:space="preserve">Ocurrencia de eventos que afecten la totalidad o parte de la infraestructura tecnológica (hardware, software, redes, entre otros) de la UT.
</t>
    </r>
    <r>
      <rPr>
        <b/>
        <sz val="10"/>
        <color rgb="FF000000"/>
        <rFont val="Arial"/>
        <family val="2"/>
      </rPr>
      <t>Financieros:</t>
    </r>
    <r>
      <rPr>
        <sz val="10"/>
        <color rgb="FF000000"/>
        <rFont val="Arial"/>
        <family val="2"/>
      </rPr>
      <t xml:space="preserve"> Crisis financiera que impacta en el normal funcionamiento de la universidad. 
Busqueda de recursos y fuentes de financiación.
</t>
    </r>
    <r>
      <rPr>
        <b/>
        <sz val="10"/>
        <color rgb="FF000000"/>
        <rFont val="Arial"/>
        <family val="2"/>
      </rPr>
      <t>Transversalidad:</t>
    </r>
    <r>
      <rPr>
        <sz val="10"/>
        <color rgb="FF000000"/>
        <rFont val="Arial"/>
        <family val="2"/>
      </rPr>
      <t xml:space="preserve"> Sistematización de la información de los procesos.
</t>
    </r>
    <r>
      <rPr>
        <b/>
        <sz val="10"/>
        <color rgb="FF000000"/>
        <rFont val="Arial"/>
        <family val="2"/>
      </rPr>
      <t>Personal:</t>
    </r>
    <r>
      <rPr>
        <sz val="10"/>
        <color rgb="FF000000"/>
        <rFont val="Arial"/>
        <family val="2"/>
      </rPr>
      <t xml:space="preserve"> Apropiación del personal de la institución de la Plataforma Estratégica.
Apropiación del personal de la UT, de la cultura del autocontrol.
</t>
    </r>
    <r>
      <rPr>
        <b/>
        <sz val="10"/>
        <color rgb="FF000000"/>
        <rFont val="Arial"/>
        <family val="2"/>
      </rPr>
      <t>Edificaciones y terrenos:</t>
    </r>
    <r>
      <rPr>
        <sz val="10"/>
        <color rgb="FF000000"/>
        <rFont val="Arial"/>
        <family val="2"/>
      </rPr>
      <t xml:space="preserve"> Ampliación y fortalecimiento de convenios con otras instituciones en el orden regional y nacional para la oferta académica de la educación a distancia.
</t>
    </r>
    <r>
      <rPr>
        <b/>
        <sz val="10"/>
        <color rgb="FF000000"/>
        <rFont val="Arial"/>
        <family val="2"/>
      </rPr>
      <t>Parque automotor:</t>
    </r>
    <r>
      <rPr>
        <sz val="10"/>
        <color rgb="FF000000"/>
        <rFont val="Arial"/>
        <family val="2"/>
      </rPr>
      <t xml:space="preserve"> Se cuenta con un parque automotor de 15 vehiculos en la sede central (con capacidad de 38, 32, 28, 19, 12, usuarios), destinados para  el desplazamiento de la comunidad universitaria, (estudiantes, profesores, funcionarios).</t>
    </r>
  </si>
  <si>
    <r>
      <rPr>
        <b/>
        <sz val="10"/>
        <color rgb="FF000000"/>
        <rFont val="Arial"/>
        <family val="2"/>
      </rPr>
      <t>Personal</t>
    </r>
    <r>
      <rPr>
        <sz val="10"/>
        <color rgb="FF000000"/>
        <rFont val="Arial"/>
        <family val="2"/>
      </rPr>
      <t xml:space="preserve">: Apropiación del personal de la institución de la Plataforma Estratégica.
Apropiación del personal de la UT, de la cultura del autocontrol.
</t>
    </r>
    <r>
      <rPr>
        <b/>
        <sz val="10"/>
        <color rgb="FF000000"/>
        <rFont val="Arial"/>
        <family val="2"/>
      </rPr>
      <t xml:space="preserve">Procesos: </t>
    </r>
    <r>
      <rPr>
        <sz val="10"/>
        <color rgb="FF000000"/>
        <rFont val="Arial"/>
        <family val="2"/>
      </rPr>
      <t xml:space="preserve"> Baja apropiación de las unidades académicas-administrativas, en la ejecución de los procesos de planeación.
</t>
    </r>
    <r>
      <rPr>
        <b/>
        <sz val="10"/>
        <color rgb="FF000000"/>
        <rFont val="Arial"/>
        <family val="2"/>
      </rPr>
      <t xml:space="preserve">Financieros: </t>
    </r>
    <r>
      <rPr>
        <sz val="10"/>
        <color rgb="FF000000"/>
        <rFont val="Arial"/>
        <family val="2"/>
      </rPr>
      <t xml:space="preserve">Crisis financiera que impacta en el normal funcionamiento de la universidad. 
Busqueda de recursos y fuentes de financiación.
</t>
    </r>
    <r>
      <rPr>
        <b/>
        <sz val="10"/>
        <color rgb="FF000000"/>
        <rFont val="Arial"/>
        <family val="2"/>
      </rPr>
      <t xml:space="preserve">Transversalidad: </t>
    </r>
    <r>
      <rPr>
        <sz val="10"/>
        <color rgb="FF000000"/>
        <rFont val="Arial"/>
        <family val="2"/>
      </rPr>
      <t>Sistematización de la información de los procesos</t>
    </r>
  </si>
  <si>
    <t>Perdida de recursos financieros por movimientos fraudulentos</t>
  </si>
  <si>
    <t>Ejecución de  pagos a acreedores sin el lleno de los requisitos</t>
  </si>
  <si>
    <t xml:space="preserve">1. Revisión y ajuste periódico de procedimientos.
2. Análisis mensual del flujo de tesorería.
3. Control permanente a las cuentas de la Universidad.
4. Conciliaciones bancarias.
5. Arqueos de caja menor </t>
  </si>
  <si>
    <t>1.Verificar que todas las cuentas cumplan con los requisitos establecidos en el procedimiento de tesorería.
2.Implementacion de un sistema de información acorde a las necesidades de la Institución.
3.Establecer la responsabilidad de cada unas de las áreas que intervienen en la generación de cuentas para minimizar errores.</t>
  </si>
  <si>
    <r>
      <rPr>
        <b/>
        <sz val="10"/>
        <color theme="1"/>
        <rFont val="Arial"/>
        <family val="2"/>
      </rPr>
      <t xml:space="preserve">Personal: </t>
    </r>
    <r>
      <rPr>
        <sz val="10"/>
        <color theme="1"/>
        <rFont val="Arial"/>
        <family val="2"/>
      </rPr>
      <t xml:space="preserve">Falta de apropiación de la cultura del autocontrol.
Procesos: Baja apropiación de las unidades académicas-administrativas, en la ejecución de los procesos de planeación.
Desarticulación de los procesos y deficiencia del trabajo en equipo entre áreas misionales y de apoyo. 
</t>
    </r>
    <r>
      <rPr>
        <b/>
        <sz val="10"/>
        <color theme="1"/>
        <rFont val="Arial"/>
        <family val="2"/>
      </rPr>
      <t>Financieros</t>
    </r>
    <r>
      <rPr>
        <sz val="10"/>
        <color theme="1"/>
        <rFont val="Arial"/>
        <family val="2"/>
      </rPr>
      <t>: Crisis financiera que impacta en el normal funcionamiento de la universidad. 
Busqueda de recursos y fuentes de financiación.</t>
    </r>
  </si>
  <si>
    <t>1. Capacitar a los funcionarios en los procedimientos del proceso de Gestión de Bienes y Servicios
2. Informar a la oficina de control interno disciplinario sobre posibles acciones que puedan ocasionar hechos de corrupción.</t>
  </si>
  <si>
    <t>Oficina de Contratación
Sección de Compras
Oficina de Contratación
Sección de Compras</t>
  </si>
  <si>
    <t xml:space="preserve">Registro de Capacitacion
Oficio de remision
</t>
  </si>
  <si>
    <t>Adquirir bienes y servicios a traves de procesos manipulados en favor de un tercero.</t>
  </si>
  <si>
    <t>1. Procedimiento Elaboración de Contratos
2. Procedimiento Adquisiciones de bienes por ordenes de compra
3. Procedimiento Plan Anual de Adquisiciones
4. Estatuto de Contratación
5. Resolución de Reglamentacion del Estatuto de contratación</t>
  </si>
  <si>
    <r>
      <rPr>
        <b/>
        <sz val="10"/>
        <color indexed="16"/>
        <rFont val="Arial"/>
        <family val="2"/>
      </rPr>
      <t xml:space="preserve">Financieros: </t>
    </r>
    <r>
      <rPr>
        <sz val="10"/>
        <color indexed="16"/>
        <rFont val="Arial"/>
        <family val="2"/>
      </rPr>
      <t>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</si>
  <si>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r>
      <rPr>
        <b/>
        <sz val="10"/>
        <color indexed="16"/>
        <rFont val="Arial"/>
        <family val="2"/>
      </rPr>
      <t>Financieros:</t>
    </r>
    <r>
      <rPr>
        <sz val="10"/>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</si>
  <si>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Registrar las modificaciones y actualizaciones realizadas al manual de funciones</t>
  </si>
  <si>
    <t>Oficina de  Control de Gestión
División de Relaciones Laborales y Prestacionales.</t>
  </si>
  <si>
    <t>1. Registro de modificaciones realizadas al manual</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</si>
  <si>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
</t>
    </r>
  </si>
  <si>
    <t>1. Aplicación estricta de los controles existentes.</t>
  </si>
  <si>
    <t xml:space="preserve">1. Funcionarios que trabajan con el CIARP. 
2. Integrantes del CIARP. 
3. Integrantes del CCEED. </t>
  </si>
  <si>
    <t>1. Actas de sesiones en las que se puedan tratar casos problemáticos. 
2. Remisiones a entidades de control internas, en el caso de que sea necesario.</t>
  </si>
  <si>
    <r>
      <rPr>
        <b/>
        <sz val="8"/>
        <color indexed="16"/>
        <rFont val="Arial"/>
        <family val="2"/>
      </rPr>
      <t xml:space="preserve">Financieros: </t>
    </r>
    <r>
      <rPr>
        <sz val="8"/>
        <color indexed="16"/>
        <rFont val="Arial"/>
        <family val="2"/>
      </rPr>
      <t>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</si>
  <si>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 xml:space="preserve">1. Funcionarios que trabajan con el CIARP. 
2. Integrantes del CIARP. </t>
  </si>
  <si>
    <t xml:space="preserve">1. Oficios de respuesta negativa. 
2. Actas de sesiones en las que se puedan tratar casos problemáticos.
3. Cuadro Control </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</si>
  <si>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t>
    </r>
    <r>
      <rPr>
        <b/>
        <sz val="9"/>
        <color indexed="16"/>
        <rFont val="Arial"/>
        <family val="2"/>
      </rPr>
      <t>Procesos:</t>
    </r>
    <r>
      <rPr>
        <sz val="9"/>
        <color indexed="16"/>
        <rFont val="Arial"/>
        <family val="2"/>
      </rPr>
      <t xml:space="preserve">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</si>
  <si>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Funcionarios que trabajan con el CIARP. 
2. Integrantes del CIARP.</t>
  </si>
  <si>
    <t>1. Oficios de respuesta negativa. 
2. Actas del CIARP de sesiones en las que se puedan tratar casos problemáticos. 
3. Evidencia de la revisión</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</si>
  <si>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t>
    </r>
    <r>
      <rPr>
        <b/>
        <sz val="9"/>
        <color indexed="16"/>
        <rFont val="Arial"/>
        <family val="2"/>
      </rPr>
      <t>Procesos:</t>
    </r>
    <r>
      <rPr>
        <sz val="9"/>
        <color indexed="16"/>
        <rFont val="Arial"/>
        <family val="2"/>
      </rPr>
      <t xml:space="preserve">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</si>
  <si>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Ajustar los procedimientos de comisiones de estudio profesores de planta y beca crédito de estudios para formación doctoral, incluyendo los controles para dicho seguimiento.
2. Notificar semestralmente al profesor sobre los compromisos pendientes por cumplir</t>
  </si>
  <si>
    <t>1. Vicerrectoría Académica- Oficina de Desarrollo Institucional
2. Vicerrectoría Académica</t>
  </si>
  <si>
    <t>1. Procedimientos ajustados
2. Notificaciones enviadas</t>
  </si>
  <si>
    <t>Vincular personal sin el lleno de los requisitos exigidos, para favorecer un particular o por dádivas a los funcionarios.</t>
  </si>
  <si>
    <t xml:space="preserve">Modificar manuales de funciones, ajustando perfiles para beneficio propio o de un tercero. </t>
  </si>
  <si>
    <t xml:space="preserve">Tráfico de influencias </t>
  </si>
  <si>
    <t>Solicitar reconocimientos por un mismo producto varias veces</t>
  </si>
  <si>
    <t>Solicitar asignación de puntos sin el lleno de los requisitos</t>
  </si>
  <si>
    <t>ncumplir con las contraprestaciones de las comisiones de estudios y becas-crédito</t>
  </si>
  <si>
    <t>1.Manual de Responsabilidades y Competencias
2. Decreto del DAFP 1785 de 2014
3. Procedimiento de Selección y Vinculación de Personal</t>
  </si>
  <si>
    <t>1.Manual de Responsabilidades y Competencias
2. Decreto del DAFP 1785 de 2014
3. Guía para Establecer o Modificar
el Manual de Funciones y de
Competencias Laborales (DAFP)</t>
  </si>
  <si>
    <t>1. Plan anticorrupción.
2. Código de ética. 
3. Consultas a Grupo de Seguimiento al Decreto 1279 de 2002.
4. Tratamiento en sesiones ordinarias y plenarias de los comités de solicitudes incorrectas.</t>
  </si>
  <si>
    <t>1. Revisión de Resoluciones
2. Revisión Cuadro Control 
3. Decreto 1279 de 2002.</t>
  </si>
  <si>
    <t>1. Revisión en bases de datos como scopus. 
2. Revisión en Publindex.
3. Consultas a las revistas y constatación por medio de correos electrónicos en los casos dudosos.
4. Decreto 1279 de 2002. 
5. Acuerdos del Grupo de Seguimiento</t>
  </si>
  <si>
    <t>1. Acuerdo No. 015 de 2003 del Consejo Superior
2. Acuerdo No. 011 de 2006 del Consejo Superior
3. Cuadro de seguimiento de la contraprestación de los profesores a quienes se les concedió comisión de estudios y becas crédito</t>
  </si>
  <si>
    <t>Evitar el Riesgo</t>
  </si>
  <si>
    <t>Reducir el riesgo</t>
  </si>
  <si>
    <r>
      <rPr>
        <b/>
        <sz val="10"/>
        <color theme="1"/>
        <rFont val="Arial"/>
        <family val="2"/>
      </rPr>
      <t>Comunicación Externa</t>
    </r>
    <r>
      <rPr>
        <sz val="10"/>
        <color theme="1"/>
        <rFont val="Arial"/>
        <family val="2"/>
      </rPr>
      <t xml:space="preserve">: Participación efectiva de la comunidad en general, estableciendo interlocutores, frecuencias, canales, herramientas, entre otros.
Participación de la comunidad en general donde expresen sus expectativas, necesidades y demandas a la UT
</t>
    </r>
    <r>
      <rPr>
        <b/>
        <sz val="10"/>
        <color theme="1"/>
        <rFont val="Arial"/>
        <family val="2"/>
      </rPr>
      <t>Financieros:</t>
    </r>
    <r>
      <rPr>
        <sz val="10"/>
        <color theme="1"/>
        <rFont val="Arial"/>
        <family val="2"/>
      </rPr>
      <t xml:space="preserve">  Deficit que impacta en el normal funcionamiento de la universidad. Busqueda de recursos y fuentes de financiación.
</t>
    </r>
    <r>
      <rPr>
        <b/>
        <sz val="10"/>
        <color theme="1"/>
        <rFont val="Arial"/>
        <family val="2"/>
      </rPr>
      <t>Personal:</t>
    </r>
    <r>
      <rPr>
        <sz val="10"/>
        <color theme="1"/>
        <rFont val="Arial"/>
        <family val="2"/>
      </rPr>
      <t xml:space="preserve"> Apropiación del personal de la institución de la Plataforma </t>
    </r>
    <r>
      <rPr>
        <b/>
        <sz val="10"/>
        <color theme="1"/>
        <rFont val="Arial"/>
        <family val="2"/>
      </rPr>
      <t>Estratégica.</t>
    </r>
    <r>
      <rPr>
        <sz val="10"/>
        <color theme="1"/>
        <rFont val="Arial"/>
        <family val="2"/>
      </rPr>
      <t xml:space="preserve">Apropiación del personal de la UT, de la cultura del autocontrol.
</t>
    </r>
    <r>
      <rPr>
        <b/>
        <sz val="10"/>
        <color theme="1"/>
        <rFont val="Arial"/>
        <family val="2"/>
      </rPr>
      <t xml:space="preserve">Procesos: </t>
    </r>
    <r>
      <rPr>
        <sz val="10"/>
        <color theme="1"/>
        <rFont val="Arial"/>
        <family val="2"/>
      </rPr>
      <t xml:space="preserve"> Baja apropiación de las unidades académicas-administrativas, en la ejecución de los procesos de planeación.
Desarticulación de los procesos y deficiencia del trabajo en equipo entre áreas misionales y de apoyo. 
Inadecuado manejo de los procesos de autoevaluación para registro calificado y acreditación en alta calidad.
Interacciones con otros Procesos:  Relación precisa con otros procesos en cuanto a  los usuarios internos y externos que pueden afectar el desempeño institucional.
Seguridad Digital: Posibilidad de combinación de amenazas y vulnerabilidad en el entorno digital que puede debilitar el logro de los objetivos económicos y sociales, afectar aspectos relacionados con el ambiente físico, digital y las personas.
Edificaciones y terrenos:La universidad cuenta con una sede Central, Centro y Sur, sedes de Chaparral y Centro Tecnológico de Lérida, además con las granjas de: CENTRO UNIVERSITARIO REGIONAL DEL NORTE - CURN, la Reforma, GRANJA MARAÑONES, GRANJA GUAMO
RESERVA FORESTAL GALILEA y PREDIO BUENOS AIRES.
Equipos de Investigación: Actualización de sus equipos de laboratorio e investigación con las nuevas tecnologías de punta.</t>
    </r>
  </si>
  <si>
    <t xml:space="preserve">1. Socializacion del codigo Unico Disciplinario y del estatuto Anticorrupción.
2. Programa de Inducción y Reinducción.
</t>
  </si>
  <si>
    <t>Oficina de Control Interno Disciplinario
División de Relaciones Laborales y Prestacionales</t>
  </si>
  <si>
    <t xml:space="preserve">Registros de asistencia.
Circular por parte de la Oficina de Control Interno Disciplinario
Registros de asistencia al programa de Inducción y Reinducción.
</t>
  </si>
  <si>
    <t xml:space="preserve">Tráfico de influencia: Utilización por parte del servidor público, de su cargo, de la información bajo su custodia o de su posición jerárquica, en el trámite de asuntos institucionales para beneficio propio o  de un tercero. </t>
  </si>
  <si>
    <t>1. Código Unico Discplinario Ley 1952 de 2019.
2. Ley 1474 del 2011, Estatuto Anticorrupción
3. Cumplimiento de las  funciones para servidores en el manual de competencias y responsabilidades.</t>
  </si>
  <si>
    <t>Reducir o Evitar el Riesgo</t>
  </si>
  <si>
    <r>
      <rPr>
        <b/>
        <sz val="10"/>
        <color indexed="16"/>
        <rFont val="Arial"/>
        <family val="2"/>
      </rPr>
      <t>Personal:</t>
    </r>
    <r>
      <rPr>
        <sz val="10"/>
        <color indexed="16"/>
        <rFont val="Arial"/>
        <family val="2"/>
      </rPr>
      <t xml:space="preserve">
1. El Plan de Capacitación Institucional no obedece a un análisis de necesidades de formación de acuerdo a los procesos de la institución y a los requerimientos de las competencias de cada uno de los cargos. 
2. Apropiación del personal de la institución de la Plataforma </t>
    </r>
    <r>
      <rPr>
        <b/>
        <sz val="10"/>
        <color indexed="16"/>
        <rFont val="Arial"/>
        <family val="2"/>
      </rPr>
      <t>Estratégica.</t>
    </r>
    <r>
      <rPr>
        <sz val="10"/>
        <color indexed="16"/>
        <rFont val="Arial"/>
        <family val="2"/>
      </rPr>
      <t xml:space="preserve">
3. Apropiación del personal de la UT, de la cultura del autocontrol.
</t>
    </r>
    <r>
      <rPr>
        <b/>
        <sz val="10"/>
        <color indexed="16"/>
        <rFont val="Arial"/>
        <family val="2"/>
      </rPr>
      <t>Tecnológicos</t>
    </r>
    <r>
      <rPr>
        <sz val="10"/>
        <color indexed="16"/>
        <rFont val="Arial"/>
        <family val="2"/>
      </rPr>
      <t xml:space="preserve">: Ocurrencia de eventos que afecten la totalidad o parte de la infraestructura tecnológica (hardware, software, redes, entre otros) de la UT.
Interacciones con otros Procesos: Relación precisa con otros procesos en cuanto a insumos que pueden afectar el desempeño institucional.
Responsables del Proceso:Cumplimiento de las funciones de la Alta Dirección, los Líderes de procesos y funcionarios involucrados en los procesos y procedimientos. establecidos. 
</t>
    </r>
    <r>
      <rPr>
        <b/>
        <sz val="10"/>
        <color indexed="16"/>
        <rFont val="Arial"/>
        <family val="2"/>
      </rPr>
      <t>Procesos:</t>
    </r>
    <r>
      <rPr>
        <sz val="10"/>
        <color indexed="16"/>
        <rFont val="Arial"/>
        <family val="2"/>
      </rPr>
      <t xml:space="preserve">
Mecanimos de autorregulación institucional.
Licencias, ordenadores e Intangibles: Sotfware académico y administrativo que integre los procesos académicos y administrativos, para una prestación oportuna y eficiente del servicio educativo.</t>
    </r>
  </si>
  <si>
    <t>1. Aplicar los controles existentes
2. Realizar revisiones aleatorias al ingreso de calificaciones realizado por los funcionarios mediante auditorias programadas</t>
  </si>
  <si>
    <t>1 y 2. Oficina de Admisiones Registro y Control Académico y Oficina de Gestión Tecnológica.</t>
  </si>
  <si>
    <t>1. Registro del procedimiento para la legalización de novedades académicas
2. Informe de auditoria</t>
  </si>
  <si>
    <t>Fraude en el reporte y/o registro de calificaciones.</t>
  </si>
  <si>
    <t xml:space="preserve">
1. Auditorias al aplicativo académico al identificar una inconsistencia
2. Procedimiento para la legalización de novedades académicas</t>
  </si>
  <si>
    <r>
      <rPr>
        <b/>
        <sz val="10"/>
        <color indexed="16"/>
        <rFont val="Arial"/>
        <family val="2"/>
      </rPr>
      <t>Personal:</t>
    </r>
    <r>
      <rPr>
        <sz val="10"/>
        <color indexed="16"/>
        <rFont val="Arial"/>
        <family val="2"/>
      </rPr>
      <t xml:space="preserve">
1. Falta de apropiación de la cultura del autocontrol.
</t>
    </r>
    <r>
      <rPr>
        <b/>
        <sz val="10"/>
        <color indexed="16"/>
        <rFont val="Arial"/>
        <family val="2"/>
      </rPr>
      <t>Procesos:</t>
    </r>
    <r>
      <rPr>
        <sz val="10"/>
        <color indexed="16"/>
        <rFont val="Arial"/>
        <family val="2"/>
      </rPr>
      <t xml:space="preserve">
2. Mecanimos de autorregulación institucional.</t>
    </r>
  </si>
  <si>
    <t>1. Permanente.
2. Permanente.
3. Permanente.</t>
  </si>
  <si>
    <r>
      <rPr>
        <b/>
        <sz val="9"/>
        <color indexed="16"/>
        <rFont val="Arial"/>
        <family val="2"/>
      </rPr>
      <t>Sociales</t>
    </r>
    <r>
      <rPr>
        <sz val="9"/>
        <color indexed="16"/>
        <rFont val="Arial"/>
        <family val="2"/>
      </rPr>
      <t xml:space="preserve">: Bajos niveles en competencias de los estudiantes que ingresan a la educación superior.
</t>
    </r>
    <r>
      <rPr>
        <b/>
        <sz val="9"/>
        <color indexed="16"/>
        <rFont val="Arial"/>
        <family val="2"/>
      </rPr>
      <t>Financieros:</t>
    </r>
    <r>
      <rPr>
        <sz val="9"/>
        <color indexed="16"/>
        <rFont val="Arial"/>
        <family val="2"/>
      </rPr>
      <t xml:space="preserve"> Busqueda de recursos y fuentes de financiación.
</t>
    </r>
    <r>
      <rPr>
        <b/>
        <sz val="9"/>
        <color indexed="16"/>
        <rFont val="Arial"/>
        <family val="2"/>
      </rPr>
      <t>Seguridad Digital:</t>
    </r>
    <r>
      <rPr>
        <sz val="9"/>
        <color indexed="16"/>
        <rFont val="Arial"/>
        <family val="2"/>
      </rPr>
      <t xml:space="preserve"> Posibilidad de combinación de amenazas y vulnerabilidad en el entorno digital que puede debilitar el logro de los objetivos económicos y sociales, afectar aspectos relacionados con el ambiente físico, digital y las personas.
</t>
    </r>
    <r>
      <rPr>
        <b/>
        <sz val="9"/>
        <color indexed="16"/>
        <rFont val="Arial"/>
        <family val="2"/>
      </rPr>
      <t>Diseño del Proceso:</t>
    </r>
    <r>
      <rPr>
        <sz val="9"/>
        <color indexed="16"/>
        <rFont val="Arial"/>
        <family val="2"/>
      </rPr>
      <t xml:space="preserve">  Interacciones con otros procesos en su caracterización.
Interacciones con otros Procesos: Relación precisa con otros procesos en cuanto a  los usuarios internos y externos que pueden afectar el desempeño institucional.
</t>
    </r>
    <r>
      <rPr>
        <b/>
        <sz val="9"/>
        <color indexed="16"/>
        <rFont val="Arial"/>
        <family val="2"/>
      </rPr>
      <t>Recursos Informáticos y Educativos:</t>
    </r>
    <r>
      <rPr>
        <sz val="9"/>
        <color indexed="16"/>
        <rFont val="Arial"/>
        <family val="2"/>
      </rPr>
      <t xml:space="preserve"> 
1, Inventarios de las Bases de Datos y libros (digital y físico) para el servicio educativo.
2. Convenios interbibliotecarios y de redes académicas.
3. Software especializado para difrentes áreas del conocimiento.</t>
    </r>
  </si>
  <si>
    <t xml:space="preserve">1. Realizar revisiones periódicas al sistema de información.
- Permitir el uso del software al personal autorizado con privilegio de roles y permisos de acceso.
2. Mantenimiento preventivo al sistema de seguridad de la Biblioteca.
- Asignación de seguridad con el que cuenta la Biblioteca, a todo el material bibliográfico.
3. Reportar oportunamente a las aseguradoras sobre la pérdida o hurto de cualquier elemento de la Biblioteca y tramitar la recuperación del bien ante la misma.
4. Reuniones establecidas en el cronograma de los jueves de calidad con el personal de la Biblioteca, donde se traten temas de sentido de pertenencia, ética personal y sanciones si lo amerita.
5. Solicitar al jefe de Almacén la socialización a los funcionarios sobre los compromisos que deben tener, según el manual de bienes de la institución. </t>
  </si>
  <si>
    <t xml:space="preserve">1. Biblioteca – Soporte
Técnico.
2. Biblioteca – Soporte
Técnico – Desarrollo de
Colecciones.
3, Desarrollo de Coleccione y Servicios al
Público.
4, Personal de la Biblioteca -
COC.
5, Jefe Sección Almacén
</t>
  </si>
  <si>
    <t xml:space="preserve">1. Backups realizados diariamente.
- Claves personales asignadas a cada funcionario.
2. Solicitud al VDH para el
mantenimiento preventivo del sistema de seguridad.
- Material bibliográfico con sistema de seguridad adherido.
3. Oficios presentados a las
aseguradoras, para recuperación y
notificación.
4. Actas jueves de calidad.
5. Solicitud elaborada y/o Acta
socialización
</t>
  </si>
  <si>
    <t>Perdida de los recursos físicos y manipulación del
sistema de información de la Biblioteca.</t>
  </si>
  <si>
    <t xml:space="preserve"> 
1. Backups permanente de la información en disco duro de la Biblioteca.
2. Asignación de un sistema de seguridad que permita la detección del hurto del material bibliográfico.
3. Pólizas de seguro por perdida de activos.
4. Sensibilización al personal de la Biblioteca,
sobre la responsabilidad sobre los bienes
institucionales.</t>
  </si>
  <si>
    <t>zona de riesgo moderada</t>
  </si>
  <si>
    <t>Reducir el Riesgo</t>
  </si>
  <si>
    <r>
      <rPr>
        <b/>
        <sz val="10"/>
        <color theme="1"/>
        <rFont val="Arial"/>
        <family val="2"/>
      </rPr>
      <t>Personal:</t>
    </r>
    <r>
      <rPr>
        <sz val="10"/>
        <color theme="1"/>
        <rFont val="Arial"/>
        <family val="2"/>
      </rPr>
      <t xml:space="preserve"> El Plan de Capacitación Institucional no obedece a un análisis de necesidades de formación de acuerdo a los procesos de la institución y a los requerimientos de las competencias de cada uno de los cargos. Falta de apropiación de la cultura del autocontrol.
</t>
    </r>
    <r>
      <rPr>
        <b/>
        <sz val="10"/>
        <color theme="1"/>
        <rFont val="Arial"/>
        <family val="2"/>
      </rPr>
      <t xml:space="preserve">Procesos: </t>
    </r>
    <r>
      <rPr>
        <sz val="10"/>
        <color theme="1"/>
        <rFont val="Arial"/>
        <family val="2"/>
      </rPr>
      <t xml:space="preserve"> Mecanismos de autorregulación institucional.
Interacciones con otros Procesos:  Relación precisa con otros procesos en cuanto a  los usuarios internos y externos que pueden afectar el desempeño institucional.
</t>
    </r>
    <r>
      <rPr>
        <b/>
        <sz val="10"/>
        <color theme="1"/>
        <rFont val="Arial"/>
        <family val="2"/>
      </rPr>
      <t>Edificaciones y terrenos:</t>
    </r>
    <r>
      <rPr>
        <sz val="10"/>
        <color theme="1"/>
        <rFont val="Arial"/>
        <family val="2"/>
      </rPr>
      <t xml:space="preserve"> Ampliación y fortalecimiento de convenios con otras instituciones en el orden regional y nacional para la oferta académica de la educación a distancia.
 Licencias, ordenadores e Intangibles : Sotfware académico y administrativo que integre los procesos académicos y administrativos, para una prestación oportuna y eficiente del servicio educativo.</t>
    </r>
  </si>
  <si>
    <t>1. Socializar en el proceso de inducción y reinduccion
2. Notificar copia de las funciones a los funcionarios.</t>
  </si>
  <si>
    <t>División de  Relaciones Laborales y Prestacionales</t>
  </si>
  <si>
    <t>1. Registro de Asistencia semana de inducción y reinducción
2. Registro de notificación de las funciones a los funcionarios</t>
  </si>
  <si>
    <t xml:space="preserve">Concentrar autoridad o exceso de poder </t>
  </si>
  <si>
    <t>Zona de Riego Moderada</t>
  </si>
  <si>
    <t>zona de riesgo baja</t>
  </si>
  <si>
    <t>1. MAPA DE RIESGOS DE CORRUPCCIÓN - FORMACIÓN</t>
  </si>
  <si>
    <t>2. MAPA DE RIESGOS DE CORRUPCCIÓN - INVESTIGACIONES</t>
  </si>
  <si>
    <t>3. MAPA DE RIESGOS DE CORRUPCCIÓN - PROYECCIÓN SOCIAL</t>
  </si>
  <si>
    <t>4. MAPA DE RIESGOS DE CORRUPCCIÓN - GESTIÓN DE  LA PLANEACIÓN INSTITUCIONAL</t>
  </si>
  <si>
    <t>5. MAPA DE RIESGOS DE CORRUPCCIÓN - GESTIÓN DE LA COMUNICACIÓN</t>
  </si>
  <si>
    <t>6. MAPA DE RIESGOS DE CORRUPCCIÓN - GESTIÓN FINANCIERA</t>
  </si>
  <si>
    <t xml:space="preserve">7. MAPA DE RIESGOS DE CORRUPCCIÓN - GESTIÓN DE BIENES Y SERVICIOS7. </t>
  </si>
  <si>
    <t>8. MAPA DE RIESGOS DE CORRUPCCIÓN - GESTIÓN DEL TALENTO HUMANO</t>
  </si>
  <si>
    <t>9. MAPA DE RIESGOS DE CORRUPCCIÓN - GESTIÓN LOGISTICA</t>
  </si>
  <si>
    <t>10. MAPA DE RIESGOS DE CORRUPCCIÓN - GESTIÓN  DE ADMISIONES, REGISTRO Y CONTROL ACADÉMICO</t>
  </si>
  <si>
    <t>11. MAPA DE RIESGOS DE CORRUPCCIÓN - GESTIÓN TECNOLOGIA DE LA INFORMACIÓN</t>
  </si>
  <si>
    <t>12. MAPA DE RIESGOS DE CORRUPCCIÓN - GESTIÓN  BIBLIOTECARIA</t>
  </si>
  <si>
    <t>13. MAPA DE RIESGOS DE CORRUPCCIÓN - GESTIÓN  DOCUMENTAL</t>
  </si>
  <si>
    <t>14. MAPA DE RIESGOS DE CORRUPCCIÓN - GESTIÓN  DEL DESARROLLO HUMANO</t>
  </si>
  <si>
    <r>
      <rPr>
        <b/>
        <sz val="9"/>
        <color theme="1"/>
        <rFont val="Arial"/>
        <family val="2"/>
      </rPr>
      <t>Procesos:</t>
    </r>
    <r>
      <rPr>
        <sz val="9"/>
        <color theme="1"/>
        <rFont val="Arial"/>
        <family val="2"/>
      </rPr>
      <t xml:space="preserve">
1. Baja apropiación de las unidades académicas-administrativas, en la ejecución de los procesos de </t>
    </r>
    <r>
      <rPr>
        <b/>
        <sz val="9"/>
        <color theme="1"/>
        <rFont val="Arial"/>
        <family val="2"/>
      </rPr>
      <t>Planeación.</t>
    </r>
    <r>
      <rPr>
        <sz val="9"/>
        <color theme="1"/>
        <rFont val="Arial"/>
        <family val="2"/>
      </rPr>
      <t xml:space="preserve">
2. Desarticulación de los procesos y deficiencia del trabajo en equipo entre áreas misionales y de apoyo.
</t>
    </r>
  </si>
  <si>
    <t>1. Socializar en el proceso de inducción y reinducción
2. Entregar copia de las funciones a los funcionarios.</t>
  </si>
  <si>
    <t>División de Relaciones Laborales y Prestacionales</t>
  </si>
  <si>
    <t>Registro de asistencia a la inducción y reinducción.
Registro de entrega de las funciones a los funcionarios.</t>
  </si>
  <si>
    <t xml:space="preserve">     
30/12/2020</t>
  </si>
  <si>
    <t>Concentrar la autoridad, aprovechando el cargo y las funciones para la toma de decisiones en beneficio propio o de un tercero.</t>
  </si>
  <si>
    <t>zona de riesgo alta</t>
  </si>
  <si>
    <t>15. MAPA DE RIESGOS DE CORRUPCCIÓN - GESTIÓN  DE MEJORAMIENTO CONTINUO</t>
  </si>
  <si>
    <t xml:space="preserve">Personal:
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Procesos:
4. Mecanimos de autorregulación institucional.
5. Seguridad Digital: Posibilidad de combinación de amenazas y vulnerabilidad en el entorno digital que puede debilitar el logro de los objetivos económicos y sociales, afectar aspectos relacionados con el ambiente físico, digital y las personas.
Interacciones con otros Procesos: . Relación precisa con otros procesos en cuanto a insumos que pueden afectar el desempeño institucional. Relación precisa con otros procesos en cuanto a proveedores  que pueden afectar el desempeño institucional.
Relación precisa con otros procesos en cuanto a productos que pueden afectar el desempeño institucional.
Relación precisa con otros procesos en cuanto a  los usuarios internos y externos que pueden afectar el desempeño institucional.  </t>
  </si>
  <si>
    <t xml:space="preserve">1. Incluir dentro de las jornadas de induccion y reinducción la socialización
de las herramientas institucionales que permitan el fomento de la cultura del
autocontrol: Plan de Desarrollo, Plan de Acción, Manual de responsabilidades
y competencias, Sistema de Gestión de la Calidad, Código de Integridad, Código de Buen
Gobierno, código Disciplinario Ünico entre otros.
</t>
  </si>
  <si>
    <t xml:space="preserve">1. División de Relaciones
Laborales y Prestacionales.
2. Oficina de Control Interno
Disciplinario.
3. Oficina de Control de
Gestión
4. Oficina de </t>
  </si>
  <si>
    <t xml:space="preserve">Registro jornadas de inducción y
reinducción.
</t>
  </si>
  <si>
    <t>Permitir el uso indebido de la información, ya sea por acción u omisión, por parte del servidor público, en detrimento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</si>
</sst>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amily val="2"/>
    </font>
    <font>
      <sz val="11"/>
      <color theme="1"/>
      <name val="Calibri"/>
      <family val="2"/>
      <scheme val="minor"/>
    </font>
    <font>
      <sz val="11"/>
      <color theme="1"/>
      <name val="Calibri"/>
      <family val="2"/>
      <scheme val="minor"/>
    </font>
    <font>
      <b/>
      <sz val="10"/>
      <color indexed="16"/>
      <name val="Arial"/>
      <family val="2"/>
    </font>
    <font>
      <sz val="10"/>
      <color indexed="16"/>
      <name val="Arial"/>
      <family val="2"/>
    </font>
    <font>
      <sz val="9"/>
      <color indexed="81"/>
      <name val="Tahoma"/>
      <family val="2"/>
    </font>
    <font>
      <b/>
      <sz val="10"/>
      <name val="Arial"/>
      <family val="2"/>
    </font>
    <font>
      <sz val="11"/>
      <color indexed="8"/>
      <name val="Calibri"/>
      <family val="2"/>
    </font>
    <font>
      <b/>
      <sz val="10"/>
      <color theme="1"/>
      <name val="Arial"/>
      <family val="2"/>
    </font>
    <font>
      <sz val="10"/>
      <color theme="1"/>
      <name val="Arial"/>
      <family val="2"/>
    </font>
    <font>
      <b/>
      <sz val="14"/>
      <color rgb="FF006600"/>
      <name val="Arial"/>
      <family val="2"/>
    </font>
    <font>
      <b/>
      <sz val="10"/>
      <color rgb="FFFF0000"/>
      <name val="Arial"/>
      <family val="2"/>
    </font>
    <font>
      <sz val="11"/>
      <color theme="1"/>
      <name val="Arial"/>
      <family val="2"/>
    </font>
    <font>
      <sz val="11"/>
      <name val="Arial"/>
      <family val="2"/>
    </font>
    <font>
      <b/>
      <sz val="14"/>
      <color rgb="FF008000"/>
      <name val="Arial"/>
      <family val="2"/>
    </font>
    <font>
      <b/>
      <sz val="12"/>
      <color rgb="FFFF0000"/>
      <name val="Arial"/>
      <family val="2"/>
    </font>
    <font>
      <b/>
      <sz val="11"/>
      <color theme="1"/>
      <name val="Calibri"/>
      <family val="2"/>
      <scheme val="minor"/>
    </font>
    <font>
      <b/>
      <sz val="9"/>
      <color indexed="81"/>
      <name val="Tahoma"/>
      <family val="2"/>
    </font>
    <font>
      <sz val="11"/>
      <color indexed="16"/>
      <name val="Arial"/>
      <family val="2"/>
    </font>
    <font>
      <b/>
      <sz val="10"/>
      <color indexed="81"/>
      <name val="Arial"/>
      <family val="2"/>
    </font>
    <font>
      <u/>
      <sz val="10"/>
      <color indexed="81"/>
      <name val="Arial"/>
      <family val="2"/>
    </font>
    <font>
      <b/>
      <sz val="11"/>
      <name val="Arial"/>
      <family val="2"/>
    </font>
    <font>
      <b/>
      <sz val="11"/>
      <color theme="1"/>
      <name val="Arial"/>
      <family val="2"/>
    </font>
    <font>
      <sz val="12"/>
      <name val="Arial"/>
      <family val="2"/>
    </font>
    <font>
      <sz val="12"/>
      <color theme="1"/>
      <name val="Arial"/>
      <family val="2"/>
    </font>
    <font>
      <sz val="9"/>
      <color indexed="16"/>
      <name val="Arial"/>
      <family val="2"/>
    </font>
    <font>
      <sz val="16"/>
      <color theme="1"/>
      <name val="Arial"/>
      <family val="2"/>
    </font>
    <font>
      <sz val="10"/>
      <name val="Arial"/>
      <family val="2"/>
    </font>
    <font>
      <sz val="10"/>
      <color rgb="FF000000"/>
      <name val="Arial"/>
      <family val="2"/>
    </font>
    <font>
      <b/>
      <sz val="10"/>
      <color rgb="FF000000"/>
      <name val="Arial"/>
      <family val="2"/>
    </font>
    <font>
      <sz val="9"/>
      <color rgb="FF000000"/>
      <name val="Arial"/>
      <family val="2"/>
    </font>
    <font>
      <b/>
      <sz val="9"/>
      <color indexed="16"/>
      <name val="Arial"/>
      <family val="2"/>
    </font>
    <font>
      <sz val="8"/>
      <color indexed="16"/>
      <name val="Arial"/>
      <family val="2"/>
    </font>
    <font>
      <b/>
      <sz val="8"/>
      <color indexed="16"/>
      <name val="Arial"/>
      <family val="2"/>
    </font>
    <font>
      <sz val="9"/>
      <color theme="1"/>
      <name val="Arial"/>
      <family val="2"/>
    </font>
    <font>
      <b/>
      <sz val="9"/>
      <color theme="1"/>
      <name val="Arial"/>
      <family val="2"/>
    </font>
  </fonts>
  <fills count="7">
    <fill>
      <patternFill patternType="none"/>
    </fill>
    <fill>
      <patternFill patternType="gray125"/>
    </fill>
    <fill>
      <patternFill patternType="solid">
        <fgColor indexed="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7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s>
  <cellStyleXfs count="2">
    <xf numFmtId="0" fontId="0" fillId="0" borderId="0">
      <alignment vertical="center"/>
    </xf>
    <xf numFmtId="0" fontId="7" fillId="0" borderId="0"/>
  </cellStyleXfs>
  <cellXfs count="496">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4" fillId="0" borderId="2" xfId="0"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horizontal="left" vertical="center" wrapText="1"/>
      <protection locked="0"/>
    </xf>
    <xf numFmtId="0" fontId="0" fillId="0" borderId="0" xfId="0" applyAlignment="1"/>
    <xf numFmtId="0" fontId="4" fillId="0" borderId="0" xfId="0" applyNumberFormat="1" applyFont="1" applyFill="1" applyBorder="1" applyAlignment="1">
      <alignment wrapText="1"/>
    </xf>
    <xf numFmtId="0" fontId="0" fillId="0" borderId="0" xfId="0" applyProtection="1">
      <alignment vertical="center"/>
    </xf>
    <xf numFmtId="0" fontId="0" fillId="0" borderId="0" xfId="0">
      <alignment vertical="center"/>
    </xf>
    <xf numFmtId="0" fontId="9" fillId="0" borderId="0" xfId="1" applyNumberFormat="1" applyFont="1" applyBorder="1" applyAlignment="1">
      <alignment vertical="justify"/>
    </xf>
    <xf numFmtId="0" fontId="0" fillId="0" borderId="0" xfId="0" applyBorder="1" applyProtection="1">
      <alignment vertical="center"/>
    </xf>
    <xf numFmtId="0" fontId="9" fillId="0" borderId="0" xfId="1" applyFont="1" applyFill="1" applyBorder="1" applyAlignment="1">
      <alignment vertical="center"/>
    </xf>
    <xf numFmtId="0" fontId="0" fillId="0" borderId="0" xfId="0" applyNumberFormat="1" applyFont="1" applyFill="1" applyBorder="1" applyAlignment="1">
      <alignment wrapText="1"/>
    </xf>
    <xf numFmtId="0" fontId="4"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0" fillId="0" borderId="0" xfId="0" applyProtection="1">
      <alignment vertical="center"/>
    </xf>
    <xf numFmtId="0" fontId="0" fillId="0" borderId="0" xfId="0">
      <alignment vertical="center"/>
    </xf>
    <xf numFmtId="0" fontId="4" fillId="0" borderId="0" xfId="0" applyNumberFormat="1" applyFont="1" applyFill="1" applyBorder="1" applyAlignment="1">
      <alignment horizontal="center" wrapText="1"/>
    </xf>
    <xf numFmtId="0" fontId="4" fillId="0" borderId="0" xfId="0" applyNumberFormat="1" applyFont="1" applyFill="1" applyBorder="1" applyAlignment="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vertical="center" wrapText="1"/>
      <protection locked="0"/>
    </xf>
    <xf numFmtId="0" fontId="0" fillId="0" borderId="0" xfId="0" applyProtection="1">
      <alignment vertical="center"/>
    </xf>
    <xf numFmtId="0" fontId="0" fillId="0" borderId="0" xfId="0" applyProtection="1">
      <alignment vertical="center"/>
    </xf>
    <xf numFmtId="0" fontId="0" fillId="0" borderId="0" xfId="0" applyAlignment="1">
      <alignment horizontal="center" vertical="center"/>
    </xf>
    <xf numFmtId="0" fontId="0" fillId="0" borderId="0" xfId="0" applyAlignment="1">
      <alignment horizontal="center" vertical="center"/>
    </xf>
    <xf numFmtId="0" fontId="4" fillId="0" borderId="23" xfId="0" applyNumberFormat="1" applyFont="1" applyFill="1" applyBorder="1" applyAlignment="1" applyProtection="1">
      <alignment vertical="center" wrapText="1"/>
      <protection locked="0"/>
    </xf>
    <xf numFmtId="0" fontId="4" fillId="0" borderId="24" xfId="0"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Protection="1">
      <alignment vertical="center"/>
    </xf>
    <xf numFmtId="0" fontId="0" fillId="0" borderId="0" xfId="0" applyProtection="1">
      <alignment vertical="center"/>
    </xf>
    <xf numFmtId="0" fontId="3" fillId="5" borderId="20" xfId="0" applyNumberFormat="1" applyFont="1" applyFill="1" applyBorder="1" applyAlignment="1" applyProtection="1">
      <alignment horizontal="center" vertical="center" wrapText="1"/>
    </xf>
    <xf numFmtId="0" fontId="12" fillId="0" borderId="18" xfId="0" applyFont="1" applyBorder="1" applyAlignment="1" applyProtection="1">
      <alignment horizontal="center"/>
    </xf>
    <xf numFmtId="0" fontId="13" fillId="0" borderId="19" xfId="0" applyFont="1" applyBorder="1" applyAlignment="1" applyProtection="1">
      <alignment horizontal="center" vertical="distributed" wrapText="1"/>
    </xf>
    <xf numFmtId="0" fontId="13" fillId="0" borderId="19" xfId="0" applyFont="1" applyBorder="1" applyAlignment="1" applyProtection="1">
      <alignment horizontal="center" vertical="distributed"/>
    </xf>
    <xf numFmtId="0" fontId="13" fillId="0" borderId="33" xfId="0" applyFont="1" applyBorder="1" applyAlignment="1" applyProtection="1">
      <alignment horizontal="center" vertical="distributed"/>
    </xf>
    <xf numFmtId="0" fontId="4" fillId="3" borderId="22" xfId="0" applyNumberFormat="1" applyFont="1" applyFill="1" applyBorder="1" applyAlignment="1" applyProtection="1">
      <alignment horizontal="center" vertical="center" wrapText="1"/>
    </xf>
    <xf numFmtId="0" fontId="4" fillId="3" borderId="25"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wrapText="1"/>
    </xf>
    <xf numFmtId="0" fontId="12" fillId="0" borderId="18" xfId="0" applyFont="1" applyBorder="1" applyAlignment="1" applyProtection="1">
      <alignment horizontal="center" vertical="center"/>
    </xf>
    <xf numFmtId="0" fontId="13" fillId="0" borderId="19" xfId="0" applyFont="1" applyBorder="1" applyAlignment="1" applyProtection="1">
      <alignment horizontal="center" vertical="center" wrapText="1"/>
    </xf>
    <xf numFmtId="0" fontId="13" fillId="0" borderId="19" xfId="0" applyFont="1" applyBorder="1" applyAlignment="1" applyProtection="1">
      <alignment horizontal="center" vertical="center"/>
    </xf>
    <xf numFmtId="0" fontId="4" fillId="2" borderId="22"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center" vertical="center" wrapText="1"/>
    </xf>
    <xf numFmtId="0" fontId="4" fillId="2" borderId="24" xfId="0" applyNumberFormat="1" applyFont="1" applyFill="1" applyBorder="1" applyAlignment="1" applyProtection="1">
      <alignment horizontal="center" vertical="center" wrapText="1"/>
    </xf>
    <xf numFmtId="0" fontId="4" fillId="5" borderId="20" xfId="0" applyNumberFormat="1" applyFont="1" applyFill="1" applyBorder="1" applyAlignment="1" applyProtection="1">
      <alignment horizontal="center" vertical="center" wrapText="1"/>
    </xf>
    <xf numFmtId="0" fontId="0" fillId="5" borderId="20" xfId="0" applyNumberFormat="1" applyFont="1" applyFill="1" applyBorder="1" applyAlignment="1" applyProtection="1">
      <alignment horizontal="center" wrapText="1"/>
    </xf>
    <xf numFmtId="0" fontId="9" fillId="2" borderId="23" xfId="0" applyNumberFormat="1" applyFont="1" applyFill="1" applyBorder="1" applyAlignment="1" applyProtection="1">
      <alignment horizontal="center" vertical="center" wrapText="1"/>
    </xf>
    <xf numFmtId="0" fontId="4" fillId="2" borderId="25"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wrapText="1"/>
    </xf>
    <xf numFmtId="0" fontId="0" fillId="0" borderId="0" xfId="0" applyAlignment="1" applyProtection="1">
      <alignment horizontal="center" vertical="center"/>
    </xf>
    <xf numFmtId="0" fontId="4" fillId="0" borderId="0" xfId="0" applyNumberFormat="1" applyFont="1" applyFill="1" applyAlignment="1" applyProtection="1">
      <alignment horizontal="center" vertical="center" wrapText="1"/>
    </xf>
    <xf numFmtId="0" fontId="12" fillId="0" borderId="37"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38" xfId="0" applyFont="1" applyBorder="1" applyAlignment="1" applyProtection="1">
      <alignment horizontal="center" vertical="center" wrapText="1"/>
    </xf>
    <xf numFmtId="0" fontId="13" fillId="0" borderId="33" xfId="0" applyFont="1" applyBorder="1" applyAlignment="1" applyProtection="1">
      <alignment horizontal="center" vertical="center"/>
    </xf>
    <xf numFmtId="0" fontId="0" fillId="0" borderId="0" xfId="0" applyProtection="1">
      <alignment vertical="center"/>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3" fillId="5" borderId="23" xfId="0" applyNumberFormat="1" applyFont="1" applyFill="1" applyBorder="1" applyAlignment="1" applyProtection="1">
      <alignment horizontal="center" vertical="center" wrapText="1"/>
    </xf>
    <xf numFmtId="0" fontId="3" fillId="5" borderId="2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0" fillId="0" borderId="25" xfId="0" applyBorder="1" applyProtection="1">
      <alignment vertical="center"/>
    </xf>
    <xf numFmtId="0" fontId="0" fillId="0" borderId="27" xfId="0" applyBorder="1" applyProtection="1">
      <alignment vertical="center"/>
    </xf>
    <xf numFmtId="0" fontId="6" fillId="3" borderId="22" xfId="0"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wrapText="1"/>
    </xf>
    <xf numFmtId="0" fontId="3" fillId="5" borderId="21"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vertical="center" wrapText="1"/>
    </xf>
    <xf numFmtId="0" fontId="13" fillId="0" borderId="39" xfId="0" applyFont="1" applyBorder="1" applyAlignment="1" applyProtection="1">
      <alignment horizontal="center" vertical="center"/>
    </xf>
    <xf numFmtId="0" fontId="3" fillId="5" borderId="20" xfId="0" applyNumberFormat="1" applyFont="1" applyFill="1" applyBorder="1" applyAlignment="1" applyProtection="1">
      <alignment horizontal="center" vertical="center" wrapText="1"/>
    </xf>
    <xf numFmtId="0" fontId="0" fillId="0" borderId="30" xfId="0" applyBorder="1" applyProtection="1">
      <alignment vertical="center"/>
    </xf>
    <xf numFmtId="0" fontId="0" fillId="5" borderId="20" xfId="0" applyFont="1" applyFill="1" applyBorder="1" applyAlignment="1" applyProtection="1">
      <alignment horizontal="center" vertical="center" textRotation="90"/>
    </xf>
    <xf numFmtId="0" fontId="4" fillId="0" borderId="23" xfId="0" applyNumberFormat="1" applyFont="1" applyFill="1" applyBorder="1" applyAlignment="1" applyProtection="1">
      <alignment horizontal="left" vertical="center" wrapText="1"/>
      <protection locked="0"/>
    </xf>
    <xf numFmtId="0" fontId="4" fillId="3" borderId="23"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left" vertical="center" wrapText="1"/>
    </xf>
    <xf numFmtId="0" fontId="4" fillId="2" borderId="2" xfId="0" applyNumberFormat="1" applyFont="1" applyFill="1" applyBorder="1" applyAlignment="1" applyProtection="1">
      <alignment horizontal="left" vertical="center" wrapText="1"/>
    </xf>
    <xf numFmtId="0" fontId="4" fillId="3" borderId="24" xfId="0" applyNumberFormat="1" applyFont="1" applyFill="1" applyBorder="1" applyAlignment="1">
      <alignment horizontal="center" vertical="center" wrapText="1"/>
    </xf>
    <xf numFmtId="0" fontId="4" fillId="3" borderId="26" xfId="0" applyNumberFormat="1" applyFont="1" applyFill="1" applyBorder="1" applyAlignment="1">
      <alignment horizontal="center" vertical="center" wrapText="1"/>
    </xf>
    <xf numFmtId="0" fontId="3" fillId="5" borderId="11" xfId="0" applyNumberFormat="1" applyFont="1" applyFill="1" applyBorder="1" applyAlignment="1" applyProtection="1">
      <alignment horizontal="center" vertical="center" wrapText="1"/>
    </xf>
    <xf numFmtId="0" fontId="4" fillId="0" borderId="57" xfId="0" applyNumberFormat="1" applyFont="1" applyFill="1" applyBorder="1" applyAlignment="1" applyProtection="1">
      <alignment horizontal="center" vertical="center" wrapText="1"/>
    </xf>
    <xf numFmtId="0" fontId="4" fillId="0" borderId="58" xfId="0" applyNumberFormat="1" applyFont="1" applyFill="1" applyBorder="1" applyAlignment="1" applyProtection="1">
      <alignment horizontal="center" vertical="center" wrapText="1"/>
    </xf>
    <xf numFmtId="0" fontId="3" fillId="5" borderId="5" xfId="0" applyNumberFormat="1" applyFont="1" applyFill="1" applyBorder="1" applyAlignment="1" applyProtection="1">
      <alignment horizontal="center" vertical="center" wrapText="1"/>
    </xf>
    <xf numFmtId="0" fontId="3" fillId="5" borderId="8" xfId="0" applyNumberFormat="1" applyFont="1" applyFill="1" applyBorder="1" applyAlignment="1" applyProtection="1">
      <alignment horizontal="center" vertical="center" wrapText="1"/>
    </xf>
    <xf numFmtId="0" fontId="3" fillId="5" borderId="60" xfId="0" applyNumberFormat="1" applyFont="1" applyFill="1" applyBorder="1" applyAlignment="1" applyProtection="1">
      <alignment horizontal="center" vertical="center" wrapText="1"/>
    </xf>
    <xf numFmtId="0" fontId="3" fillId="5" borderId="62"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left" vertical="center" wrapText="1"/>
    </xf>
    <xf numFmtId="0" fontId="3" fillId="5" borderId="49" xfId="0" applyNumberFormat="1" applyFont="1" applyFill="1" applyBorder="1" applyAlignment="1" applyProtection="1">
      <alignment horizontal="center" vertical="center" wrapText="1"/>
    </xf>
    <xf numFmtId="0" fontId="3" fillId="5" borderId="65"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4" fillId="0" borderId="2" xfId="0" applyNumberFormat="1" applyFont="1" applyFill="1" applyBorder="1" applyAlignment="1" applyProtection="1">
      <alignment horizontal="left" vertical="center" wrapText="1"/>
    </xf>
    <xf numFmtId="0" fontId="18" fillId="0" borderId="18" xfId="0" applyNumberFormat="1" applyFont="1" applyFill="1" applyBorder="1" applyAlignment="1" applyProtection="1">
      <alignment horizontal="left" vertical="center" wrapText="1"/>
    </xf>
    <xf numFmtId="0" fontId="18" fillId="0" borderId="19" xfId="0" applyNumberFormat="1" applyFont="1" applyFill="1" applyBorder="1" applyAlignment="1" applyProtection="1">
      <alignment horizontal="left" vertical="center" wrapText="1"/>
    </xf>
    <xf numFmtId="0" fontId="13" fillId="0" borderId="19" xfId="0" applyFont="1" applyBorder="1" applyAlignment="1" applyProtection="1">
      <alignment horizontal="left" vertical="center"/>
    </xf>
    <xf numFmtId="0" fontId="13" fillId="0" borderId="18" xfId="0" applyFont="1" applyBorder="1" applyAlignment="1" applyProtection="1">
      <alignment horizontal="left" vertical="center"/>
    </xf>
    <xf numFmtId="0" fontId="4" fillId="0" borderId="23" xfId="0" applyNumberFormat="1" applyFont="1" applyFill="1" applyBorder="1" applyAlignment="1" applyProtection="1">
      <alignment horizontal="left" vertical="center" wrapText="1"/>
    </xf>
    <xf numFmtId="0" fontId="4" fillId="0" borderId="28" xfId="0" applyNumberFormat="1" applyFont="1" applyFill="1" applyBorder="1" applyAlignment="1" applyProtection="1">
      <alignment horizontal="left" vertical="center" wrapText="1"/>
    </xf>
    <xf numFmtId="0" fontId="4" fillId="3" borderId="23" xfId="0" applyNumberFormat="1" applyFont="1" applyFill="1" applyBorder="1" applyAlignment="1" applyProtection="1">
      <alignment vertical="center" wrapText="1"/>
    </xf>
    <xf numFmtId="0" fontId="4" fillId="3" borderId="3" xfId="0" applyNumberFormat="1" applyFont="1" applyFill="1" applyBorder="1" applyAlignment="1" applyProtection="1">
      <alignment vertical="center" wrapText="1"/>
    </xf>
    <xf numFmtId="0" fontId="3" fillId="3" borderId="34" xfId="0" applyNumberFormat="1" applyFont="1" applyFill="1" applyBorder="1" applyAlignment="1" applyProtection="1">
      <alignment vertical="center" wrapText="1"/>
    </xf>
    <xf numFmtId="0" fontId="6" fillId="3" borderId="34" xfId="0" applyFont="1" applyFill="1" applyBorder="1" applyAlignment="1" applyProtection="1">
      <alignment vertical="center"/>
    </xf>
    <xf numFmtId="0" fontId="6" fillId="3" borderId="45" xfId="0" applyFont="1" applyFill="1" applyBorder="1" applyAlignment="1" applyProtection="1">
      <alignment vertical="center"/>
    </xf>
    <xf numFmtId="0" fontId="6" fillId="3" borderId="37" xfId="0" applyFont="1" applyFill="1" applyBorder="1" applyAlignment="1" applyProtection="1">
      <alignment vertical="center"/>
    </xf>
    <xf numFmtId="0" fontId="4" fillId="3" borderId="3" xfId="0" applyNumberFormat="1" applyFont="1" applyFill="1" applyBorder="1" applyAlignment="1" applyProtection="1">
      <alignment horizontal="center" vertical="center" wrapText="1"/>
    </xf>
    <xf numFmtId="0" fontId="0" fillId="0" borderId="60" xfId="0" applyBorder="1" applyAlignment="1" applyProtection="1">
      <alignment vertical="center"/>
    </xf>
    <xf numFmtId="0" fontId="0" fillId="0" borderId="69" xfId="0" applyBorder="1" applyAlignment="1" applyProtection="1">
      <alignment vertical="center"/>
    </xf>
    <xf numFmtId="0" fontId="0" fillId="0" borderId="61" xfId="0" applyBorder="1" applyAlignment="1" applyProtection="1">
      <alignment vertical="center"/>
    </xf>
    <xf numFmtId="14" fontId="4" fillId="0" borderId="62" xfId="0" applyNumberFormat="1" applyFont="1" applyFill="1" applyBorder="1" applyAlignment="1" applyProtection="1">
      <alignment horizontal="center" vertical="center" wrapText="1"/>
      <protection locked="0"/>
    </xf>
    <xf numFmtId="0" fontId="9" fillId="5" borderId="28" xfId="0" applyNumberFormat="1" applyFont="1" applyFill="1" applyBorder="1" applyAlignment="1" applyProtection="1">
      <alignment horizontal="center" vertical="center" textRotation="90" wrapText="1"/>
    </xf>
    <xf numFmtId="0" fontId="9" fillId="5" borderId="68" xfId="0" applyNumberFormat="1" applyFont="1" applyFill="1" applyBorder="1" applyAlignment="1" applyProtection="1">
      <alignment horizontal="center" vertical="center" textRotation="90" wrapText="1"/>
    </xf>
    <xf numFmtId="0" fontId="9" fillId="5" borderId="27" xfId="0" applyNumberFormat="1" applyFont="1" applyFill="1" applyBorder="1" applyAlignment="1" applyProtection="1">
      <alignment horizontal="center" vertical="center" textRotation="90" wrapText="1"/>
    </xf>
    <xf numFmtId="0" fontId="25" fillId="0" borderId="25" xfId="0" applyNumberFormat="1" applyFont="1" applyFill="1" applyBorder="1" applyAlignment="1" applyProtection="1">
      <alignment horizontal="left" vertical="top" wrapText="1"/>
    </xf>
    <xf numFmtId="0" fontId="25" fillId="0" borderId="26" xfId="0" applyNumberFormat="1" applyFont="1" applyFill="1" applyBorder="1" applyAlignment="1" applyProtection="1">
      <alignment horizontal="left" vertical="top" wrapText="1"/>
    </xf>
    <xf numFmtId="0" fontId="3" fillId="5" borderId="8" xfId="0" applyNumberFormat="1" applyFont="1" applyFill="1" applyBorder="1" applyAlignment="1" applyProtection="1">
      <alignment horizontal="center" vertical="center" wrapText="1"/>
    </xf>
    <xf numFmtId="0" fontId="3" fillId="5" borderId="10" xfId="0" applyNumberFormat="1" applyFont="1" applyFill="1" applyBorder="1" applyAlignment="1" applyProtection="1">
      <alignment horizontal="center" vertical="center" wrapText="1"/>
    </xf>
    <xf numFmtId="0" fontId="25" fillId="0" borderId="22" xfId="0" applyNumberFormat="1" applyFont="1" applyFill="1" applyBorder="1" applyAlignment="1" applyProtection="1">
      <alignment horizontal="justify" vertical="top" wrapText="1"/>
    </xf>
    <xf numFmtId="0" fontId="25" fillId="0" borderId="24" xfId="0" applyNumberFormat="1" applyFont="1" applyFill="1" applyBorder="1" applyAlignment="1" applyProtection="1">
      <alignment horizontal="justify" vertical="top" wrapText="1"/>
    </xf>
    <xf numFmtId="0" fontId="25" fillId="0" borderId="2" xfId="0" applyNumberFormat="1" applyFont="1" applyFill="1" applyBorder="1" applyAlignment="1" applyProtection="1">
      <alignment horizontal="left" vertical="top" wrapText="1"/>
    </xf>
    <xf numFmtId="0" fontId="3" fillId="5" borderId="66" xfId="0" applyNumberFormat="1" applyFont="1" applyFill="1" applyBorder="1" applyAlignment="1" applyProtection="1">
      <alignment horizontal="center" vertical="center" wrapText="1"/>
    </xf>
    <xf numFmtId="0" fontId="25" fillId="0" borderId="23" xfId="0" applyNumberFormat="1" applyFont="1" applyFill="1" applyBorder="1" applyAlignment="1" applyProtection="1">
      <alignment horizontal="justify" vertical="top" wrapText="1"/>
    </xf>
    <xf numFmtId="0" fontId="25" fillId="0" borderId="25" xfId="0" applyNumberFormat="1" applyFont="1" applyFill="1" applyBorder="1" applyAlignment="1" applyProtection="1">
      <alignment horizontal="justify" vertical="center" wrapText="1"/>
      <protection locked="0"/>
    </xf>
    <xf numFmtId="0" fontId="25" fillId="0" borderId="26" xfId="0" applyNumberFormat="1" applyFont="1" applyFill="1" applyBorder="1" applyAlignment="1" applyProtection="1">
      <alignment horizontal="justify" vertical="center" wrapText="1"/>
      <protection locked="0"/>
    </xf>
    <xf numFmtId="0" fontId="3" fillId="5" borderId="5" xfId="0" applyNumberFormat="1" applyFont="1" applyFill="1" applyBorder="1" applyAlignment="1" applyProtection="1">
      <alignment horizontal="center" vertical="center" wrapText="1"/>
    </xf>
    <xf numFmtId="0" fontId="3" fillId="5" borderId="7" xfId="0" applyNumberFormat="1" applyFont="1" applyFill="1" applyBorder="1" applyAlignment="1" applyProtection="1">
      <alignment horizontal="center" vertical="center" wrapText="1"/>
    </xf>
    <xf numFmtId="0" fontId="25" fillId="0" borderId="22" xfId="0" applyNumberFormat="1" applyFont="1" applyFill="1" applyBorder="1" applyAlignment="1" applyProtection="1">
      <alignment horizontal="justify" vertical="center" wrapText="1"/>
      <protection locked="0"/>
    </xf>
    <xf numFmtId="0" fontId="18" fillId="0" borderId="24" xfId="0" applyNumberFormat="1" applyFont="1" applyFill="1" applyBorder="1" applyAlignment="1" applyProtection="1">
      <alignment horizontal="justify" vertical="center" wrapText="1"/>
      <protection locked="0"/>
    </xf>
    <xf numFmtId="0" fontId="25" fillId="0" borderId="25" xfId="0" applyNumberFormat="1" applyFont="1" applyFill="1" applyBorder="1" applyAlignment="1" applyProtection="1">
      <alignment horizontal="justify" vertical="top" wrapText="1"/>
    </xf>
    <xf numFmtId="0" fontId="18" fillId="0" borderId="26" xfId="0" applyNumberFormat="1" applyFont="1" applyFill="1" applyBorder="1" applyAlignment="1" applyProtection="1">
      <alignment horizontal="justify" vertical="top" wrapText="1"/>
    </xf>
    <xf numFmtId="0" fontId="25" fillId="0" borderId="25" xfId="0" applyNumberFormat="1" applyFont="1" applyFill="1" applyBorder="1" applyAlignment="1" applyProtection="1">
      <alignment horizontal="justify" vertical="top" wrapText="1"/>
      <protection locked="0"/>
    </xf>
    <xf numFmtId="0" fontId="25" fillId="0" borderId="26" xfId="0" applyNumberFormat="1" applyFont="1" applyFill="1" applyBorder="1" applyAlignment="1" applyProtection="1">
      <alignment horizontal="justify" vertical="top" wrapText="1"/>
      <protection locked="0"/>
    </xf>
    <xf numFmtId="0" fontId="18" fillId="0" borderId="26" xfId="0" applyNumberFormat="1" applyFont="1" applyFill="1" applyBorder="1" applyAlignment="1" applyProtection="1">
      <alignment horizontal="justify" vertical="top" wrapText="1"/>
      <protection locked="0"/>
    </xf>
    <xf numFmtId="0" fontId="18" fillId="0" borderId="26" xfId="0" applyNumberFormat="1" applyFont="1" applyFill="1" applyBorder="1" applyAlignment="1" applyProtection="1">
      <alignment horizontal="justify" vertical="center" wrapText="1"/>
      <protection locked="0"/>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6" fillId="4" borderId="49" xfId="0" applyFont="1" applyFill="1" applyBorder="1" applyAlignment="1" applyProtection="1">
      <alignment horizontal="left" vertical="center"/>
    </xf>
    <xf numFmtId="0" fontId="16" fillId="4" borderId="63" xfId="0" applyFont="1" applyFill="1" applyBorder="1" applyAlignment="1" applyProtection="1">
      <alignment horizontal="left" vertical="center"/>
    </xf>
    <xf numFmtId="0" fontId="16" fillId="3" borderId="16" xfId="0" applyFont="1" applyFill="1" applyBorder="1" applyAlignment="1" applyProtection="1">
      <alignment horizontal="left" vertical="top"/>
    </xf>
    <xf numFmtId="0" fontId="16" fillId="3" borderId="36" xfId="0" applyFont="1" applyFill="1" applyBorder="1" applyAlignment="1" applyProtection="1">
      <alignment horizontal="left" vertical="top"/>
    </xf>
    <xf numFmtId="0" fontId="9" fillId="0" borderId="64" xfId="1" applyNumberFormat="1" applyFont="1" applyBorder="1" applyAlignment="1" applyProtection="1">
      <alignment horizontal="justify" vertical="justify" wrapText="1"/>
      <protection locked="0"/>
    </xf>
    <xf numFmtId="0" fontId="9" fillId="0" borderId="63" xfId="1" applyNumberFormat="1" applyFont="1" applyBorder="1" applyAlignment="1" applyProtection="1">
      <alignment horizontal="justify" vertical="justify" wrapText="1"/>
      <protection locked="0"/>
    </xf>
    <xf numFmtId="14" fontId="9" fillId="0" borderId="52" xfId="1" applyNumberFormat="1" applyFont="1" applyBorder="1" applyAlignment="1" applyProtection="1">
      <alignment horizontal="left" vertical="justify" wrapText="1"/>
      <protection locked="0"/>
    </xf>
    <xf numFmtId="0" fontId="9" fillId="0" borderId="36" xfId="1" applyNumberFormat="1" applyFont="1" applyBorder="1" applyAlignment="1" applyProtection="1">
      <alignment horizontal="left" vertical="justify" wrapText="1"/>
      <protection locked="0"/>
    </xf>
    <xf numFmtId="0" fontId="16" fillId="3" borderId="47" xfId="0" applyFont="1" applyFill="1" applyBorder="1" applyAlignment="1" applyProtection="1">
      <alignment horizontal="left" vertical="center"/>
    </xf>
    <xf numFmtId="0" fontId="16" fillId="3" borderId="54" xfId="0" applyFont="1" applyFill="1" applyBorder="1" applyAlignment="1" applyProtection="1">
      <alignment horizontal="left" vertical="center"/>
    </xf>
    <xf numFmtId="0" fontId="16" fillId="3" borderId="49" xfId="0" applyFont="1" applyFill="1" applyBorder="1" applyAlignment="1" applyProtection="1">
      <alignment horizontal="left" vertical="center"/>
    </xf>
    <xf numFmtId="0" fontId="16" fillId="3" borderId="63" xfId="0" applyFont="1" applyFill="1" applyBorder="1" applyAlignment="1" applyProtection="1">
      <alignment horizontal="left" vertical="center"/>
    </xf>
    <xf numFmtId="0" fontId="9" fillId="0" borderId="51" xfId="1" applyNumberFormat="1" applyFont="1" applyBorder="1" applyAlignment="1" applyProtection="1">
      <alignment horizontal="left" vertical="justify" wrapText="1"/>
      <protection locked="0"/>
    </xf>
    <xf numFmtId="0" fontId="9" fillId="0" borderId="54" xfId="1" applyNumberFormat="1" applyFont="1" applyBorder="1" applyAlignment="1" applyProtection="1">
      <alignment horizontal="left" vertical="justify" wrapText="1"/>
      <protection locked="0"/>
    </xf>
    <xf numFmtId="0" fontId="9" fillId="0" borderId="64" xfId="1" applyNumberFormat="1" applyFont="1" applyBorder="1" applyAlignment="1" applyProtection="1">
      <alignment horizontal="left" vertical="justify" wrapText="1"/>
      <protection locked="0"/>
    </xf>
    <xf numFmtId="0" fontId="9" fillId="0" borderId="63" xfId="1" applyNumberFormat="1" applyFont="1" applyBorder="1" applyAlignment="1" applyProtection="1">
      <alignment horizontal="left" vertical="justify" wrapText="1"/>
      <protection locked="0"/>
    </xf>
    <xf numFmtId="0" fontId="10" fillId="0" borderId="6"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4" fillId="0" borderId="34" xfId="0" applyNumberFormat="1" applyFont="1" applyFill="1" applyBorder="1" applyAlignment="1" applyProtection="1">
      <alignment horizontal="center" vertical="center" wrapText="1"/>
    </xf>
    <xf numFmtId="0" fontId="4" fillId="0" borderId="45" xfId="0" applyNumberFormat="1" applyFont="1" applyFill="1" applyBorder="1" applyAlignment="1" applyProtection="1">
      <alignment horizontal="center" vertical="center" wrapText="1"/>
    </xf>
    <xf numFmtId="0" fontId="4" fillId="0" borderId="37"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4" fillId="0" borderId="38" xfId="0" applyNumberFormat="1" applyFont="1" applyFill="1" applyBorder="1" applyAlignment="1" applyProtection="1">
      <alignment horizontal="left" vertical="center" wrapText="1"/>
    </xf>
    <xf numFmtId="14" fontId="4" fillId="0" borderId="35" xfId="0" applyNumberFormat="1" applyFont="1" applyFill="1" applyBorder="1" applyAlignment="1" applyProtection="1">
      <alignment horizontal="left" vertical="center" wrapText="1"/>
    </xf>
    <xf numFmtId="14" fontId="4" fillId="0" borderId="50" xfId="0" applyNumberFormat="1" applyFont="1" applyFill="1" applyBorder="1" applyAlignment="1" applyProtection="1">
      <alignment horizontal="left" vertical="center" wrapText="1"/>
    </xf>
    <xf numFmtId="14" fontId="4" fillId="0" borderId="43" xfId="0" applyNumberFormat="1" applyFont="1" applyFill="1" applyBorder="1" applyAlignment="1" applyProtection="1">
      <alignment horizontal="left" vertical="center" wrapText="1"/>
    </xf>
    <xf numFmtId="0" fontId="3" fillId="5" borderId="20" xfId="0" applyNumberFormat="1" applyFont="1" applyFill="1" applyBorder="1" applyAlignment="1" applyProtection="1">
      <alignment horizontal="center" vertical="center" wrapText="1"/>
    </xf>
    <xf numFmtId="0" fontId="3" fillId="5" borderId="17" xfId="0" applyNumberFormat="1" applyFont="1" applyFill="1" applyBorder="1" applyAlignment="1" applyProtection="1">
      <alignment horizontal="center" vertical="center" wrapText="1"/>
    </xf>
    <xf numFmtId="0" fontId="3" fillId="5" borderId="70" xfId="0" applyNumberFormat="1" applyFont="1" applyFill="1" applyBorder="1" applyAlignment="1" applyProtection="1">
      <alignment horizontal="center" vertical="center" wrapText="1"/>
    </xf>
    <xf numFmtId="0" fontId="3" fillId="5" borderId="24" xfId="0" applyNumberFormat="1" applyFont="1" applyFill="1" applyBorder="1" applyAlignment="1" applyProtection="1">
      <alignment horizontal="center" vertical="center" wrapText="1"/>
    </xf>
    <xf numFmtId="0" fontId="3" fillId="5" borderId="31" xfId="0" applyNumberFormat="1" applyFont="1" applyFill="1" applyBorder="1" applyAlignment="1" applyProtection="1">
      <alignment horizontal="center" vertical="center" wrapText="1"/>
    </xf>
    <xf numFmtId="0" fontId="3" fillId="5" borderId="21" xfId="0" applyNumberFormat="1" applyFont="1" applyFill="1" applyBorder="1" applyAlignment="1" applyProtection="1">
      <alignment horizontal="center" vertical="center" wrapText="1"/>
    </xf>
    <xf numFmtId="0" fontId="3" fillId="5" borderId="55" xfId="0" applyNumberFormat="1" applyFont="1" applyFill="1" applyBorder="1" applyAlignment="1" applyProtection="1">
      <alignment horizontal="center" vertical="center" wrapText="1"/>
    </xf>
    <xf numFmtId="0" fontId="3" fillId="5" borderId="23" xfId="0" applyNumberFormat="1" applyFont="1" applyFill="1" applyBorder="1" applyAlignment="1" applyProtection="1">
      <alignment horizontal="center" vertical="center" wrapText="1"/>
    </xf>
    <xf numFmtId="0" fontId="3" fillId="5" borderId="32" xfId="0" applyNumberFormat="1" applyFont="1" applyFill="1" applyBorder="1" applyAlignment="1" applyProtection="1">
      <alignment horizontal="center" vertical="center" wrapText="1"/>
    </xf>
    <xf numFmtId="0" fontId="3" fillId="5" borderId="30" xfId="0" applyNumberFormat="1" applyFont="1" applyFill="1" applyBorder="1" applyAlignment="1" applyProtection="1">
      <alignment horizontal="center" vertical="center" wrapText="1"/>
    </xf>
    <xf numFmtId="0" fontId="16" fillId="3" borderId="25" xfId="0" applyFont="1" applyFill="1" applyBorder="1" applyAlignment="1" applyProtection="1">
      <alignment horizontal="left" vertical="top"/>
    </xf>
    <xf numFmtId="0" fontId="16" fillId="3" borderId="2" xfId="0" applyFont="1" applyFill="1" applyBorder="1" applyAlignment="1" applyProtection="1">
      <alignment horizontal="left" vertical="top"/>
    </xf>
    <xf numFmtId="0" fontId="16" fillId="4" borderId="22" xfId="0" applyFont="1" applyFill="1" applyBorder="1" applyAlignment="1" applyProtection="1">
      <alignment horizontal="left" vertical="center"/>
    </xf>
    <xf numFmtId="0" fontId="16" fillId="4" borderId="23" xfId="0" applyFont="1" applyFill="1" applyBorder="1" applyAlignment="1" applyProtection="1">
      <alignment horizontal="left" vertical="center"/>
    </xf>
    <xf numFmtId="0" fontId="3" fillId="5" borderId="22" xfId="0" applyNumberFormat="1" applyFont="1" applyFill="1" applyBorder="1" applyAlignment="1" applyProtection="1">
      <alignment horizontal="center" vertical="center" wrapText="1"/>
    </xf>
    <xf numFmtId="0" fontId="16" fillId="3" borderId="30" xfId="0" applyFont="1" applyFill="1" applyBorder="1" applyAlignment="1" applyProtection="1">
      <alignment horizontal="left" vertical="top"/>
    </xf>
    <xf numFmtId="0" fontId="16" fillId="3" borderId="20" xfId="0" applyFont="1" applyFill="1" applyBorder="1" applyAlignment="1" applyProtection="1">
      <alignment horizontal="left" vertical="top"/>
    </xf>
    <xf numFmtId="0" fontId="0" fillId="0" borderId="3" xfId="0" applyBorder="1" applyAlignment="1" applyProtection="1">
      <alignment vertical="top" wrapText="1"/>
    </xf>
    <xf numFmtId="0" fontId="0" fillId="0" borderId="4" xfId="0" applyBorder="1" applyAlignment="1" applyProtection="1">
      <alignment vertical="top" wrapText="1"/>
    </xf>
    <xf numFmtId="0" fontId="0" fillId="0" borderId="38" xfId="0" applyBorder="1" applyAlignment="1" applyProtection="1">
      <alignment vertical="top" wrapText="1"/>
    </xf>
    <xf numFmtId="0" fontId="0" fillId="0" borderId="35" xfId="0" applyBorder="1" applyAlignment="1" applyProtection="1">
      <alignment vertical="top" wrapText="1"/>
    </xf>
    <xf numFmtId="0" fontId="0" fillId="0" borderId="50" xfId="0" applyBorder="1" applyAlignment="1" applyProtection="1">
      <alignment vertical="top" wrapText="1"/>
    </xf>
    <xf numFmtId="0" fontId="0" fillId="0" borderId="43" xfId="0" applyBorder="1" applyAlignment="1" applyProtection="1">
      <alignment vertical="top" wrapText="1"/>
    </xf>
    <xf numFmtId="0" fontId="4" fillId="2" borderId="2" xfId="0" applyNumberFormat="1" applyFont="1" applyFill="1" applyBorder="1" applyAlignment="1" applyProtection="1">
      <alignment horizontal="left" vertical="center" wrapText="1"/>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1" fillId="0" borderId="23" xfId="0" applyFont="1" applyFill="1" applyBorder="1" applyAlignment="1" applyProtection="1">
      <alignment horizontal="justify" vertical="top" wrapText="1"/>
    </xf>
    <xf numFmtId="0" fontId="2" fillId="0" borderId="23" xfId="0" applyFont="1" applyFill="1" applyBorder="1" applyAlignment="1" applyProtection="1">
      <alignment horizontal="justify" vertical="top" wrapText="1"/>
    </xf>
    <xf numFmtId="0" fontId="2" fillId="0" borderId="24" xfId="0" applyFont="1" applyFill="1" applyBorder="1" applyAlignment="1" applyProtection="1">
      <alignment horizontal="justify" vertical="top" wrapText="1"/>
    </xf>
    <xf numFmtId="0" fontId="4" fillId="0" borderId="2" xfId="0" applyNumberFormat="1" applyFont="1" applyFill="1" applyBorder="1" applyAlignment="1" applyProtection="1">
      <alignment horizontal="left" vertical="center" wrapText="1"/>
    </xf>
    <xf numFmtId="0" fontId="4" fillId="0" borderId="26" xfId="0" applyNumberFormat="1" applyFont="1" applyFill="1" applyBorder="1" applyAlignment="1" applyProtection="1">
      <alignment horizontal="left" vertical="center" wrapText="1"/>
    </xf>
    <xf numFmtId="0" fontId="3" fillId="5" borderId="41" xfId="0" applyNumberFormat="1" applyFont="1" applyFill="1" applyBorder="1" applyAlignment="1" applyProtection="1">
      <alignment horizontal="center" vertical="center" wrapText="1"/>
    </xf>
    <xf numFmtId="0" fontId="3" fillId="5" borderId="42"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0" fontId="3" fillId="5" borderId="51" xfId="0" applyNumberFormat="1" applyFont="1" applyFill="1" applyBorder="1" applyAlignment="1" applyProtection="1">
      <alignment horizontal="center" vertical="center" wrapText="1"/>
    </xf>
    <xf numFmtId="0" fontId="3" fillId="5" borderId="12" xfId="0" applyNumberFormat="1" applyFont="1" applyFill="1" applyBorder="1" applyAlignment="1" applyProtection="1">
      <alignment horizontal="center" vertical="center" wrapText="1"/>
    </xf>
    <xf numFmtId="0" fontId="3" fillId="5" borderId="47" xfId="0" applyNumberFormat="1" applyFont="1" applyFill="1" applyBorder="1" applyAlignment="1" applyProtection="1">
      <alignment horizontal="center" vertical="center" wrapText="1"/>
    </xf>
    <xf numFmtId="0" fontId="3" fillId="5" borderId="16" xfId="0" applyNumberFormat="1" applyFont="1" applyFill="1" applyBorder="1" applyAlignment="1" applyProtection="1">
      <alignment horizontal="center" vertical="center" wrapText="1"/>
    </xf>
    <xf numFmtId="0" fontId="3" fillId="5" borderId="53" xfId="0" applyNumberFormat="1" applyFont="1" applyFill="1" applyBorder="1" applyAlignment="1" applyProtection="1">
      <alignment horizontal="center" vertical="center" wrapText="1"/>
    </xf>
    <xf numFmtId="0" fontId="3" fillId="5" borderId="52" xfId="0" applyNumberFormat="1" applyFont="1" applyFill="1" applyBorder="1" applyAlignment="1" applyProtection="1">
      <alignment horizontal="center" vertical="center" wrapText="1"/>
    </xf>
    <xf numFmtId="0" fontId="3" fillId="5" borderId="15"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left" vertical="center" wrapText="1"/>
    </xf>
    <xf numFmtId="0" fontId="3" fillId="3" borderId="34" xfId="0" applyNumberFormat="1" applyFont="1" applyFill="1" applyBorder="1" applyAlignment="1" applyProtection="1">
      <alignment horizontal="center" vertical="center" wrapText="1"/>
    </xf>
    <xf numFmtId="0" fontId="3" fillId="3" borderId="45" xfId="0" applyNumberFormat="1" applyFont="1" applyFill="1" applyBorder="1" applyAlignment="1" applyProtection="1">
      <alignment horizontal="center" vertical="center" wrapText="1"/>
    </xf>
    <xf numFmtId="0" fontId="3" fillId="3" borderId="3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wrapText="1"/>
    </xf>
    <xf numFmtId="0" fontId="0" fillId="5" borderId="21" xfId="0" applyNumberFormat="1" applyFont="1" applyFill="1" applyBorder="1" applyAlignment="1" applyProtection="1">
      <alignment wrapText="1"/>
    </xf>
    <xf numFmtId="0" fontId="0" fillId="5" borderId="23" xfId="0" applyNumberFormat="1" applyFont="1" applyFill="1" applyBorder="1" applyAlignment="1" applyProtection="1">
      <alignment wrapText="1"/>
    </xf>
    <xf numFmtId="0" fontId="3" fillId="5" borderId="46" xfId="0" applyNumberFormat="1" applyFont="1" applyFill="1" applyBorder="1" applyAlignment="1" applyProtection="1">
      <alignment horizontal="center" vertical="center" wrapText="1"/>
    </xf>
    <xf numFmtId="0" fontId="3" fillId="5" borderId="44" xfId="0" applyNumberFormat="1" applyFont="1" applyFill="1" applyBorder="1" applyAlignment="1" applyProtection="1">
      <alignment horizontal="center" vertical="center" wrapText="1"/>
    </xf>
    <xf numFmtId="14" fontId="4" fillId="0" borderId="20" xfId="0" applyNumberFormat="1" applyFont="1" applyFill="1" applyBorder="1" applyAlignment="1" applyProtection="1">
      <alignment horizontal="left" vertical="center" wrapText="1"/>
    </xf>
    <xf numFmtId="0" fontId="4" fillId="0" borderId="20" xfId="0" applyNumberFormat="1" applyFont="1" applyFill="1" applyBorder="1" applyAlignment="1" applyProtection="1">
      <alignment horizontal="left" vertical="center" wrapText="1"/>
    </xf>
    <xf numFmtId="0" fontId="4" fillId="0" borderId="31" xfId="0" applyNumberFormat="1" applyFont="1" applyFill="1" applyBorder="1" applyAlignment="1" applyProtection="1">
      <alignment horizontal="left" vertical="center" wrapText="1"/>
    </xf>
    <xf numFmtId="0" fontId="3" fillId="3" borderId="22" xfId="0" applyNumberFormat="1" applyFont="1" applyFill="1" applyBorder="1" applyAlignment="1" applyProtection="1">
      <alignment horizontal="center" vertical="center" wrapText="1"/>
    </xf>
    <xf numFmtId="0" fontId="3" fillId="3" borderId="2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justify" vertical="center" wrapText="1"/>
    </xf>
    <xf numFmtId="0" fontId="4" fillId="0" borderId="28" xfId="0" applyNumberFormat="1" applyFont="1" applyFill="1" applyBorder="1" applyAlignment="1" applyProtection="1">
      <alignment horizontal="justify" vertical="center" wrapText="1"/>
    </xf>
    <xf numFmtId="0" fontId="3" fillId="3" borderId="48" xfId="0" applyNumberFormat="1" applyFont="1" applyFill="1" applyBorder="1" applyAlignment="1" applyProtection="1">
      <alignment horizontal="center" vertical="center" wrapText="1"/>
    </xf>
    <xf numFmtId="0" fontId="3" fillId="3" borderId="25"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 vertical="center" wrapText="1"/>
    </xf>
    <xf numFmtId="0" fontId="3" fillId="3" borderId="26" xfId="0" applyNumberFormat="1" applyFont="1" applyFill="1" applyBorder="1" applyAlignment="1" applyProtection="1">
      <alignment horizontal="center" vertical="center" wrapText="1"/>
    </xf>
    <xf numFmtId="0" fontId="3" fillId="3" borderId="24"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justify" vertical="center" wrapText="1"/>
    </xf>
    <xf numFmtId="0" fontId="4" fillId="0" borderId="29" xfId="0" applyNumberFormat="1" applyFont="1" applyFill="1" applyBorder="1" applyAlignment="1" applyProtection="1">
      <alignment horizontal="justify" vertical="center" wrapText="1"/>
    </xf>
    <xf numFmtId="0" fontId="6" fillId="4" borderId="8" xfId="0" applyNumberFormat="1" applyFont="1" applyFill="1" applyBorder="1" applyAlignment="1" applyProtection="1">
      <alignment horizontal="center" wrapText="1"/>
    </xf>
    <xf numFmtId="0" fontId="0" fillId="4" borderId="9" xfId="0" applyNumberFormat="1" applyFont="1" applyFill="1" applyBorder="1" applyAlignment="1" applyProtection="1">
      <alignment wrapText="1"/>
    </xf>
    <xf numFmtId="0" fontId="0" fillId="4" borderId="10" xfId="0" applyNumberFormat="1" applyFont="1" applyFill="1" applyBorder="1" applyAlignment="1" applyProtection="1">
      <alignment wrapText="1"/>
    </xf>
    <xf numFmtId="0" fontId="6" fillId="4" borderId="5" xfId="0" applyNumberFormat="1" applyFont="1" applyFill="1" applyBorder="1" applyAlignment="1" applyProtection="1">
      <alignment horizontal="center" vertical="center" wrapText="1"/>
    </xf>
    <xf numFmtId="0" fontId="0" fillId="4" borderId="6" xfId="0" applyNumberFormat="1" applyFont="1" applyFill="1" applyBorder="1" applyAlignment="1" applyProtection="1">
      <alignment vertical="center" wrapText="1"/>
    </xf>
    <xf numFmtId="0" fontId="0" fillId="4" borderId="7" xfId="0" applyNumberFormat="1" applyFont="1" applyFill="1" applyBorder="1" applyAlignment="1" applyProtection="1">
      <alignment vertical="center" wrapText="1"/>
    </xf>
    <xf numFmtId="0" fontId="6" fillId="4" borderId="5" xfId="0" applyNumberFormat="1" applyFont="1" applyFill="1" applyBorder="1" applyAlignment="1" applyProtection="1">
      <alignment horizontal="center" wrapText="1"/>
    </xf>
    <xf numFmtId="0" fontId="0" fillId="4" borderId="6" xfId="0" applyNumberFormat="1" applyFont="1" applyFill="1" applyBorder="1" applyAlignment="1" applyProtection="1">
      <alignment wrapText="1"/>
    </xf>
    <xf numFmtId="0" fontId="0" fillId="4" borderId="7" xfId="0" applyNumberFormat="1" applyFont="1" applyFill="1" applyBorder="1" applyAlignment="1" applyProtection="1">
      <alignment wrapText="1"/>
    </xf>
    <xf numFmtId="0" fontId="4" fillId="0" borderId="2" xfId="0" applyNumberFormat="1" applyFont="1" applyFill="1" applyBorder="1" applyAlignment="1" applyProtection="1">
      <alignment horizontal="justify" vertical="top" wrapText="1"/>
    </xf>
    <xf numFmtId="0" fontId="4" fillId="0" borderId="26" xfId="0" applyNumberFormat="1" applyFont="1" applyFill="1" applyBorder="1" applyAlignment="1" applyProtection="1">
      <alignment horizontal="justify" vertical="top" wrapText="1"/>
    </xf>
    <xf numFmtId="0" fontId="4" fillId="0" borderId="28" xfId="0" applyNumberFormat="1" applyFont="1" applyFill="1" applyBorder="1" applyAlignment="1" applyProtection="1">
      <alignment horizontal="justify" vertical="top" wrapText="1"/>
    </xf>
    <xf numFmtId="0" fontId="4" fillId="0" borderId="29" xfId="0" applyNumberFormat="1" applyFont="1" applyFill="1" applyBorder="1" applyAlignment="1" applyProtection="1">
      <alignment horizontal="justify" vertical="top" wrapText="1"/>
    </xf>
    <xf numFmtId="0" fontId="3" fillId="5" borderId="55" xfId="0" applyNumberFormat="1" applyFont="1" applyFill="1" applyBorder="1" applyAlignment="1">
      <alignment horizontal="center" vertical="center" wrapText="1"/>
    </xf>
    <xf numFmtId="0" fontId="3" fillId="5" borderId="31" xfId="0" applyNumberFormat="1" applyFont="1" applyFill="1" applyBorder="1" applyAlignment="1">
      <alignment horizontal="center" vertical="center" wrapText="1"/>
    </xf>
    <xf numFmtId="0" fontId="24" fillId="0" borderId="57" xfId="0" applyFont="1" applyBorder="1" applyAlignment="1" applyProtection="1">
      <alignment horizontal="center" vertical="center"/>
    </xf>
    <xf numFmtId="0" fontId="24" fillId="0" borderId="45" xfId="0" applyFont="1" applyBorder="1" applyAlignment="1" applyProtection="1">
      <alignment horizontal="center" vertical="center"/>
    </xf>
    <xf numFmtId="0" fontId="24" fillId="0" borderId="37" xfId="0" applyFont="1" applyBorder="1" applyAlignment="1" applyProtection="1">
      <alignment horizontal="center" vertical="center"/>
    </xf>
    <xf numFmtId="0" fontId="24" fillId="0" borderId="58"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43" xfId="0" applyFont="1" applyBorder="1" applyAlignment="1" applyProtection="1">
      <alignment horizontal="center" vertical="center"/>
    </xf>
    <xf numFmtId="14" fontId="0" fillId="0" borderId="27" xfId="0" applyNumberFormat="1" applyFont="1" applyFill="1" applyBorder="1" applyAlignment="1" applyProtection="1">
      <alignment horizontal="left" wrapText="1"/>
    </xf>
    <xf numFmtId="0" fontId="0" fillId="0" borderId="28" xfId="0" applyNumberFormat="1" applyFont="1" applyFill="1" applyBorder="1" applyAlignment="1" applyProtection="1">
      <alignment horizontal="left" wrapText="1"/>
    </xf>
    <xf numFmtId="0" fontId="0" fillId="0" borderId="29" xfId="0" applyNumberFormat="1" applyFont="1" applyFill="1" applyBorder="1" applyAlignment="1" applyProtection="1">
      <alignment horizontal="left" wrapText="1"/>
    </xf>
    <xf numFmtId="0" fontId="0" fillId="5" borderId="20" xfId="0" applyFill="1" applyBorder="1" applyProtection="1">
      <alignment vertical="center"/>
    </xf>
    <xf numFmtId="0" fontId="4" fillId="5" borderId="20" xfId="0" applyNumberFormat="1" applyFont="1" applyFill="1" applyBorder="1" applyAlignment="1" applyProtection="1">
      <alignment horizontal="center" vertical="center" textRotation="90" wrapText="1"/>
    </xf>
    <xf numFmtId="0" fontId="6" fillId="5" borderId="21" xfId="0" applyFont="1" applyFill="1" applyBorder="1" applyAlignment="1">
      <alignment horizontal="center" vertical="center"/>
    </xf>
    <xf numFmtId="0" fontId="0" fillId="5" borderId="30" xfId="0" applyNumberFormat="1" applyFont="1" applyFill="1" applyBorder="1" applyAlignment="1" applyProtection="1">
      <alignment wrapText="1"/>
    </xf>
    <xf numFmtId="0" fontId="0" fillId="5" borderId="20" xfId="0" applyNumberFormat="1" applyFont="1" applyFill="1" applyBorder="1" applyAlignment="1" applyProtection="1">
      <alignment wrapText="1"/>
    </xf>
    <xf numFmtId="0" fontId="22" fillId="3" borderId="25" xfId="0" applyFont="1" applyFill="1" applyBorder="1" applyAlignment="1" applyProtection="1">
      <alignment horizontal="left" vertical="top"/>
    </xf>
    <xf numFmtId="0" fontId="22" fillId="3" borderId="3" xfId="0" applyFont="1" applyFill="1" applyBorder="1" applyAlignment="1" applyProtection="1">
      <alignment horizontal="left" vertical="top"/>
    </xf>
    <xf numFmtId="0" fontId="22" fillId="3" borderId="30" xfId="0" applyFont="1" applyFill="1" applyBorder="1" applyAlignment="1" applyProtection="1">
      <alignment horizontal="left" vertical="top"/>
    </xf>
    <xf numFmtId="0" fontId="22" fillId="3" borderId="40" xfId="0" applyFont="1" applyFill="1" applyBorder="1" applyAlignment="1" applyProtection="1">
      <alignment horizontal="left" vertical="top"/>
    </xf>
    <xf numFmtId="0" fontId="21" fillId="4" borderId="22" xfId="0" applyFont="1" applyFill="1" applyBorder="1" applyAlignment="1" applyProtection="1">
      <alignment horizontal="left" vertical="center"/>
    </xf>
    <xf numFmtId="0" fontId="21" fillId="4" borderId="34" xfId="0" applyFont="1" applyFill="1" applyBorder="1" applyAlignment="1" applyProtection="1">
      <alignment horizontal="left" vertical="center"/>
    </xf>
    <xf numFmtId="0" fontId="23" fillId="0" borderId="22" xfId="0" applyNumberFormat="1" applyFont="1" applyFill="1" applyBorder="1" applyAlignment="1" applyProtection="1">
      <alignment horizontal="left" vertical="center" wrapText="1"/>
    </xf>
    <xf numFmtId="0" fontId="23" fillId="0" borderId="23" xfId="0" applyNumberFormat="1" applyFont="1" applyFill="1" applyBorder="1" applyAlignment="1" applyProtection="1">
      <alignment horizontal="left" vertical="center" wrapText="1"/>
    </xf>
    <xf numFmtId="0" fontId="23" fillId="0" borderId="24" xfId="0" applyNumberFormat="1" applyFont="1" applyFill="1" applyBorder="1" applyAlignment="1" applyProtection="1">
      <alignment horizontal="left" vertical="center" wrapText="1"/>
    </xf>
    <xf numFmtId="0" fontId="0" fillId="0" borderId="25" xfId="0" applyNumberFormat="1" applyFont="1" applyFill="1" applyBorder="1" applyAlignment="1" applyProtection="1">
      <alignment horizontal="left" wrapText="1"/>
    </xf>
    <xf numFmtId="0" fontId="0" fillId="0" borderId="2" xfId="0" applyNumberFormat="1" applyFont="1" applyFill="1" applyBorder="1" applyAlignment="1" applyProtection="1">
      <alignment horizontal="left" wrapText="1"/>
    </xf>
    <xf numFmtId="0" fontId="0" fillId="0" borderId="26" xfId="0" applyNumberFormat="1" applyFont="1" applyFill="1" applyBorder="1" applyAlignment="1" applyProtection="1">
      <alignment horizontal="left" wrapText="1"/>
    </xf>
    <xf numFmtId="0" fontId="16" fillId="3" borderId="40" xfId="0" applyFont="1" applyFill="1" applyBorder="1" applyAlignment="1" applyProtection="1">
      <alignment horizontal="left" vertical="top"/>
    </xf>
    <xf numFmtId="0" fontId="0" fillId="0" borderId="5" xfId="0" applyBorder="1" applyAlignment="1" applyProtection="1">
      <alignment horizontal="center"/>
    </xf>
    <xf numFmtId="0" fontId="0" fillId="0" borderId="7"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5" xfId="0" applyBorder="1" applyAlignment="1" applyProtection="1">
      <alignment horizontal="center"/>
    </xf>
    <xf numFmtId="0" fontId="16" fillId="3" borderId="3" xfId="0" applyFont="1" applyFill="1" applyBorder="1" applyAlignment="1" applyProtection="1">
      <alignment horizontal="left" vertical="top"/>
    </xf>
    <xf numFmtId="0" fontId="26" fillId="0" borderId="22" xfId="0" applyFont="1" applyBorder="1" applyAlignment="1" applyProtection="1">
      <alignment horizontal="left" vertical="center" wrapText="1"/>
    </xf>
    <xf numFmtId="0" fontId="26" fillId="0" borderId="23" xfId="0" applyFont="1" applyBorder="1" applyAlignment="1" applyProtection="1">
      <alignment horizontal="left" vertical="center" wrapText="1"/>
    </xf>
    <xf numFmtId="0" fontId="26" fillId="0" borderId="34" xfId="0" applyFont="1" applyBorder="1" applyAlignment="1" applyProtection="1">
      <alignment horizontal="left" vertical="center" wrapText="1"/>
    </xf>
    <xf numFmtId="0" fontId="26" fillId="0" borderId="24" xfId="0" applyFont="1" applyBorder="1" applyAlignment="1" applyProtection="1">
      <alignment horizontal="left" vertical="center" wrapText="1"/>
    </xf>
    <xf numFmtId="14" fontId="26" fillId="0" borderId="30" xfId="0" applyNumberFormat="1" applyFont="1" applyBorder="1" applyAlignment="1" applyProtection="1">
      <alignment horizontal="left" vertical="center" wrapText="1"/>
    </xf>
    <xf numFmtId="0" fontId="26" fillId="0" borderId="20" xfId="0" applyFont="1" applyBorder="1" applyAlignment="1" applyProtection="1">
      <alignment horizontal="left" vertical="center" wrapText="1"/>
    </xf>
    <xf numFmtId="0" fontId="26" fillId="0" borderId="40"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14" fillId="0" borderId="5"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8" fillId="5" borderId="23" xfId="0" applyNumberFormat="1" applyFont="1" applyFill="1" applyBorder="1" applyAlignment="1" applyProtection="1">
      <alignment horizontal="center" vertical="center" wrapText="1"/>
    </xf>
    <xf numFmtId="0" fontId="8" fillId="5" borderId="23" xfId="1" applyFont="1" applyFill="1" applyBorder="1" applyAlignment="1" applyProtection="1">
      <alignment horizontal="center" vertical="center" wrapText="1"/>
    </xf>
    <xf numFmtId="0" fontId="8" fillId="5" borderId="18" xfId="0" applyNumberFormat="1" applyFont="1" applyFill="1" applyBorder="1" applyAlignment="1" applyProtection="1">
      <alignment horizontal="center" vertical="center" wrapText="1"/>
    </xf>
    <xf numFmtId="0" fontId="8" fillId="5" borderId="67" xfId="0" applyNumberFormat="1" applyFont="1" applyFill="1" applyBorder="1" applyAlignment="1" applyProtection="1">
      <alignment horizontal="center" vertical="center" wrapText="1"/>
    </xf>
    <xf numFmtId="0" fontId="9" fillId="5" borderId="28" xfId="0" applyNumberFormat="1" applyFont="1" applyFill="1" applyBorder="1" applyAlignment="1" applyProtection="1">
      <alignment horizontal="center" vertical="center" textRotation="90" wrapText="1"/>
    </xf>
    <xf numFmtId="0" fontId="8" fillId="5" borderId="34" xfId="0" applyNumberFormat="1" applyFont="1" applyFill="1" applyBorder="1" applyAlignment="1" applyProtection="1">
      <alignment horizontal="center" vertical="center" wrapText="1"/>
    </xf>
    <xf numFmtId="0" fontId="8" fillId="5" borderId="33" xfId="0" applyNumberFormat="1" applyFont="1" applyFill="1" applyBorder="1" applyAlignment="1" applyProtection="1">
      <alignment horizontal="center" vertical="center" wrapText="1"/>
    </xf>
    <xf numFmtId="0" fontId="8" fillId="5" borderId="70" xfId="0" applyNumberFormat="1" applyFont="1" applyFill="1" applyBorder="1" applyAlignment="1" applyProtection="1">
      <alignment horizontal="center" vertical="center" wrapText="1"/>
    </xf>
    <xf numFmtId="0" fontId="8" fillId="5" borderId="17" xfId="0" applyNumberFormat="1" applyFont="1" applyFill="1" applyBorder="1" applyAlignment="1" applyProtection="1">
      <alignment horizontal="center" vertical="center" wrapText="1"/>
    </xf>
    <xf numFmtId="0" fontId="8" fillId="5" borderId="56" xfId="0" applyNumberFormat="1" applyFont="1" applyFill="1" applyBorder="1" applyAlignment="1" applyProtection="1">
      <alignment horizontal="center" vertical="center" wrapText="1"/>
    </xf>
    <xf numFmtId="0" fontId="8" fillId="5" borderId="36" xfId="0" applyNumberFormat="1" applyFont="1" applyFill="1" applyBorder="1" applyAlignment="1" applyProtection="1">
      <alignment horizontal="center" vertical="center" wrapText="1"/>
    </xf>
    <xf numFmtId="0" fontId="8" fillId="5" borderId="48" xfId="0" applyNumberFormat="1" applyFont="1" applyFill="1" applyBorder="1" applyAlignment="1" applyProtection="1">
      <alignment horizontal="center" vertical="center" wrapText="1"/>
    </xf>
    <xf numFmtId="0" fontId="8" fillId="5" borderId="68" xfId="0" applyNumberFormat="1" applyFont="1" applyFill="1" applyBorder="1" applyAlignment="1" applyProtection="1">
      <alignment horizontal="center" vertical="center" wrapText="1"/>
    </xf>
    <xf numFmtId="0" fontId="8" fillId="5" borderId="70" xfId="0" applyNumberFormat="1" applyFont="1" applyFill="1" applyBorder="1" applyAlignment="1" applyProtection="1">
      <alignment horizontal="center" textRotation="90" wrapText="1"/>
    </xf>
    <xf numFmtId="0" fontId="8" fillId="5" borderId="17" xfId="0" applyNumberFormat="1" applyFont="1" applyFill="1" applyBorder="1" applyAlignment="1" applyProtection="1">
      <alignment horizontal="center" textRotation="90" wrapText="1"/>
    </xf>
    <xf numFmtId="0" fontId="8" fillId="5" borderId="57" xfId="0" applyNumberFormat="1" applyFont="1" applyFill="1" applyBorder="1" applyAlignment="1" applyProtection="1">
      <alignment horizontal="center" vertical="center" wrapText="1"/>
    </xf>
    <xf numFmtId="0" fontId="8" fillId="5" borderId="59" xfId="0" applyNumberFormat="1" applyFont="1" applyFill="1" applyBorder="1" applyAlignment="1" applyProtection="1">
      <alignment horizontal="center" vertical="center" wrapText="1"/>
    </xf>
    <xf numFmtId="0" fontId="8" fillId="5" borderId="22" xfId="1" applyFont="1" applyFill="1" applyBorder="1" applyAlignment="1" applyProtection="1">
      <alignment horizontal="center" vertical="center" wrapText="1"/>
    </xf>
    <xf numFmtId="0" fontId="8" fillId="5" borderId="24" xfId="1" applyFont="1" applyFill="1" applyBorder="1" applyAlignment="1" applyProtection="1">
      <alignment horizontal="center" vertical="center" wrapText="1"/>
    </xf>
    <xf numFmtId="0" fontId="9" fillId="5" borderId="29" xfId="0" applyNumberFormat="1" applyFont="1" applyFill="1" applyBorder="1" applyAlignment="1" applyProtection="1">
      <alignment horizontal="center" vertical="center" textRotation="90" wrapText="1"/>
    </xf>
    <xf numFmtId="0" fontId="8" fillId="5" borderId="35" xfId="0" applyNumberFormat="1" applyFont="1" applyFill="1" applyBorder="1" applyAlignment="1" applyProtection="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3" fillId="0" borderId="38"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3" fillId="0" borderId="39"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0" fillId="0" borderId="0" xfId="0" applyFill="1">
      <alignment vertical="center"/>
    </xf>
    <xf numFmtId="0" fontId="9" fillId="0" borderId="64" xfId="0" applyNumberFormat="1" applyFont="1" applyFill="1" applyBorder="1" applyAlignment="1" applyProtection="1">
      <alignment horizontal="left" vertical="center" wrapText="1"/>
    </xf>
    <xf numFmtId="0" fontId="25" fillId="0" borderId="66" xfId="0" applyNumberFormat="1" applyFont="1" applyFill="1" applyBorder="1" applyAlignment="1" applyProtection="1">
      <alignment horizontal="lef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25" fillId="0" borderId="70" xfId="0" applyFont="1" applyFill="1" applyBorder="1" applyAlignment="1">
      <alignment horizontal="left" vertical="center" wrapText="1"/>
    </xf>
    <xf numFmtId="0" fontId="4" fillId="0" borderId="23" xfId="0" applyFont="1" applyFill="1" applyBorder="1" applyAlignment="1" applyProtection="1">
      <alignment horizontal="center" vertical="center" wrapText="1"/>
      <protection locked="0"/>
    </xf>
    <xf numFmtId="0" fontId="4" fillId="0" borderId="70" xfId="0" applyFont="1" applyFill="1" applyBorder="1" applyAlignment="1">
      <alignment horizontal="center" vertical="center" wrapText="1"/>
    </xf>
    <xf numFmtId="0" fontId="4" fillId="0" borderId="70" xfId="0" applyFont="1" applyBorder="1" applyAlignment="1" applyProtection="1">
      <alignment horizontal="center" vertical="center" wrapText="1"/>
      <protection locked="0"/>
    </xf>
    <xf numFmtId="0" fontId="4" fillId="0" borderId="34" xfId="0" applyFont="1" applyBorder="1" applyAlignment="1" applyProtection="1">
      <alignment vertical="top" wrapText="1"/>
      <protection locked="0"/>
    </xf>
    <xf numFmtId="0" fontId="4" fillId="0" borderId="24" xfId="0" applyFont="1" applyBorder="1" applyAlignment="1" applyProtection="1">
      <alignment vertical="top" wrapText="1"/>
      <protection locked="0"/>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0" xfId="0" applyNumberFormat="1" applyFont="1" applyFill="1" applyBorder="1" applyAlignment="1" applyProtection="1">
      <alignment horizontal="left" vertical="center" wrapText="1"/>
    </xf>
    <xf numFmtId="0" fontId="9" fillId="0" borderId="42" xfId="0" applyNumberFormat="1" applyFont="1" applyFill="1" applyBorder="1" applyAlignment="1" applyProtection="1">
      <alignment horizontal="left" vertical="center" wrapText="1"/>
    </xf>
    <xf numFmtId="0" fontId="25" fillId="0" borderId="41" xfId="0" applyNumberFormat="1" applyFont="1" applyFill="1" applyBorder="1" applyAlignment="1" applyProtection="1">
      <alignment horizontal="left" vertical="center" wrapText="1"/>
    </xf>
    <xf numFmtId="0" fontId="4" fillId="0" borderId="46" xfId="0" applyNumberFormat="1" applyFont="1" applyFill="1" applyBorder="1" applyAlignment="1" applyProtection="1">
      <alignment horizontal="center" vertical="center" wrapText="1"/>
    </xf>
    <xf numFmtId="0" fontId="4" fillId="0" borderId="70" xfId="0" applyNumberFormat="1" applyFont="1" applyFill="1" applyBorder="1" applyAlignment="1" applyProtection="1">
      <alignment horizontal="center" vertical="center" wrapText="1"/>
    </xf>
    <xf numFmtId="0" fontId="4" fillId="0" borderId="56" xfId="0" applyNumberFormat="1" applyFont="1" applyFill="1" applyBorder="1" applyAlignment="1" applyProtection="1">
      <alignment horizontal="center" vertical="center" wrapText="1"/>
    </xf>
    <xf numFmtId="0" fontId="25" fillId="0" borderId="60" xfId="0" applyNumberFormat="1" applyFont="1" applyFill="1" applyBorder="1" applyAlignment="1" applyProtection="1">
      <alignment horizontal="left" vertical="center" wrapText="1"/>
    </xf>
    <xf numFmtId="0" fontId="4" fillId="0" borderId="42" xfId="0" applyNumberFormat="1" applyFont="1" applyFill="1" applyBorder="1" applyAlignment="1" applyProtection="1">
      <alignment horizontal="center" vertical="center" wrapText="1"/>
    </xf>
    <xf numFmtId="0" fontId="4" fillId="0" borderId="41" xfId="0" applyNumberFormat="1" applyFont="1" applyFill="1" applyBorder="1" applyAlignment="1" applyProtection="1">
      <alignment horizontal="left" vertical="top" wrapText="1"/>
      <protection locked="0"/>
    </xf>
    <xf numFmtId="14" fontId="4" fillId="0" borderId="60"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vertical="top" wrapText="1"/>
      <protection locked="0"/>
    </xf>
    <xf numFmtId="0" fontId="4" fillId="0" borderId="56" xfId="0" applyNumberFormat="1" applyFont="1" applyFill="1" applyBorder="1" applyAlignment="1" applyProtection="1">
      <alignment vertical="top" wrapText="1"/>
      <protection locked="0"/>
    </xf>
    <xf numFmtId="0" fontId="4" fillId="0" borderId="13" xfId="0" applyNumberFormat="1" applyFont="1" applyFill="1" applyBorder="1" applyAlignment="1" applyProtection="1">
      <alignment horizontal="center" vertical="center" wrapText="1"/>
    </xf>
    <xf numFmtId="0" fontId="4" fillId="0" borderId="61" xfId="0" applyNumberFormat="1" applyFont="1" applyFill="1" applyBorder="1" applyAlignment="1" applyProtection="1">
      <alignment horizontal="left" vertical="center" wrapText="1"/>
    </xf>
    <xf numFmtId="0" fontId="9" fillId="0" borderId="52" xfId="0" applyNumberFormat="1" applyFont="1" applyFill="1" applyBorder="1" applyAlignment="1" applyProtection="1">
      <alignment horizontal="left" vertical="center" wrapText="1"/>
    </xf>
    <xf numFmtId="0" fontId="25" fillId="0" borderId="53"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4" fillId="0" borderId="36" xfId="0" applyNumberFormat="1" applyFont="1" applyFill="1" applyBorder="1" applyAlignment="1" applyProtection="1">
      <alignment horizontal="center" vertical="center" wrapText="1"/>
    </xf>
    <xf numFmtId="0" fontId="4" fillId="0" borderId="61" xfId="0" applyNumberFormat="1" applyFont="1" applyFill="1" applyBorder="1" applyAlignment="1" applyProtection="1">
      <alignment horizontal="center" vertical="center" wrapText="1"/>
    </xf>
    <xf numFmtId="0" fontId="4" fillId="0" borderId="52" xfId="0" applyNumberFormat="1" applyFont="1" applyFill="1" applyBorder="1" applyAlignment="1" applyProtection="1">
      <alignment horizontal="center" vertical="center" wrapText="1"/>
    </xf>
    <xf numFmtId="0" fontId="4" fillId="0" borderId="53" xfId="0" applyNumberFormat="1" applyFont="1" applyFill="1" applyBorder="1" applyAlignment="1" applyProtection="1">
      <alignment horizontal="left" vertical="top" wrapText="1"/>
      <protection locked="0"/>
    </xf>
    <xf numFmtId="14" fontId="4" fillId="0" borderId="61" xfId="0" applyNumberFormat="1" applyFont="1" applyFill="1" applyBorder="1" applyAlignment="1" applyProtection="1">
      <alignment horizontal="center" vertical="center" wrapText="1"/>
      <protection locked="0"/>
    </xf>
    <xf numFmtId="0" fontId="4" fillId="0" borderId="14" xfId="0" applyNumberFormat="1" applyFont="1" applyFill="1" applyBorder="1" applyAlignment="1" applyProtection="1">
      <alignment vertical="top" wrapText="1"/>
      <protection locked="0"/>
    </xf>
    <xf numFmtId="0" fontId="4" fillId="0" borderId="36" xfId="0" applyNumberFormat="1" applyFont="1" applyFill="1" applyBorder="1" applyAlignment="1" applyProtection="1">
      <alignment vertical="top" wrapText="1"/>
      <protection locked="0"/>
    </xf>
    <xf numFmtId="0" fontId="4" fillId="0" borderId="8" xfId="0" applyNumberFormat="1" applyFont="1" applyFill="1" applyBorder="1" applyAlignment="1" applyProtection="1">
      <alignment horizontal="center" vertical="center" wrapText="1"/>
    </xf>
    <xf numFmtId="0" fontId="4" fillId="0" borderId="62" xfId="0" applyNumberFormat="1" applyFont="1" applyFill="1" applyBorder="1" applyAlignment="1" applyProtection="1">
      <alignment horizontal="left" vertical="center" wrapText="1"/>
    </xf>
    <xf numFmtId="0" fontId="4" fillId="0" borderId="49" xfId="0" applyNumberFormat="1" applyFont="1" applyFill="1" applyBorder="1" applyAlignment="1" applyProtection="1">
      <alignment horizontal="center" vertical="center" wrapText="1"/>
    </xf>
    <xf numFmtId="0" fontId="4" fillId="0" borderId="65" xfId="0" applyNumberFormat="1" applyFont="1" applyFill="1" applyBorder="1" applyAlignment="1" applyProtection="1">
      <alignment horizontal="center" vertical="center" wrapText="1"/>
    </xf>
    <xf numFmtId="0" fontId="4" fillId="0" borderId="63" xfId="0" applyNumberFormat="1" applyFont="1" applyFill="1" applyBorder="1" applyAlignment="1" applyProtection="1">
      <alignment horizontal="center" vertical="center" wrapText="1"/>
    </xf>
    <xf numFmtId="0" fontId="4" fillId="0" borderId="62" xfId="0" applyNumberFormat="1" applyFont="1" applyFill="1" applyBorder="1" applyAlignment="1" applyProtection="1">
      <alignment horizontal="center" vertical="center" wrapText="1"/>
    </xf>
    <xf numFmtId="0" fontId="4" fillId="0" borderId="64" xfId="0" applyNumberFormat="1" applyFont="1" applyFill="1" applyBorder="1" applyAlignment="1" applyProtection="1">
      <alignment horizontal="center" vertical="center" wrapText="1"/>
    </xf>
    <xf numFmtId="0" fontId="4" fillId="0" borderId="66" xfId="0" applyNumberFormat="1" applyFont="1" applyFill="1" applyBorder="1" applyAlignment="1" applyProtection="1">
      <alignment horizontal="left" vertical="top" wrapText="1"/>
      <protection locked="0"/>
    </xf>
    <xf numFmtId="0" fontId="4" fillId="0" borderId="9" xfId="0" applyNumberFormat="1" applyFont="1" applyFill="1" applyBorder="1" applyAlignment="1" applyProtection="1">
      <alignment vertical="top" wrapText="1"/>
      <protection locked="0"/>
    </xf>
    <xf numFmtId="0" fontId="4" fillId="0" borderId="63" xfId="0" applyNumberFormat="1" applyFont="1" applyFill="1" applyBorder="1" applyAlignment="1" applyProtection="1">
      <alignment vertical="top" wrapText="1"/>
      <protection locked="0"/>
    </xf>
    <xf numFmtId="0" fontId="9" fillId="0" borderId="65"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70" xfId="0" applyFont="1" applyFill="1" applyBorder="1" applyAlignment="1">
      <alignment horizontal="left" vertical="center" wrapText="1"/>
    </xf>
    <xf numFmtId="0" fontId="4" fillId="0" borderId="70" xfId="0" applyFont="1" applyFill="1" applyBorder="1" applyAlignment="1">
      <alignment horizontal="justify" vertical="center" wrapText="1"/>
    </xf>
    <xf numFmtId="0" fontId="4" fillId="0" borderId="56"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49" xfId="0" applyFont="1" applyFill="1" applyBorder="1" applyAlignment="1">
      <alignment horizontal="center" vertical="center" wrapText="1"/>
    </xf>
    <xf numFmtId="0" fontId="4" fillId="0" borderId="65" xfId="0" applyFont="1" applyFill="1" applyBorder="1" applyAlignment="1">
      <alignment horizontal="left" vertical="center" wrapText="1"/>
    </xf>
    <xf numFmtId="0" fontId="4" fillId="0" borderId="65" xfId="0" applyFont="1" applyFill="1" applyBorder="1" applyAlignment="1">
      <alignment horizontal="center" vertical="center" wrapText="1"/>
    </xf>
    <xf numFmtId="0" fontId="4" fillId="0" borderId="65" xfId="0" applyFont="1" applyFill="1" applyBorder="1" applyAlignment="1">
      <alignment horizontal="justify" vertical="center" wrapText="1"/>
    </xf>
    <xf numFmtId="0" fontId="4" fillId="0" borderId="63" xfId="0" applyFont="1" applyFill="1" applyBorder="1" applyAlignment="1">
      <alignment horizontal="justify" vertical="center" wrapText="1"/>
    </xf>
    <xf numFmtId="0" fontId="4" fillId="0" borderId="65" xfId="0" applyFont="1" applyFill="1" applyBorder="1" applyAlignment="1" applyProtection="1">
      <alignment horizontal="center" vertical="center" wrapText="1"/>
      <protection locked="0"/>
    </xf>
    <xf numFmtId="0" fontId="4" fillId="0" borderId="65" xfId="0" applyFont="1" applyFill="1" applyBorder="1" applyAlignment="1" applyProtection="1">
      <alignment vertical="center" wrapText="1"/>
      <protection locked="0"/>
    </xf>
    <xf numFmtId="0" fontId="4" fillId="0" borderId="63" xfId="0" applyFont="1" applyFill="1" applyBorder="1" applyAlignment="1" applyProtection="1">
      <alignment vertical="center" wrapText="1"/>
      <protection locked="0"/>
    </xf>
    <xf numFmtId="0" fontId="25" fillId="0" borderId="65" xfId="0" applyFont="1" applyFill="1" applyBorder="1" applyAlignment="1" applyProtection="1">
      <alignment wrapText="1"/>
      <protection locked="0"/>
    </xf>
    <xf numFmtId="0" fontId="4" fillId="0" borderId="66" xfId="0" applyFont="1" applyFill="1" applyBorder="1" applyAlignment="1" applyProtection="1">
      <alignment vertical="top" wrapText="1"/>
      <protection locked="0"/>
    </xf>
    <xf numFmtId="0" fontId="4" fillId="0" borderId="63" xfId="0" applyFont="1" applyFill="1" applyBorder="1" applyAlignment="1" applyProtection="1">
      <alignment vertical="top" wrapText="1"/>
      <protection locked="0"/>
    </xf>
    <xf numFmtId="0" fontId="27" fillId="0" borderId="21" xfId="0" applyFont="1" applyFill="1" applyBorder="1" applyAlignment="1">
      <alignment horizontal="justify" vertical="center" wrapText="1"/>
    </xf>
    <xf numFmtId="0" fontId="0" fillId="0" borderId="21" xfId="0"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4" fillId="0" borderId="23" xfId="0" applyFont="1" applyBorder="1" applyAlignment="1" applyProtection="1">
      <alignment vertical="top" wrapText="1"/>
      <protection locked="0"/>
    </xf>
    <xf numFmtId="0" fontId="28" fillId="0" borderId="49" xfId="0" applyFont="1" applyFill="1" applyBorder="1" applyAlignment="1">
      <alignment horizontal="center" vertical="center" wrapText="1"/>
    </xf>
    <xf numFmtId="0" fontId="28" fillId="0" borderId="65" xfId="0" applyFont="1" applyFill="1" applyBorder="1" applyAlignment="1">
      <alignment horizontal="left" vertical="center" wrapText="1"/>
    </xf>
    <xf numFmtId="0" fontId="28" fillId="0" borderId="65" xfId="0" applyFont="1" applyFill="1" applyBorder="1" applyAlignment="1">
      <alignment horizontal="left" vertical="top" wrapText="1"/>
    </xf>
    <xf numFmtId="0" fontId="30" fillId="0" borderId="65" xfId="0" applyFont="1" applyFill="1" applyBorder="1" applyAlignment="1">
      <alignment horizontal="left" vertical="center" wrapText="1"/>
    </xf>
    <xf numFmtId="0" fontId="28" fillId="0" borderId="65" xfId="0" applyFont="1" applyFill="1" applyBorder="1" applyAlignment="1">
      <alignment horizontal="center" vertical="center" wrapText="1"/>
    </xf>
    <xf numFmtId="0" fontId="28" fillId="0" borderId="65" xfId="0" applyFont="1" applyFill="1" applyBorder="1" applyAlignment="1" applyProtection="1">
      <alignment vertical="center" wrapText="1"/>
      <protection locked="0"/>
    </xf>
    <xf numFmtId="0" fontId="28" fillId="0" borderId="65" xfId="0" applyFont="1" applyFill="1" applyBorder="1" applyAlignment="1" applyProtection="1">
      <alignment horizontal="center" vertical="center" wrapText="1"/>
      <protection locked="0"/>
    </xf>
    <xf numFmtId="0" fontId="28" fillId="0" borderId="63" xfId="0" applyFont="1" applyFill="1" applyBorder="1" applyAlignment="1" applyProtection="1">
      <alignment vertical="center" wrapText="1"/>
      <protection locked="0"/>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23" xfId="0" applyFont="1" applyFill="1" applyBorder="1" applyAlignment="1" applyProtection="1">
      <alignment vertical="top" wrapText="1"/>
      <protection locked="0"/>
    </xf>
    <xf numFmtId="0" fontId="4" fillId="0" borderId="65" xfId="0" applyFont="1" applyFill="1" applyBorder="1" applyAlignment="1" applyProtection="1">
      <alignment vertical="top" wrapText="1"/>
      <protection locked="0"/>
    </xf>
    <xf numFmtId="14" fontId="4" fillId="0" borderId="65" xfId="0" applyNumberFormat="1" applyFont="1" applyFill="1" applyBorder="1" applyAlignment="1" applyProtection="1">
      <alignment horizontal="center"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65" xfId="0" applyFont="1" applyBorder="1" applyAlignment="1" applyProtection="1">
      <alignment horizontal="center" vertical="center" wrapText="1"/>
      <protection locked="0"/>
    </xf>
    <xf numFmtId="0" fontId="0" fillId="0" borderId="70" xfId="0" applyBorder="1" applyAlignment="1">
      <alignment vertical="center" wrapText="1"/>
    </xf>
    <xf numFmtId="0" fontId="4" fillId="2" borderId="70" xfId="0" applyFont="1" applyFill="1" applyBorder="1" applyAlignment="1">
      <alignment horizontal="center" vertical="center" wrapText="1"/>
    </xf>
    <xf numFmtId="0" fontId="25" fillId="0" borderId="70" xfId="0" applyFont="1" applyBorder="1" applyAlignment="1" applyProtection="1">
      <alignment vertical="center" wrapText="1"/>
      <protection locked="0"/>
    </xf>
    <xf numFmtId="0" fontId="4" fillId="0" borderId="41" xfId="0" applyFont="1" applyBorder="1" applyAlignment="1" applyProtection="1">
      <alignment vertical="top" wrapText="1"/>
      <protection locked="0"/>
    </xf>
    <xf numFmtId="0" fontId="4" fillId="0" borderId="56" xfId="0" applyFont="1" applyBorder="1" applyAlignment="1" applyProtection="1">
      <alignment horizontal="left" vertical="top" wrapText="1"/>
      <protection locked="0"/>
    </xf>
    <xf numFmtId="0" fontId="0" fillId="0" borderId="65" xfId="0" applyBorder="1" applyAlignment="1">
      <alignment vertical="center" wrapText="1"/>
    </xf>
    <xf numFmtId="0" fontId="4" fillId="2" borderId="65" xfId="0" applyFont="1" applyFill="1" applyBorder="1" applyAlignment="1">
      <alignment horizontal="center" vertical="center" wrapText="1"/>
    </xf>
    <xf numFmtId="0" fontId="4" fillId="0" borderId="65" xfId="0" applyFont="1" applyBorder="1" applyAlignment="1" applyProtection="1">
      <alignment vertical="center" wrapText="1"/>
      <protection locked="0"/>
    </xf>
    <xf numFmtId="0" fontId="4" fillId="0" borderId="63" xfId="0" applyFont="1" applyBorder="1" applyAlignment="1" applyProtection="1">
      <alignment horizontal="left" vertical="center" wrapText="1"/>
      <protection locked="0"/>
    </xf>
    <xf numFmtId="0" fontId="4" fillId="0" borderId="47"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44" xfId="0" applyFont="1" applyBorder="1" applyAlignment="1" applyProtection="1">
      <alignment horizontal="left" vertical="center" wrapText="1"/>
      <protection locked="0"/>
    </xf>
    <xf numFmtId="0" fontId="4" fillId="2" borderId="44" xfId="0" applyFont="1" applyFill="1" applyBorder="1" applyAlignment="1">
      <alignment horizontal="center" vertical="center" wrapText="1"/>
    </xf>
    <xf numFmtId="0" fontId="4" fillId="0" borderId="44" xfId="0" applyFont="1" applyBorder="1" applyAlignment="1" applyProtection="1">
      <alignment vertical="center" wrapText="1"/>
      <protection locked="0"/>
    </xf>
    <xf numFmtId="0" fontId="4" fillId="0" borderId="44" xfId="0" applyFont="1" applyBorder="1" applyAlignment="1" applyProtection="1">
      <alignment horizontal="center" vertical="center" wrapText="1"/>
      <protection locked="0"/>
    </xf>
    <xf numFmtId="0" fontId="4" fillId="0" borderId="54" xfId="0" applyFont="1" applyBorder="1" applyAlignment="1" applyProtection="1">
      <alignment horizontal="left" vertical="center" wrapText="1"/>
      <protection locked="0"/>
    </xf>
    <xf numFmtId="0" fontId="32" fillId="0" borderId="65" xfId="0" applyFont="1" applyFill="1" applyBorder="1" applyAlignment="1">
      <alignment horizontal="left" vertical="center" wrapText="1"/>
    </xf>
    <xf numFmtId="0" fontId="4" fillId="0" borderId="65" xfId="0" applyFont="1" applyBorder="1" applyAlignment="1" applyProtection="1">
      <alignment horizontal="left" vertical="center" wrapText="1"/>
      <protection locked="0"/>
    </xf>
    <xf numFmtId="0" fontId="4" fillId="0" borderId="65" xfId="0" applyFont="1" applyBorder="1" applyAlignment="1">
      <alignment vertical="center" wrapText="1"/>
    </xf>
    <xf numFmtId="0" fontId="4" fillId="0" borderId="63" xfId="0" applyFont="1" applyBorder="1" applyAlignment="1">
      <alignment horizontal="left" vertical="center" wrapText="1"/>
    </xf>
    <xf numFmtId="0" fontId="4" fillId="0" borderId="65" xfId="0" applyFont="1" applyBorder="1" applyAlignment="1" applyProtection="1">
      <alignment vertical="top" wrapText="1"/>
      <protection locked="0"/>
    </xf>
    <xf numFmtId="0" fontId="4" fillId="0" borderId="63" xfId="0" applyFont="1" applyBorder="1" applyAlignment="1" applyProtection="1">
      <alignment vertical="top" wrapText="1"/>
      <protection locked="0"/>
    </xf>
    <xf numFmtId="0" fontId="4" fillId="0" borderId="34" xfId="0" applyFont="1" applyBorder="1" applyAlignment="1" applyProtection="1">
      <alignment horizontal="left" vertical="center" wrapText="1"/>
      <protection locked="0"/>
    </xf>
    <xf numFmtId="0" fontId="25" fillId="0" borderId="23" xfId="0" applyFont="1" applyFill="1" applyBorder="1" applyAlignment="1" applyProtection="1">
      <alignment horizontal="left" vertical="center" wrapText="1"/>
      <protection locked="0"/>
    </xf>
    <xf numFmtId="14" fontId="9" fillId="0" borderId="65" xfId="0" applyNumberFormat="1" applyFont="1" applyBorder="1" applyAlignment="1" applyProtection="1">
      <alignment horizontal="center" vertical="center" wrapText="1"/>
      <protection locked="0"/>
    </xf>
    <xf numFmtId="0" fontId="4" fillId="0" borderId="37" xfId="0" applyFont="1" applyBorder="1" applyAlignment="1" applyProtection="1">
      <alignment vertical="top" wrapText="1"/>
      <protection locked="0"/>
    </xf>
    <xf numFmtId="0" fontId="25" fillId="0" borderId="65" xfId="0" applyFont="1" applyFill="1" applyBorder="1" applyAlignment="1" applyProtection="1">
      <alignment horizontal="left" vertical="top" wrapText="1"/>
      <protection locked="0"/>
    </xf>
    <xf numFmtId="0" fontId="4" fillId="0" borderId="63" xfId="0" applyFont="1" applyBorder="1" applyAlignment="1" applyProtection="1">
      <alignment vertical="center" wrapText="1"/>
      <protection locked="0"/>
    </xf>
    <xf numFmtId="0" fontId="4" fillId="0" borderId="3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6" borderId="65" xfId="0" applyFont="1" applyFill="1" applyBorder="1" applyAlignment="1">
      <alignment horizontal="center" vertical="center" wrapText="1"/>
    </xf>
    <xf numFmtId="0" fontId="4" fillId="0" borderId="21" xfId="0" applyFont="1" applyBorder="1" applyAlignment="1" applyProtection="1">
      <alignment vertical="top" wrapText="1"/>
      <protection locked="0"/>
    </xf>
    <xf numFmtId="0" fontId="4" fillId="0" borderId="21" xfId="0" applyFont="1" applyBorder="1" applyAlignment="1" applyProtection="1">
      <alignment horizontal="center" vertical="top" wrapText="1"/>
      <protection locked="0"/>
    </xf>
    <xf numFmtId="0" fontId="4" fillId="0" borderId="55" xfId="0" applyFont="1" applyBorder="1" applyAlignment="1" applyProtection="1">
      <alignment vertical="top" wrapText="1"/>
      <protection locked="0"/>
    </xf>
    <xf numFmtId="0" fontId="4" fillId="0" borderId="23" xfId="0" applyFont="1" applyFill="1" applyBorder="1" applyAlignment="1">
      <alignment horizontal="left" vertical="top" wrapText="1"/>
    </xf>
    <xf numFmtId="0" fontId="34" fillId="0" borderId="23" xfId="0" applyFont="1" applyFill="1" applyBorder="1" applyAlignment="1">
      <alignment horizontal="left" vertical="center" wrapText="1"/>
    </xf>
    <xf numFmtId="0" fontId="25" fillId="0" borderId="23" xfId="0" applyFont="1" applyFill="1" applyBorder="1" applyAlignment="1">
      <alignment horizontal="left" vertical="top" wrapText="1"/>
    </xf>
  </cellXfs>
  <cellStyles count="2">
    <cellStyle name="Normal" xfId="0" builtinId="0"/>
    <cellStyle name="Normal 2" xfId="1" xr:uid="{00000000-0005-0000-0000-000001000000}"/>
  </cellStyles>
  <dxfs count="346">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ont>
        <color indexed="16"/>
      </font>
      <fill>
        <patternFill patternType="solid">
          <bgColor indexed="34"/>
        </patternFill>
      </fill>
    </dxf>
    <dxf>
      <font>
        <color indexed="16"/>
      </font>
      <fill>
        <patternFill patternType="solid">
          <bgColor indexed="52"/>
        </patternFill>
      </fill>
    </dxf>
    <dxf>
      <fill>
        <patternFill>
          <bgColor rgb="FFFF00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ont>
        <color indexed="16"/>
      </font>
      <fill>
        <patternFill patternType="solid">
          <bgColor indexed="34"/>
        </patternFill>
      </fill>
    </dxf>
    <dxf>
      <font>
        <color indexed="16"/>
      </font>
      <fill>
        <patternFill patternType="solid">
          <bgColor indexed="52"/>
        </patternFill>
      </fill>
    </dxf>
    <dxf>
      <fill>
        <patternFill>
          <bgColor rgb="FFFF00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rgb="FF000000"/>
      </font>
      <fill>
        <patternFill patternType="solid">
          <bgColor rgb="FFFFFF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34"/>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7B7B7"/>
      <rgbColor rgb="00FF9900"/>
      <rgbColor rgb="00FFF2CC"/>
      <rgbColor rgb="00F3F3F3"/>
      <rgbColor rgb="00FFE599"/>
      <rgbColor rgb="00B6D7A8"/>
      <rgbColor rgb="00FFFF00"/>
      <rgbColor rgb="00FF0000"/>
      <rgbColor rgb="00000000"/>
      <rgbColor rgb="0000FF00"/>
      <rgbColor rgb="00C9DAF8"/>
      <rgbColor rgb="00D5A6BD"/>
      <rgbColor rgb="009FC5E8"/>
      <rgbColor rgb="00D9D9D9"/>
      <rgbColor rgb="00D0E0E3"/>
      <rgbColor rgb="00A4C2F4"/>
      <rgbColor rgb="00EFEFEF"/>
      <rgbColor rgb="00DD7E6B"/>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00CC00"/>
      <color rgb="FF00FF00"/>
      <color rgb="FF008000"/>
      <color rgb="FFFFFF00"/>
      <color rgb="FF33CC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417756</xdr:colOff>
      <xdr:row>0</xdr:row>
      <xdr:rowOff>105997</xdr:rowOff>
    </xdr:from>
    <xdr:to>
      <xdr:col>1</xdr:col>
      <xdr:colOff>1080275</xdr:colOff>
      <xdr:row>3</xdr:row>
      <xdr:rowOff>151006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152" y="105997"/>
          <a:ext cx="662519" cy="7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149402</xdr:colOff>
      <xdr:row>0</xdr:row>
      <xdr:rowOff>85044</xdr:rowOff>
    </xdr:from>
    <xdr:to>
      <xdr:col>0</xdr:col>
      <xdr:colOff>923309</xdr:colOff>
      <xdr:row>3</xdr:row>
      <xdr:rowOff>224312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02" y="85044"/>
          <a:ext cx="773907" cy="963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78713</xdr:colOff>
      <xdr:row>0</xdr:row>
      <xdr:rowOff>49929</xdr:rowOff>
    </xdr:from>
    <xdr:to>
      <xdr:col>1</xdr:col>
      <xdr:colOff>734333</xdr:colOff>
      <xdr:row>3</xdr:row>
      <xdr:rowOff>126128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3416" y="49929"/>
          <a:ext cx="655620" cy="796331"/>
        </a:xfrm>
        <a:prstGeom prst="rect">
          <a:avLst/>
        </a:prstGeom>
      </xdr:spPr>
    </xdr:pic>
    <xdr:clientData/>
  </xdr:twoCellAnchor>
  <xdr:twoCellAnchor editAs="oneCell">
    <xdr:from>
      <xdr:col>16</xdr:col>
      <xdr:colOff>2333</xdr:colOff>
      <xdr:row>0</xdr:row>
      <xdr:rowOff>247649</xdr:rowOff>
    </xdr:from>
    <xdr:to>
      <xdr:col>20</xdr:col>
      <xdr:colOff>666750</xdr:colOff>
      <xdr:row>13</xdr:row>
      <xdr:rowOff>35067</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93908" y="247649"/>
          <a:ext cx="4674442" cy="3601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9524</xdr:colOff>
      <xdr:row>1</xdr:row>
      <xdr:rowOff>9525</xdr:rowOff>
    </xdr:from>
    <xdr:to>
      <xdr:col>24</xdr:col>
      <xdr:colOff>133349</xdr:colOff>
      <xdr:row>13</xdr:row>
      <xdr:rowOff>37027</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54124" y="257175"/>
          <a:ext cx="3552825" cy="359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510267</xdr:colOff>
      <xdr:row>0</xdr:row>
      <xdr:rowOff>68036</xdr:rowOff>
    </xdr:from>
    <xdr:to>
      <xdr:col>1</xdr:col>
      <xdr:colOff>1290767</xdr:colOff>
      <xdr:row>3</xdr:row>
      <xdr:rowOff>181429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071" y="68036"/>
          <a:ext cx="780500" cy="9638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137122</xdr:colOff>
      <xdr:row>0</xdr:row>
      <xdr:rowOff>154901</xdr:rowOff>
    </xdr:from>
    <xdr:to>
      <xdr:col>1</xdr:col>
      <xdr:colOff>1045393</xdr:colOff>
      <xdr:row>3</xdr:row>
      <xdr:rowOff>171236</xdr:rowOff>
    </xdr:to>
    <xdr:pic>
      <xdr:nvPicPr>
        <xdr:cNvPr id="2" name="Imagen 1" descr="D:\Mis documentos\Downloads\ut2_low.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701" y="154901"/>
          <a:ext cx="908271" cy="829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4.%20MR.%20INVESTIGACI&#211;N_(V04-13-08-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2.%20MAPA_DE_RIESGOS%20GTI(V01-30-04-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12.%20MR%20G.BIBLIOTECARIA_(V07-02-08-20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13.%20MR%20GESTI&#211;N%20DOCUMENTAL_(V07_05_09_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14.%20MR.%20GDH_02_08_2019)%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15%20MAPA_DE_RIESGOS%20GMC%20(V07-03-09-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5.%20MR%20PROY.%20SOCIAL_16%20de%20julio%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6.%20MR%20GPI_(V07-06-06-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7.%20MR%20GESTI&#211;N%20DE%20LA%20COMUNICACI&#211;N_(V07_09_07_201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10.%20MR%20GF_(V07-13-08-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8.%20MR%20GBS_(V08-08-07-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9%20MR%20GTH_(V07-14-08-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11.%20MR%20GESTI&#211;N%20LOG&#205;STICA_(V07_16_08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16.%20MR%20GARCA_(V07-06-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refreshError="1">
        <row r="11">
          <cell r="A11">
            <v>1</v>
          </cell>
          <cell r="B11" t="str">
            <v>Incumplir los compromisos pactados por parte de los grupos y semilleros de investigación,  financiados por la Institución y/o cofinanciados</v>
          </cell>
          <cell r="C11">
            <v>5</v>
          </cell>
          <cell r="D11">
            <v>4</v>
          </cell>
          <cell r="E11" t="str">
            <v>E</v>
          </cell>
          <cell r="F11" t="str">
            <v>Zona de Riesgo Extrema</v>
          </cell>
          <cell r="G11" t="str">
            <v xml:space="preserve">Seguimiento al cronograma y al
presupuesto, plan   estratégico y
operativo.
</v>
          </cell>
          <cell r="Q11">
            <v>3</v>
          </cell>
          <cell r="R11">
            <v>4</v>
          </cell>
          <cell r="X11" t="str">
            <v>E</v>
          </cell>
          <cell r="Y11" t="str">
            <v>Zona de Riesgo Extrema</v>
          </cell>
          <cell r="Z11" t="str">
            <v>Evitar</v>
          </cell>
        </row>
        <row r="12">
          <cell r="A12">
            <v>2</v>
          </cell>
          <cell r="B12" t="str">
            <v>No divulgar los productos de investigación</v>
          </cell>
          <cell r="C12">
            <v>4</v>
          </cell>
          <cell r="D12">
            <v>3</v>
          </cell>
          <cell r="E12" t="str">
            <v>A</v>
          </cell>
          <cell r="F12" t="str">
            <v>Zona de Riesgo Alta</v>
          </cell>
          <cell r="G12" t="str">
            <v xml:space="preserve">Actas de terminación del proyeto
</v>
          </cell>
          <cell r="Q12">
            <v>2</v>
          </cell>
          <cell r="R12">
            <v>3</v>
          </cell>
          <cell r="X12" t="str">
            <v>M</v>
          </cell>
          <cell r="Y12" t="str">
            <v>Zona de Riesgo Moderada</v>
          </cell>
          <cell r="Z12" t="str">
            <v>Reducir el Riesgo</v>
          </cell>
        </row>
        <row r="13">
          <cell r="A13">
            <v>3</v>
          </cell>
          <cell r="B13" t="str">
            <v>Perder parcial o totalmente información por problemas en la infraestructura tecnológica</v>
          </cell>
          <cell r="C13">
            <v>3</v>
          </cell>
          <cell r="D13">
            <v>4</v>
          </cell>
          <cell r="E13" t="str">
            <v>E</v>
          </cell>
          <cell r="F13" t="str">
            <v>Zona de Riesgo Extrema</v>
          </cell>
          <cell r="G13" t="str">
            <v xml:space="preserve">
1. Procedimiento Presentación y Seguimiento de Proyectos de Investigación. 
</v>
          </cell>
          <cell r="Q13">
            <v>1</v>
          </cell>
          <cell r="R13">
            <v>4</v>
          </cell>
          <cell r="X13" t="str">
            <v>A</v>
          </cell>
          <cell r="Y13" t="str">
            <v>Zona de Riesgo Alta</v>
          </cell>
          <cell r="Z13" t="str">
            <v>Evitar el Riesgo</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 val="Hoja1"/>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refreshError="1">
        <row r="18">
          <cell r="C18">
            <v>5</v>
          </cell>
          <cell r="D18">
            <v>5</v>
          </cell>
          <cell r="E18" t="str">
            <v>E</v>
          </cell>
          <cell r="F18" t="str">
            <v>Zona de Riesgo Extrema</v>
          </cell>
          <cell r="G18" t="str">
            <v xml:space="preserve">Procedimiento Administración de
Archivos
</v>
          </cell>
          <cell r="Z18">
            <v>1</v>
          </cell>
          <cell r="AA18">
            <v>4</v>
          </cell>
          <cell r="AG18" t="str">
            <v>B</v>
          </cell>
          <cell r="AH18" t="str">
            <v>Zona de Riesgo Baja</v>
          </cell>
          <cell r="AI18" t="str">
            <v>Reducir o Evitar el Riesgo</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1:G35"/>
  <sheetViews>
    <sheetView view="pageBreakPreview" zoomScale="85" zoomScaleNormal="85" zoomScaleSheetLayoutView="85" workbookViewId="0">
      <selection activeCell="C7" sqref="C7:D7"/>
    </sheetView>
  </sheetViews>
  <sheetFormatPr baseColWidth="10" defaultColWidth="17.140625" defaultRowHeight="12.75" customHeight="1" x14ac:dyDescent="0.2"/>
  <cols>
    <col min="1" max="1" width="4.28515625" style="2" customWidth="1" collapsed="1"/>
    <col min="2" max="2" width="29.7109375" style="2" customWidth="1" collapsed="1"/>
    <col min="3" max="3" width="75" style="2" customWidth="1" collapsed="1"/>
    <col min="4" max="4" width="33.85546875" style="2" customWidth="1" collapsed="1"/>
    <col min="5" max="16384" width="17.140625" style="2" collapsed="1"/>
  </cols>
  <sheetData>
    <row r="1" spans="1:7" s="16" customFormat="1" ht="19.5" customHeight="1" x14ac:dyDescent="0.2">
      <c r="A1" s="144"/>
      <c r="B1" s="145"/>
      <c r="C1" s="148" t="s">
        <v>41</v>
      </c>
      <c r="D1" s="34" t="s">
        <v>42</v>
      </c>
    </row>
    <row r="2" spans="1:7" s="7" customFormat="1" ht="19.5" customHeight="1" x14ac:dyDescent="0.2">
      <c r="A2" s="146"/>
      <c r="B2" s="147"/>
      <c r="C2" s="149"/>
      <c r="D2" s="35" t="s">
        <v>194</v>
      </c>
    </row>
    <row r="3" spans="1:7" s="22" customFormat="1" ht="19.5" customHeight="1" x14ac:dyDescent="0.2">
      <c r="A3" s="146"/>
      <c r="B3" s="147"/>
      <c r="C3" s="150" t="s">
        <v>73</v>
      </c>
      <c r="D3" s="36" t="s">
        <v>132</v>
      </c>
    </row>
    <row r="4" spans="1:7" ht="19.5" customHeight="1" thickBot="1" x14ac:dyDescent="0.25">
      <c r="A4" s="146"/>
      <c r="B4" s="147"/>
      <c r="C4" s="150"/>
      <c r="D4" s="37" t="s">
        <v>196</v>
      </c>
    </row>
    <row r="5" spans="1:7" s="10" customFormat="1" ht="44.25" customHeight="1" thickBot="1" x14ac:dyDescent="0.25">
      <c r="A5" s="151" t="s">
        <v>91</v>
      </c>
      <c r="B5" s="152"/>
      <c r="C5" s="155" t="s">
        <v>193</v>
      </c>
      <c r="D5" s="156"/>
      <c r="E5" s="9"/>
      <c r="F5" s="9"/>
      <c r="G5" s="9"/>
    </row>
    <row r="6" spans="1:7" s="10" customFormat="1" ht="24.75" customHeight="1" thickBot="1" x14ac:dyDescent="0.25">
      <c r="A6" s="159" t="s">
        <v>54</v>
      </c>
      <c r="B6" s="160"/>
      <c r="C6" s="163" t="s">
        <v>211</v>
      </c>
      <c r="D6" s="164"/>
      <c r="E6" s="9"/>
      <c r="F6" s="9"/>
      <c r="G6" s="9"/>
    </row>
    <row r="7" spans="1:7" s="10" customFormat="1" ht="52.5" customHeight="1" thickBot="1" x14ac:dyDescent="0.25">
      <c r="A7" s="161" t="s">
        <v>55</v>
      </c>
      <c r="B7" s="162"/>
      <c r="C7" s="165" t="s">
        <v>212</v>
      </c>
      <c r="D7" s="166"/>
      <c r="E7" s="9"/>
      <c r="F7" s="9"/>
      <c r="G7" s="9"/>
    </row>
    <row r="8" spans="1:7" s="10" customFormat="1" ht="27" customHeight="1" thickBot="1" x14ac:dyDescent="0.25">
      <c r="A8" s="153" t="s">
        <v>44</v>
      </c>
      <c r="B8" s="154"/>
      <c r="C8" s="157">
        <v>43957</v>
      </c>
      <c r="D8" s="158"/>
      <c r="E8" s="11"/>
      <c r="F8" s="11"/>
      <c r="G8" s="11"/>
    </row>
    <row r="9" spans="1:7" ht="34.5" customHeight="1" thickBot="1" x14ac:dyDescent="0.25">
      <c r="A9" s="90" t="s">
        <v>5</v>
      </c>
      <c r="B9" s="95" t="s">
        <v>69</v>
      </c>
      <c r="C9" s="134" t="s">
        <v>72</v>
      </c>
      <c r="D9" s="135"/>
    </row>
    <row r="10" spans="1:7" ht="81.75" customHeight="1" x14ac:dyDescent="0.2">
      <c r="A10" s="91">
        <v>1</v>
      </c>
      <c r="B10" s="106" t="s">
        <v>47</v>
      </c>
      <c r="C10" s="136" t="s">
        <v>171</v>
      </c>
      <c r="D10" s="137"/>
    </row>
    <row r="11" spans="1:7" s="31" customFormat="1" ht="81.75" customHeight="1" x14ac:dyDescent="0.2">
      <c r="A11" s="92">
        <v>2</v>
      </c>
      <c r="B11" s="105" t="s">
        <v>48</v>
      </c>
      <c r="C11" s="132" t="s">
        <v>159</v>
      </c>
      <c r="D11" s="133"/>
    </row>
    <row r="12" spans="1:7" s="63" customFormat="1" ht="81.75" customHeight="1" x14ac:dyDescent="0.2">
      <c r="A12" s="92">
        <v>3</v>
      </c>
      <c r="B12" s="105" t="s">
        <v>49</v>
      </c>
      <c r="C12" s="132" t="s">
        <v>172</v>
      </c>
      <c r="D12" s="133"/>
    </row>
    <row r="13" spans="1:7" s="63" customFormat="1" ht="34.5" customHeight="1" x14ac:dyDescent="0.2">
      <c r="A13" s="92">
        <v>4</v>
      </c>
      <c r="B13" s="105" t="s">
        <v>75</v>
      </c>
      <c r="C13" s="132" t="s">
        <v>152</v>
      </c>
      <c r="D13" s="133"/>
    </row>
    <row r="14" spans="1:7" s="63" customFormat="1" ht="44.25" customHeight="1" x14ac:dyDescent="0.2">
      <c r="A14" s="92">
        <v>5</v>
      </c>
      <c r="B14" s="105" t="s">
        <v>76</v>
      </c>
      <c r="C14" s="132" t="s">
        <v>160</v>
      </c>
      <c r="D14" s="133"/>
    </row>
    <row r="15" spans="1:7" s="31" customFormat="1" ht="47.25" customHeight="1" thickBot="1" x14ac:dyDescent="0.25">
      <c r="A15" s="92">
        <v>6</v>
      </c>
      <c r="B15" s="105" t="s">
        <v>77</v>
      </c>
      <c r="C15" s="132" t="s">
        <v>161</v>
      </c>
      <c r="D15" s="143"/>
    </row>
    <row r="16" spans="1:7" ht="81.75" customHeight="1" thickBot="1" x14ac:dyDescent="0.25">
      <c r="A16" s="93" t="s">
        <v>5</v>
      </c>
      <c r="B16" s="96" t="s">
        <v>69</v>
      </c>
      <c r="C16" s="134" t="s">
        <v>74</v>
      </c>
      <c r="D16" s="135"/>
    </row>
    <row r="17" spans="1:4" ht="48.75" customHeight="1" x14ac:dyDescent="0.2">
      <c r="A17" s="91">
        <v>1</v>
      </c>
      <c r="B17" s="103" t="s">
        <v>70</v>
      </c>
      <c r="C17" s="127" t="s">
        <v>162</v>
      </c>
      <c r="D17" s="128"/>
    </row>
    <row r="18" spans="1:4" ht="54" customHeight="1" x14ac:dyDescent="0.2">
      <c r="A18" s="92">
        <v>2</v>
      </c>
      <c r="B18" s="104" t="s">
        <v>45</v>
      </c>
      <c r="C18" s="138" t="s">
        <v>163</v>
      </c>
      <c r="D18" s="139"/>
    </row>
    <row r="19" spans="1:4" s="31" customFormat="1" ht="140.44999999999999" customHeight="1" x14ac:dyDescent="0.2">
      <c r="A19" s="92">
        <v>3</v>
      </c>
      <c r="B19" s="104" t="s">
        <v>46</v>
      </c>
      <c r="C19" s="138" t="s">
        <v>190</v>
      </c>
      <c r="D19" s="139"/>
    </row>
    <row r="20" spans="1:4" s="31" customFormat="1" ht="35.25" customHeight="1" x14ac:dyDescent="0.2">
      <c r="A20" s="92">
        <v>4</v>
      </c>
      <c r="B20" s="105" t="s">
        <v>153</v>
      </c>
      <c r="C20" s="140" t="s">
        <v>154</v>
      </c>
      <c r="D20" s="141"/>
    </row>
    <row r="21" spans="1:4" s="31" customFormat="1" ht="35.25" customHeight="1" x14ac:dyDescent="0.2">
      <c r="A21" s="92">
        <v>5</v>
      </c>
      <c r="B21" s="105" t="s">
        <v>78</v>
      </c>
      <c r="C21" s="140" t="s">
        <v>155</v>
      </c>
      <c r="D21" s="141"/>
    </row>
    <row r="22" spans="1:4" s="23" customFormat="1" ht="54" customHeight="1" thickBot="1" x14ac:dyDescent="0.25">
      <c r="A22" s="92">
        <v>6</v>
      </c>
      <c r="B22" s="105" t="s">
        <v>79</v>
      </c>
      <c r="C22" s="140" t="s">
        <v>173</v>
      </c>
      <c r="D22" s="142"/>
    </row>
    <row r="23" spans="1:4" ht="35.25" customHeight="1" thickBot="1" x14ac:dyDescent="0.25">
      <c r="A23" s="98" t="s">
        <v>5</v>
      </c>
      <c r="B23" s="99" t="s">
        <v>69</v>
      </c>
      <c r="C23" s="130" t="s">
        <v>176</v>
      </c>
      <c r="D23" s="126"/>
    </row>
    <row r="24" spans="1:4" ht="51.75" customHeight="1" x14ac:dyDescent="0.2">
      <c r="A24" s="100">
        <v>1</v>
      </c>
      <c r="B24" s="107" t="s">
        <v>177</v>
      </c>
      <c r="C24" s="131" t="s">
        <v>178</v>
      </c>
      <c r="D24" s="128"/>
    </row>
    <row r="25" spans="1:4" ht="56.25" customHeight="1" x14ac:dyDescent="0.2">
      <c r="A25" s="20">
        <v>2</v>
      </c>
      <c r="B25" s="102" t="s">
        <v>179</v>
      </c>
      <c r="C25" s="129" t="s">
        <v>180</v>
      </c>
      <c r="D25" s="124"/>
    </row>
    <row r="26" spans="1:4" ht="39.75" customHeight="1" x14ac:dyDescent="0.2">
      <c r="A26" s="20">
        <v>3</v>
      </c>
      <c r="B26" s="102" t="s">
        <v>181</v>
      </c>
      <c r="C26" s="129" t="s">
        <v>182</v>
      </c>
      <c r="D26" s="124"/>
    </row>
    <row r="27" spans="1:4" ht="39.75" customHeight="1" x14ac:dyDescent="0.2">
      <c r="A27" s="20">
        <v>4</v>
      </c>
      <c r="B27" s="102" t="s">
        <v>183</v>
      </c>
      <c r="C27" s="129" t="s">
        <v>184</v>
      </c>
      <c r="D27" s="124"/>
    </row>
    <row r="28" spans="1:4" ht="39.75" customHeight="1" x14ac:dyDescent="0.2">
      <c r="A28" s="20">
        <v>5</v>
      </c>
      <c r="B28" s="102" t="s">
        <v>185</v>
      </c>
      <c r="C28" s="129" t="s">
        <v>186</v>
      </c>
      <c r="D28" s="124"/>
    </row>
    <row r="29" spans="1:4" ht="39.75" customHeight="1" thickBot="1" x14ac:dyDescent="0.25">
      <c r="A29" s="101">
        <v>6</v>
      </c>
      <c r="B29" s="108" t="s">
        <v>187</v>
      </c>
      <c r="C29" s="129" t="s">
        <v>188</v>
      </c>
      <c r="D29" s="124"/>
    </row>
    <row r="30" spans="1:4" ht="39.75" customHeight="1" thickBot="1" x14ac:dyDescent="0.25">
      <c r="A30" s="94" t="s">
        <v>5</v>
      </c>
      <c r="B30" s="96" t="s">
        <v>69</v>
      </c>
      <c r="C30" s="125" t="s">
        <v>164</v>
      </c>
      <c r="D30" s="126"/>
    </row>
    <row r="31" spans="1:4" ht="55.5" customHeight="1" x14ac:dyDescent="0.2">
      <c r="A31" s="91">
        <v>1</v>
      </c>
      <c r="B31" s="103" t="s">
        <v>189</v>
      </c>
      <c r="C31" s="127" t="s">
        <v>169</v>
      </c>
      <c r="D31" s="128"/>
    </row>
    <row r="32" spans="1:4" ht="36" customHeight="1" x14ac:dyDescent="0.2">
      <c r="A32" s="92">
        <v>2</v>
      </c>
      <c r="B32" s="104" t="s">
        <v>165</v>
      </c>
      <c r="C32" s="123" t="s">
        <v>167</v>
      </c>
      <c r="D32" s="124"/>
    </row>
    <row r="33" spans="1:4" ht="39.75" customHeight="1" x14ac:dyDescent="0.2">
      <c r="A33" s="92">
        <v>3</v>
      </c>
      <c r="B33" s="104" t="s">
        <v>166</v>
      </c>
      <c r="C33" s="123" t="s">
        <v>192</v>
      </c>
      <c r="D33" s="124"/>
    </row>
    <row r="34" spans="1:4" ht="40.5" customHeight="1" x14ac:dyDescent="0.2">
      <c r="A34" s="92">
        <v>4</v>
      </c>
      <c r="B34" s="97" t="s">
        <v>170</v>
      </c>
      <c r="C34" s="123" t="s">
        <v>174</v>
      </c>
      <c r="D34" s="124"/>
    </row>
    <row r="35" spans="1:4" ht="49.5" customHeight="1" x14ac:dyDescent="0.2">
      <c r="A35" s="92">
        <v>5</v>
      </c>
      <c r="B35" s="104" t="s">
        <v>168</v>
      </c>
      <c r="C35" s="123" t="s">
        <v>175</v>
      </c>
      <c r="D35" s="124"/>
    </row>
  </sheetData>
  <mergeCells count="38">
    <mergeCell ref="A1:B4"/>
    <mergeCell ref="C1:C2"/>
    <mergeCell ref="C3:C4"/>
    <mergeCell ref="A5:B5"/>
    <mergeCell ref="A8:B8"/>
    <mergeCell ref="C5:D5"/>
    <mergeCell ref="C8:D8"/>
    <mergeCell ref="A6:B6"/>
    <mergeCell ref="A7:B7"/>
    <mergeCell ref="C6:D6"/>
    <mergeCell ref="C7:D7"/>
    <mergeCell ref="C23:D23"/>
    <mergeCell ref="C24:D24"/>
    <mergeCell ref="C12:D12"/>
    <mergeCell ref="C9:D9"/>
    <mergeCell ref="C10:D10"/>
    <mergeCell ref="C11:D11"/>
    <mergeCell ref="C18:D18"/>
    <mergeCell ref="C19:D19"/>
    <mergeCell ref="C20:D20"/>
    <mergeCell ref="C21:D21"/>
    <mergeCell ref="C22:D22"/>
    <mergeCell ref="C13:D13"/>
    <mergeCell ref="C14:D14"/>
    <mergeCell ref="C15:D15"/>
    <mergeCell ref="C16:D16"/>
    <mergeCell ref="C17:D17"/>
    <mergeCell ref="C25:D25"/>
    <mergeCell ref="C26:D26"/>
    <mergeCell ref="C27:D27"/>
    <mergeCell ref="C32:D32"/>
    <mergeCell ref="C33:D33"/>
    <mergeCell ref="C34:D34"/>
    <mergeCell ref="C35:D35"/>
    <mergeCell ref="C30:D30"/>
    <mergeCell ref="C31:D31"/>
    <mergeCell ref="C28:D28"/>
    <mergeCell ref="C29:D29"/>
  </mergeCells>
  <printOptions horizontalCentered="1" verticalCentered="1"/>
  <pageMargins left="0.35433070866141736" right="0.35433070866141736" top="0.19685039370078741" bottom="0.19685039370078741" header="0.51181102362204722" footer="0.51181102362204722"/>
  <pageSetup paperSize="5" scale="35" orientation="portrait" horizontalDpi="300" verticalDpi="300" r:id="rId1"/>
  <headerFooter differentOddEven="1" alignWithMargins="0">
    <oddFooter>Página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42"/>
  <sheetViews>
    <sheetView zoomScale="74" zoomScaleNormal="74" workbookViewId="0">
      <selection activeCell="C7" sqref="C7:E7"/>
    </sheetView>
  </sheetViews>
  <sheetFormatPr baseColWidth="10" defaultColWidth="17.140625" defaultRowHeight="12.75" customHeight="1" x14ac:dyDescent="0.2"/>
  <cols>
    <col min="1" max="1" width="15.85546875" customWidth="1" collapsed="1"/>
    <col min="2" max="2" width="53.28515625" customWidth="1" collapsed="1"/>
    <col min="3" max="3" width="44.42578125" customWidth="1" collapsed="1"/>
    <col min="4" max="4" width="14.7109375" customWidth="1" collapsed="1"/>
    <col min="5" max="5" width="44" customWidth="1" collapsed="1"/>
    <col min="6" max="6" width="6.85546875" customWidth="1" collapsed="1"/>
    <col min="8" max="8" width="0" hidden="1" customWidth="1" collapsed="1"/>
    <col min="10" max="13" width="17.140625" customWidth="1" collapsed="1"/>
  </cols>
  <sheetData>
    <row r="1" spans="1:8" s="17" customFormat="1" ht="22.5" customHeight="1" x14ac:dyDescent="0.2">
      <c r="A1" s="116"/>
      <c r="B1" s="148" t="s">
        <v>41</v>
      </c>
      <c r="C1" s="167"/>
      <c r="D1" s="168"/>
      <c r="E1" s="43" t="s">
        <v>42</v>
      </c>
    </row>
    <row r="2" spans="1:8" s="17" customFormat="1" ht="21" customHeight="1" x14ac:dyDescent="0.2">
      <c r="A2" s="117"/>
      <c r="B2" s="149"/>
      <c r="C2" s="169"/>
      <c r="D2" s="170"/>
      <c r="E2" s="44" t="s">
        <v>195</v>
      </c>
    </row>
    <row r="3" spans="1:8" ht="21" customHeight="1" x14ac:dyDescent="0.2">
      <c r="A3" s="117"/>
      <c r="B3" s="150" t="s">
        <v>50</v>
      </c>
      <c r="C3" s="171"/>
      <c r="D3" s="172"/>
      <c r="E3" s="45" t="s">
        <v>133</v>
      </c>
    </row>
    <row r="4" spans="1:8" ht="23.25" customHeight="1" thickBot="1" x14ac:dyDescent="0.25">
      <c r="A4" s="118"/>
      <c r="B4" s="173"/>
      <c r="C4" s="174"/>
      <c r="D4" s="175"/>
      <c r="E4" s="62" t="s">
        <v>196</v>
      </c>
      <c r="F4" s="12"/>
    </row>
    <row r="5" spans="1:8" s="17" customFormat="1" ht="36" customHeight="1" x14ac:dyDescent="0.2">
      <c r="A5" s="197" t="s">
        <v>91</v>
      </c>
      <c r="B5" s="198"/>
      <c r="C5" s="176" t="s">
        <v>86</v>
      </c>
      <c r="D5" s="177"/>
      <c r="E5" s="178"/>
      <c r="F5" s="12"/>
    </row>
    <row r="6" spans="1:8" ht="23.25" customHeight="1" x14ac:dyDescent="0.2">
      <c r="A6" s="195" t="s">
        <v>54</v>
      </c>
      <c r="B6" s="196"/>
      <c r="C6" s="179" t="str">
        <f>+'Contexto Estratégico'!C6:D6</f>
        <v>FORMACIÓN</v>
      </c>
      <c r="D6" s="180"/>
      <c r="E6" s="181"/>
      <c r="F6" s="13"/>
    </row>
    <row r="7" spans="1:8" ht="51.75" customHeight="1" x14ac:dyDescent="0.2">
      <c r="A7" s="195" t="s">
        <v>55</v>
      </c>
      <c r="B7" s="196"/>
      <c r="C7" s="179" t="str">
        <f>+'Contexto Estratégico'!C7:D7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180"/>
      <c r="E7" s="181"/>
      <c r="F7" s="6"/>
    </row>
    <row r="8" spans="1:8" s="8" customFormat="1" ht="21.75" customHeight="1" thickBot="1" x14ac:dyDescent="0.25">
      <c r="A8" s="200" t="str">
        <f>+'Contexto Estratégico'!A8:B8</f>
        <v>Fecha de Actualización</v>
      </c>
      <c r="B8" s="201"/>
      <c r="C8" s="182">
        <v>43957</v>
      </c>
      <c r="D8" s="183"/>
      <c r="E8" s="184"/>
      <c r="F8" s="6"/>
    </row>
    <row r="9" spans="1:8" ht="39" customHeight="1" x14ac:dyDescent="0.2">
      <c r="A9" s="199" t="s">
        <v>5</v>
      </c>
      <c r="B9" s="187" t="s">
        <v>89</v>
      </c>
      <c r="C9" s="192" t="s">
        <v>38</v>
      </c>
      <c r="D9" s="192" t="s">
        <v>71</v>
      </c>
      <c r="E9" s="188" t="s">
        <v>82</v>
      </c>
      <c r="F9" s="14"/>
    </row>
    <row r="10" spans="1:8" s="8" customFormat="1" ht="13.5" thickBot="1" x14ac:dyDescent="0.25">
      <c r="A10" s="194"/>
      <c r="B10" s="186"/>
      <c r="C10" s="185"/>
      <c r="D10" s="185"/>
      <c r="E10" s="189"/>
      <c r="F10" s="14"/>
    </row>
    <row r="11" spans="1:8" ht="293.25" customHeight="1" x14ac:dyDescent="0.2">
      <c r="A11" s="38">
        <v>1</v>
      </c>
      <c r="B11" s="109" t="s">
        <v>217</v>
      </c>
      <c r="C11" s="26" t="s">
        <v>200</v>
      </c>
      <c r="D11" s="72" t="s">
        <v>33</v>
      </c>
      <c r="E11" s="27" t="s">
        <v>201</v>
      </c>
      <c r="F11" s="13"/>
      <c r="H11" t="s">
        <v>33</v>
      </c>
    </row>
    <row r="12" spans="1:8" s="17" customFormat="1" ht="201" customHeight="1" x14ac:dyDescent="0.2">
      <c r="A12" s="39">
        <v>2</v>
      </c>
      <c r="B12" s="110" t="s">
        <v>218</v>
      </c>
      <c r="C12" s="3" t="s">
        <v>202</v>
      </c>
      <c r="D12" s="71" t="s">
        <v>135</v>
      </c>
      <c r="E12" s="21" t="s">
        <v>203</v>
      </c>
      <c r="F12" s="13"/>
    </row>
    <row r="13" spans="1:8" s="17" customFormat="1" ht="123" customHeight="1" x14ac:dyDescent="0.2">
      <c r="A13" s="39">
        <v>3</v>
      </c>
      <c r="B13" s="110" t="s">
        <v>219</v>
      </c>
      <c r="C13" s="3" t="s">
        <v>204</v>
      </c>
      <c r="D13" s="71" t="s">
        <v>33</v>
      </c>
      <c r="E13" s="21" t="s">
        <v>205</v>
      </c>
      <c r="F13" s="13"/>
    </row>
    <row r="14" spans="1:8" s="17" customFormat="1" ht="111" customHeight="1" x14ac:dyDescent="0.2">
      <c r="A14" s="39">
        <v>4</v>
      </c>
      <c r="B14" s="110" t="s">
        <v>216</v>
      </c>
      <c r="C14" s="3" t="s">
        <v>227</v>
      </c>
      <c r="D14" s="71" t="s">
        <v>51</v>
      </c>
      <c r="E14" s="21" t="s">
        <v>226</v>
      </c>
      <c r="F14" s="13"/>
    </row>
    <row r="15" spans="1:8" s="17" customFormat="1" ht="101.45" customHeight="1" x14ac:dyDescent="0.2">
      <c r="A15" s="39">
        <v>5</v>
      </c>
      <c r="B15" s="110" t="s">
        <v>228</v>
      </c>
      <c r="C15" s="3" t="s">
        <v>213</v>
      </c>
      <c r="D15" s="71" t="s">
        <v>52</v>
      </c>
      <c r="E15" s="21" t="s">
        <v>225</v>
      </c>
      <c r="F15" s="13"/>
    </row>
    <row r="16" spans="1:8" s="17" customFormat="1" ht="76.5" x14ac:dyDescent="0.2">
      <c r="A16" s="39">
        <v>6</v>
      </c>
      <c r="B16" s="110" t="s">
        <v>215</v>
      </c>
      <c r="C16" s="3" t="s">
        <v>214</v>
      </c>
      <c r="D16" s="71" t="s">
        <v>33</v>
      </c>
      <c r="E16" s="21" t="s">
        <v>203</v>
      </c>
      <c r="F16" s="13"/>
    </row>
    <row r="17" spans="1:6" s="8" customFormat="1" ht="39" customHeight="1" x14ac:dyDescent="0.2">
      <c r="A17" s="193" t="s">
        <v>5</v>
      </c>
      <c r="B17" s="185" t="s">
        <v>90</v>
      </c>
      <c r="C17" s="190" t="s">
        <v>39</v>
      </c>
      <c r="D17" s="190" t="s">
        <v>71</v>
      </c>
      <c r="E17" s="191" t="s">
        <v>82</v>
      </c>
      <c r="F17" s="13"/>
    </row>
    <row r="18" spans="1:6" s="8" customFormat="1" ht="13.5" thickBot="1" x14ac:dyDescent="0.25">
      <c r="A18" s="194"/>
      <c r="B18" s="186"/>
      <c r="C18" s="185"/>
      <c r="D18" s="185"/>
      <c r="E18" s="189"/>
      <c r="F18" s="13"/>
    </row>
    <row r="19" spans="1:6" s="8" customFormat="1" ht="153" x14ac:dyDescent="0.2">
      <c r="A19" s="38">
        <v>1</v>
      </c>
      <c r="B19" s="111" t="s">
        <v>191</v>
      </c>
      <c r="C19" s="26" t="s">
        <v>206</v>
      </c>
      <c r="D19" s="65" t="s">
        <v>137</v>
      </c>
      <c r="E19" s="27" t="s">
        <v>207</v>
      </c>
      <c r="F19" s="13"/>
    </row>
    <row r="20" spans="1:6" s="17" customFormat="1" ht="107.25" customHeight="1" x14ac:dyDescent="0.2">
      <c r="A20" s="39">
        <v>2</v>
      </c>
      <c r="B20" s="110" t="s">
        <v>231</v>
      </c>
      <c r="C20" s="3" t="s">
        <v>208</v>
      </c>
      <c r="D20" s="64" t="s">
        <v>137</v>
      </c>
      <c r="E20" s="21" t="s">
        <v>209</v>
      </c>
      <c r="F20" s="13"/>
    </row>
    <row r="21" spans="1:6" s="17" customFormat="1" ht="95.25" customHeight="1" x14ac:dyDescent="0.2">
      <c r="A21" s="39">
        <v>3</v>
      </c>
      <c r="B21" s="110" t="s">
        <v>231</v>
      </c>
      <c r="C21" s="3" t="s">
        <v>210</v>
      </c>
      <c r="D21" s="64" t="s">
        <v>137</v>
      </c>
      <c r="E21" s="21" t="s">
        <v>209</v>
      </c>
      <c r="F21" s="13"/>
    </row>
    <row r="22" spans="1:6" s="17" customFormat="1" x14ac:dyDescent="0.2">
      <c r="A22" s="39">
        <v>4</v>
      </c>
      <c r="B22" s="115"/>
      <c r="C22" s="3"/>
      <c r="D22" s="64"/>
      <c r="E22" s="21"/>
      <c r="F22" s="13"/>
    </row>
    <row r="23" spans="1:6" s="17" customFormat="1" x14ac:dyDescent="0.2">
      <c r="A23" s="39">
        <v>5</v>
      </c>
      <c r="B23" s="115"/>
      <c r="C23" s="3"/>
      <c r="D23" s="64"/>
      <c r="E23" s="21"/>
      <c r="F23" s="13"/>
    </row>
    <row r="24" spans="1:6" x14ac:dyDescent="0.2">
      <c r="A24" s="42"/>
      <c r="B24" s="42"/>
      <c r="C24" s="42"/>
      <c r="D24" s="42"/>
      <c r="E24" s="42"/>
    </row>
    <row r="25" spans="1:6" ht="12.75" customHeight="1" thickBot="1" x14ac:dyDescent="0.25">
      <c r="A25" s="32"/>
      <c r="B25" s="32"/>
      <c r="C25" s="32"/>
      <c r="D25" s="32"/>
      <c r="E25" s="32"/>
    </row>
    <row r="26" spans="1:6" ht="12.75" customHeight="1" x14ac:dyDescent="0.2">
      <c r="A26" s="32"/>
      <c r="B26" s="75" t="s">
        <v>80</v>
      </c>
      <c r="C26" s="112" t="s">
        <v>91</v>
      </c>
      <c r="D26" s="113"/>
      <c r="E26" s="114"/>
    </row>
    <row r="27" spans="1:6" ht="40.5" customHeight="1" x14ac:dyDescent="0.2">
      <c r="A27" s="32"/>
      <c r="B27" s="73" t="s">
        <v>33</v>
      </c>
      <c r="C27" s="202" t="s">
        <v>81</v>
      </c>
      <c r="D27" s="203"/>
      <c r="E27" s="204"/>
    </row>
    <row r="28" spans="1:6" ht="42.75" customHeight="1" x14ac:dyDescent="0.2">
      <c r="A28" s="32"/>
      <c r="B28" s="73" t="s">
        <v>51</v>
      </c>
      <c r="C28" s="202" t="s">
        <v>145</v>
      </c>
      <c r="D28" s="203"/>
      <c r="E28" s="204"/>
    </row>
    <row r="29" spans="1:6" ht="41.25" customHeight="1" x14ac:dyDescent="0.2">
      <c r="A29" s="32"/>
      <c r="B29" s="73" t="s">
        <v>32</v>
      </c>
      <c r="C29" s="202" t="s">
        <v>83</v>
      </c>
      <c r="D29" s="203"/>
      <c r="E29" s="204"/>
    </row>
    <row r="30" spans="1:6" ht="33" customHeight="1" x14ac:dyDescent="0.2">
      <c r="A30" s="32"/>
      <c r="B30" s="73" t="s">
        <v>135</v>
      </c>
      <c r="C30" s="202" t="s">
        <v>53</v>
      </c>
      <c r="D30" s="203"/>
      <c r="E30" s="204"/>
    </row>
    <row r="31" spans="1:6" ht="28.5" customHeight="1" x14ac:dyDescent="0.2">
      <c r="A31" s="32"/>
      <c r="B31" s="73" t="s">
        <v>52</v>
      </c>
      <c r="C31" s="202" t="s">
        <v>146</v>
      </c>
      <c r="D31" s="203"/>
      <c r="E31" s="204"/>
    </row>
    <row r="32" spans="1:6" ht="18" customHeight="1" x14ac:dyDescent="0.2">
      <c r="B32" s="73" t="s">
        <v>136</v>
      </c>
      <c r="C32" s="202" t="s">
        <v>84</v>
      </c>
      <c r="D32" s="203"/>
      <c r="E32" s="204"/>
    </row>
    <row r="33" spans="2:5" s="17" customFormat="1" ht="18" customHeight="1" x14ac:dyDescent="0.2">
      <c r="B33" s="81" t="s">
        <v>134</v>
      </c>
      <c r="C33" s="202" t="s">
        <v>138</v>
      </c>
      <c r="D33" s="203"/>
      <c r="E33" s="204"/>
    </row>
    <row r="34" spans="2:5" s="17" customFormat="1" ht="19.5" customHeight="1" x14ac:dyDescent="0.2">
      <c r="B34" s="81" t="s">
        <v>142</v>
      </c>
      <c r="C34" s="202" t="s">
        <v>139</v>
      </c>
      <c r="D34" s="203"/>
      <c r="E34" s="204"/>
    </row>
    <row r="35" spans="2:5" s="17" customFormat="1" ht="32.25" customHeight="1" x14ac:dyDescent="0.2">
      <c r="B35" s="81" t="s">
        <v>153</v>
      </c>
      <c r="C35" s="202" t="s">
        <v>154</v>
      </c>
      <c r="D35" s="203"/>
      <c r="E35" s="204"/>
    </row>
    <row r="36" spans="2:5" s="17" customFormat="1" ht="19.5" customHeight="1" x14ac:dyDescent="0.2">
      <c r="B36" s="81" t="s">
        <v>143</v>
      </c>
      <c r="C36" s="202" t="s">
        <v>140</v>
      </c>
      <c r="D36" s="203"/>
      <c r="E36" s="204"/>
    </row>
    <row r="37" spans="2:5" s="17" customFormat="1" ht="27" customHeight="1" x14ac:dyDescent="0.2">
      <c r="B37" s="81" t="s">
        <v>144</v>
      </c>
      <c r="C37" s="202" t="s">
        <v>141</v>
      </c>
      <c r="D37" s="203"/>
      <c r="E37" s="204"/>
    </row>
    <row r="38" spans="2:5" ht="27" customHeight="1" thickBot="1" x14ac:dyDescent="0.25">
      <c r="B38" s="74" t="s">
        <v>137</v>
      </c>
      <c r="C38" s="205" t="s">
        <v>85</v>
      </c>
      <c r="D38" s="206"/>
      <c r="E38" s="207"/>
    </row>
    <row r="41" spans="2:5" ht="12.75" customHeight="1" x14ac:dyDescent="0.2">
      <c r="B41" s="17"/>
    </row>
    <row r="42" spans="2:5" ht="12.75" customHeight="1" x14ac:dyDescent="0.2">
      <c r="B42" s="17"/>
    </row>
  </sheetData>
  <mergeCells count="32">
    <mergeCell ref="C37:E37"/>
    <mergeCell ref="C38:E38"/>
    <mergeCell ref="C27:E27"/>
    <mergeCell ref="C28:E28"/>
    <mergeCell ref="C34:E34"/>
    <mergeCell ref="C35:E35"/>
    <mergeCell ref="C36:E36"/>
    <mergeCell ref="C29:E29"/>
    <mergeCell ref="C30:E30"/>
    <mergeCell ref="C31:E31"/>
    <mergeCell ref="C32:E32"/>
    <mergeCell ref="C33:E33"/>
    <mergeCell ref="A17:A18"/>
    <mergeCell ref="A6:B6"/>
    <mergeCell ref="A7:B7"/>
    <mergeCell ref="A5:B5"/>
    <mergeCell ref="A9:A10"/>
    <mergeCell ref="A8:B8"/>
    <mergeCell ref="C8:E8"/>
    <mergeCell ref="B17:B18"/>
    <mergeCell ref="B9:B10"/>
    <mergeCell ref="E9:E10"/>
    <mergeCell ref="D17:D18"/>
    <mergeCell ref="E17:E18"/>
    <mergeCell ref="C17:C18"/>
    <mergeCell ref="C9:C10"/>
    <mergeCell ref="D9:D10"/>
    <mergeCell ref="B1:D2"/>
    <mergeCell ref="B3:D4"/>
    <mergeCell ref="C5:E5"/>
    <mergeCell ref="C6:E6"/>
    <mergeCell ref="C7:E7"/>
  </mergeCells>
  <dataValidations count="2">
    <dataValidation type="list" allowBlank="1" showInputMessage="1" showErrorMessage="1" sqref="D19:D23" xr:uid="{00000000-0002-0000-0100-000000000000}">
      <formula1>$B$38</formula1>
    </dataValidation>
    <dataValidation type="list" allowBlank="1" showInputMessage="1" showErrorMessage="1" sqref="D11:D16" xr:uid="{00000000-0002-0000-0100-000001000000}">
      <formula1>$B$27:$B$38</formula1>
    </dataValidation>
  </dataValidations>
  <pageMargins left="0.74803149606299213" right="0.74803149606299213" top="0.98425196850393704" bottom="0.98425196850393704" header="0.51181102362204722" footer="0.51181102362204722"/>
  <pageSetup scale="87" orientation="landscape" horizontalDpi="300" verticalDpi="300" r:id="rId1"/>
  <headerFooter differentOddEven="1" alignWithMargins="0">
    <oddFooter>Página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4"/>
  <sheetViews>
    <sheetView topLeftCell="A10" zoomScale="91" zoomScaleNormal="91" workbookViewId="0">
      <selection activeCell="C8" sqref="C8:N8"/>
    </sheetView>
  </sheetViews>
  <sheetFormatPr baseColWidth="10" defaultColWidth="17.140625" defaultRowHeight="12.75" customHeight="1" x14ac:dyDescent="0.2"/>
  <cols>
    <col min="1" max="1" width="4.140625" customWidth="1" collapsed="1"/>
    <col min="2" max="2" width="17.85546875" customWidth="1" collapsed="1"/>
    <col min="3" max="3" width="18.5703125" style="17" customWidth="1" collapsed="1"/>
    <col min="4" max="4" width="5.7109375" customWidth="1" collapsed="1"/>
    <col min="5" max="5" width="13.7109375" customWidth="1" collapsed="1"/>
    <col min="6" max="6" width="6.140625" customWidth="1" collapsed="1"/>
    <col min="7" max="7" width="13.42578125" customWidth="1" collapsed="1"/>
    <col min="8" max="8" width="9.5703125" hidden="1" customWidth="1" collapsed="1"/>
    <col min="9" max="9" width="4.85546875" hidden="1" customWidth="1" collapsed="1"/>
    <col min="10" max="10" width="5" hidden="1" customWidth="1" collapsed="1"/>
    <col min="11" max="11" width="4.85546875" hidden="1" customWidth="1" collapsed="1"/>
    <col min="12" max="12" width="5.28515625" hidden="1" customWidth="1" collapsed="1"/>
    <col min="13" max="13" width="2.5703125" hidden="1" customWidth="1" collapsed="1"/>
    <col min="14" max="14" width="30.85546875" customWidth="1" collapsed="1"/>
    <col min="15" max="15" width="7.5703125" customWidth="1" collapsed="1"/>
    <col min="16" max="16" width="17.140625" customWidth="1" collapsed="1"/>
    <col min="18" max="18" width="8.7109375" style="1" customWidth="1" collapsed="1"/>
  </cols>
  <sheetData>
    <row r="1" spans="1:18" s="17" customFormat="1" ht="19.5" customHeight="1" x14ac:dyDescent="0.2">
      <c r="A1" s="144"/>
      <c r="B1" s="209"/>
      <c r="C1" s="169" t="s">
        <v>41</v>
      </c>
      <c r="D1" s="169"/>
      <c r="E1" s="169"/>
      <c r="F1" s="169"/>
      <c r="G1" s="169"/>
      <c r="H1" s="169"/>
      <c r="I1" s="169"/>
      <c r="J1" s="169"/>
      <c r="K1" s="169"/>
      <c r="L1" s="169"/>
      <c r="M1" s="170"/>
      <c r="N1" s="43" t="s">
        <v>42</v>
      </c>
      <c r="R1" s="1"/>
    </row>
    <row r="2" spans="1:18" ht="21" customHeight="1" x14ac:dyDescent="0.2">
      <c r="A2" s="146"/>
      <c r="B2" s="210"/>
      <c r="C2" s="169"/>
      <c r="D2" s="169"/>
      <c r="E2" s="169"/>
      <c r="F2" s="169"/>
      <c r="G2" s="169"/>
      <c r="H2" s="169"/>
      <c r="I2" s="169"/>
      <c r="J2" s="169"/>
      <c r="K2" s="169"/>
      <c r="L2" s="169"/>
      <c r="M2" s="170"/>
      <c r="N2" s="44" t="s">
        <v>197</v>
      </c>
    </row>
    <row r="3" spans="1:18" s="17" customFormat="1" ht="17.25" customHeight="1" x14ac:dyDescent="0.2">
      <c r="A3" s="146"/>
      <c r="B3" s="210"/>
      <c r="C3" s="171" t="s">
        <v>21</v>
      </c>
      <c r="D3" s="171"/>
      <c r="E3" s="171"/>
      <c r="F3" s="171"/>
      <c r="G3" s="171"/>
      <c r="H3" s="171"/>
      <c r="I3" s="171"/>
      <c r="J3" s="171"/>
      <c r="K3" s="171"/>
      <c r="L3" s="171"/>
      <c r="M3" s="172"/>
      <c r="N3" s="45" t="s">
        <v>132</v>
      </c>
      <c r="R3" s="24"/>
    </row>
    <row r="4" spans="1:18" ht="16.5" customHeight="1" thickBot="1" x14ac:dyDescent="0.25">
      <c r="A4" s="146"/>
      <c r="B4" s="210"/>
      <c r="C4" s="171"/>
      <c r="D4" s="171"/>
      <c r="E4" s="171"/>
      <c r="F4" s="171"/>
      <c r="G4" s="171"/>
      <c r="H4" s="171"/>
      <c r="I4" s="171"/>
      <c r="J4" s="171"/>
      <c r="K4" s="171"/>
      <c r="L4" s="171"/>
      <c r="M4" s="172"/>
      <c r="N4" s="62" t="s">
        <v>196</v>
      </c>
    </row>
    <row r="5" spans="1:18" s="17" customFormat="1" ht="30.75" customHeight="1" x14ac:dyDescent="0.2">
      <c r="A5" s="197" t="s">
        <v>91</v>
      </c>
      <c r="B5" s="198"/>
      <c r="C5" s="211" t="s">
        <v>147</v>
      </c>
      <c r="D5" s="212"/>
      <c r="E5" s="212"/>
      <c r="F5" s="212"/>
      <c r="G5" s="212"/>
      <c r="H5" s="212"/>
      <c r="I5" s="212"/>
      <c r="J5" s="212"/>
      <c r="K5" s="212"/>
      <c r="L5" s="212"/>
      <c r="M5" s="212"/>
      <c r="N5" s="213"/>
      <c r="R5" s="29"/>
    </row>
    <row r="6" spans="1:18" ht="15" x14ac:dyDescent="0.2">
      <c r="A6" s="195" t="str">
        <f>+'Identificación del Riesgo'!A6:B6</f>
        <v>NOMBRE DEL PROCESO</v>
      </c>
      <c r="B6" s="196"/>
      <c r="C6" s="214" t="str">
        <f>+'Identificación del Riesgo'!C6:E6</f>
        <v>FORMACIÓN</v>
      </c>
      <c r="D6" s="214"/>
      <c r="E6" s="214"/>
      <c r="F6" s="214"/>
      <c r="G6" s="214"/>
      <c r="H6" s="214"/>
      <c r="I6" s="214"/>
      <c r="J6" s="214"/>
      <c r="K6" s="214"/>
      <c r="L6" s="214"/>
      <c r="M6" s="214"/>
      <c r="N6" s="215"/>
      <c r="O6" s="13"/>
    </row>
    <row r="7" spans="1:18" ht="36.75" customHeight="1" x14ac:dyDescent="0.2">
      <c r="A7" s="195" t="str">
        <f>+'Identificación del Riesgo'!A7:B7</f>
        <v>OBJETIVO DEL PROCESO</v>
      </c>
      <c r="B7" s="196"/>
      <c r="C7" s="214" t="str">
        <f>+'Identificación del Riesgo'!C7:E7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214"/>
      <c r="E7" s="214"/>
      <c r="F7" s="214"/>
      <c r="G7" s="214"/>
      <c r="H7" s="214"/>
      <c r="I7" s="214"/>
      <c r="J7" s="214"/>
      <c r="K7" s="214"/>
      <c r="L7" s="214"/>
      <c r="M7" s="214"/>
      <c r="N7" s="215"/>
      <c r="O7" s="6"/>
    </row>
    <row r="8" spans="1:18" s="8" customFormat="1" ht="15.75" thickBot="1" x14ac:dyDescent="0.25">
      <c r="A8" s="200" t="str">
        <f>+'Identificación del Riesgo'!A8:B8</f>
        <v>Fecha de Actualización</v>
      </c>
      <c r="B8" s="201"/>
      <c r="C8" s="235">
        <v>43957</v>
      </c>
      <c r="D8" s="236"/>
      <c r="E8" s="236"/>
      <c r="F8" s="236"/>
      <c r="G8" s="236"/>
      <c r="H8" s="236"/>
      <c r="I8" s="236"/>
      <c r="J8" s="236"/>
      <c r="K8" s="236"/>
      <c r="L8" s="236"/>
      <c r="M8" s="236"/>
      <c r="N8" s="237"/>
      <c r="O8" s="6"/>
      <c r="R8" s="1"/>
    </row>
    <row r="9" spans="1:18" ht="14.25" customHeight="1" x14ac:dyDescent="0.2">
      <c r="A9" s="233" t="s">
        <v>5</v>
      </c>
      <c r="B9" s="216" t="s">
        <v>87</v>
      </c>
      <c r="C9" s="217"/>
      <c r="D9" s="192" t="s">
        <v>18</v>
      </c>
      <c r="E9" s="232"/>
      <c r="F9" s="192" t="s">
        <v>30</v>
      </c>
      <c r="G9" s="232"/>
      <c r="H9" s="192" t="s">
        <v>26</v>
      </c>
      <c r="I9" s="66" t="s">
        <v>9</v>
      </c>
      <c r="J9" s="66" t="s">
        <v>12</v>
      </c>
      <c r="K9" s="66" t="s">
        <v>8</v>
      </c>
      <c r="L9" s="66" t="s">
        <v>7</v>
      </c>
      <c r="M9" s="216" t="s">
        <v>120</v>
      </c>
      <c r="N9" s="135"/>
      <c r="O9" s="13"/>
    </row>
    <row r="10" spans="1:18" s="17" customFormat="1" ht="13.5" thickBot="1" x14ac:dyDescent="0.25">
      <c r="A10" s="221"/>
      <c r="B10" s="218"/>
      <c r="C10" s="219"/>
      <c r="D10" s="49" t="s">
        <v>20</v>
      </c>
      <c r="E10" s="50" t="s">
        <v>28</v>
      </c>
      <c r="F10" s="49" t="s">
        <v>20</v>
      </c>
      <c r="G10" s="50" t="s">
        <v>28</v>
      </c>
      <c r="H10" s="185"/>
      <c r="I10" s="67"/>
      <c r="J10" s="67"/>
      <c r="K10" s="67"/>
      <c r="L10" s="67"/>
      <c r="M10" s="218"/>
      <c r="N10" s="220"/>
      <c r="O10" s="13"/>
      <c r="R10" s="25"/>
    </row>
    <row r="11" spans="1:18" ht="39" customHeight="1" x14ac:dyDescent="0.2">
      <c r="A11" s="46">
        <f>+'Identificación del Riesgo'!A11</f>
        <v>1</v>
      </c>
      <c r="B11" s="226" t="str">
        <f>+'Identificación del Riesgo'!C11</f>
        <v xml:space="preserve">No renovar los registros calificados de los programas académicos. </v>
      </c>
      <c r="C11" s="226"/>
      <c r="D11" s="70">
        <v>3</v>
      </c>
      <c r="E11" s="47" t="str">
        <f>IF((D11=1),"Rara vez",IF((D11=2),"Improbable",IF((D11=3),"Posible",IF((D11=4),"Probable",IF((D11=5),"Casi Seguro"," ")))))</f>
        <v>Posible</v>
      </c>
      <c r="F11" s="70">
        <v>3</v>
      </c>
      <c r="G11" s="47" t="str">
        <f t="shared" ref="G11:G13" si="0">IF((F11=1),"Insignificante",IF((F11=2),"Menor",IF((F11=3),"Moderado",IF((F11=4),"Mayor",IF((F11=5),"Catatrófico"," ")))))</f>
        <v>Moderado</v>
      </c>
      <c r="H11" s="47" t="str">
        <f>CONCATENATE(D11,F11)</f>
        <v>33</v>
      </c>
      <c r="I11" s="47" t="str">
        <f>IF((H11="11"),"B",IF((H11="12"),"B",IF((H11="21"),"B",IF((H11="22"),"B",IF((H11="31"),"B"," ")))))</f>
        <v xml:space="preserve"> </v>
      </c>
      <c r="J11" s="47" t="str">
        <f>IF((H11="41"),"M",IF((H11="32"),"M",IF((H11="13"),"M",IF((H11="23"),"M"," "))))</f>
        <v xml:space="preserve"> </v>
      </c>
      <c r="K11" s="47" t="str">
        <f>IF((H11="51"),"A",IF((H11="42"),"A",IF((H11="52"),"A",IF((H11="33"),"A",IF((H11="43"),"A",IF((H11="14"),"A",IF((H11="24"),"A",IF((H11="15"),"A"," "))))))))</f>
        <v>A</v>
      </c>
      <c r="L11" s="47" t="str">
        <f>IF((H11="53"),"E",IF((H11="34"),"E",IF((H11="44"),"E",IF((H11="54"),"E",IF((H11="25"),"E",IF((H11="35"),"E",IF((H11="45"),"E",IF((H11="55"),"E"," "))))))))</f>
        <v xml:space="preserve"> </v>
      </c>
      <c r="M11" s="47" t="str">
        <f t="shared" ref="M11" si="1">IF((I11="B"),"B",IF((J11="M"),"M",IF((K11="A"),"A",IF((L11="E"),"E"," "))))</f>
        <v>A</v>
      </c>
      <c r="N11" s="48" t="str">
        <f t="shared" ref="N11:N16" si="2">IF((M11="B"),"Zona de Riesgo Baja",IF((M11="M"),"Zona de Riesgo Moderada",IF((M11="A"),"Zona de Riesgo Alta",IF((M11="E"),"Zona de Riesgo Extrema"," "))))</f>
        <v>Zona de Riesgo Alta</v>
      </c>
      <c r="O11" s="13"/>
    </row>
    <row r="12" spans="1:18" s="17" customFormat="1" ht="30.75" customHeight="1" x14ac:dyDescent="0.2">
      <c r="A12" s="52">
        <f>+'Identificación del Riesgo'!A12</f>
        <v>2</v>
      </c>
      <c r="B12" s="208" t="str">
        <f>+'Identificación del Riesgo'!C12</f>
        <v xml:space="preserve">Ofertar programas académicos que no tienen demanda. </v>
      </c>
      <c r="C12" s="208"/>
      <c r="D12" s="69">
        <v>3</v>
      </c>
      <c r="E12" s="53" t="str">
        <f t="shared" ref="E12:E16" si="3">IF((D12=1),"Rara vez",IF((D12=2),"Improbable",IF((D12=3),"Posible",IF((D12=4),"Probable",IF((D12=5),"Casi Seguro"," ")))))</f>
        <v>Posible</v>
      </c>
      <c r="F12" s="69">
        <v>3</v>
      </c>
      <c r="G12" s="53" t="str">
        <f t="shared" si="0"/>
        <v>Moderado</v>
      </c>
      <c r="H12" s="53" t="str">
        <f t="shared" ref="H12:H13" si="4">CONCATENATE(D12,F12)</f>
        <v>33</v>
      </c>
      <c r="I12" s="53" t="str">
        <f t="shared" ref="I12:I15" si="5">IF((H12="11"),"B",IF((H12="12"),"B",IF((H12="21"),"B",IF((H12="22"),"B",IF((H12="31"),"B"," ")))))</f>
        <v xml:space="preserve"> </v>
      </c>
      <c r="J12" s="53" t="str">
        <f t="shared" ref="J12:J15" si="6">IF((H12="41"),"M",IF((H12="32"),"M",IF((H12="13"),"M",IF((H12="23"),"M"," "))))</f>
        <v xml:space="preserve"> </v>
      </c>
      <c r="K12" s="53" t="str">
        <f t="shared" ref="K12:K15" si="7">IF((H12="51"),"A",IF((H12="42"),"A",IF((H12="52"),"A",IF((H12="33"),"A",IF((H12="43"),"A",IF((H12="14"),"A",IF((H12="24"),"A",IF((H12="15"),"A"," "))))))))</f>
        <v>A</v>
      </c>
      <c r="L12" s="53" t="str">
        <f t="shared" ref="L12:L15" si="8">IF((H12="53"),"E",IF((H12="34"),"E",IF((H12="44"),"E",IF((H12="54"),"E",IF((H12="25"),"E",IF((H12="35"),"E",IF((H12="45"),"E",IF((H12="55"),"E"," "))))))))</f>
        <v xml:space="preserve"> </v>
      </c>
      <c r="M12" s="53" t="str">
        <f t="shared" ref="M12:M15" si="9">IF((I12="B"),"B",IF((J12="M"),"M",IF((K12="A"),"A",IF((L12="E"),"E"," "))))</f>
        <v>A</v>
      </c>
      <c r="N12" s="55" t="str">
        <f t="shared" si="2"/>
        <v>Zona de Riesgo Alta</v>
      </c>
      <c r="O12" s="13"/>
      <c r="R12" s="29"/>
    </row>
    <row r="13" spans="1:18" s="17" customFormat="1" ht="31.15" customHeight="1" x14ac:dyDescent="0.2">
      <c r="A13" s="52">
        <f>+'Identificación del Riesgo'!A13</f>
        <v>3</v>
      </c>
      <c r="B13" s="208" t="str">
        <f>+'Identificación del Riesgo'!C13</f>
        <v>Incumplir el calendario académico.</v>
      </c>
      <c r="C13" s="208"/>
      <c r="D13" s="69">
        <v>4</v>
      </c>
      <c r="E13" s="53" t="str">
        <f t="shared" si="3"/>
        <v>Probable</v>
      </c>
      <c r="F13" s="69">
        <v>3</v>
      </c>
      <c r="G13" s="53" t="str">
        <f t="shared" si="0"/>
        <v>Moderado</v>
      </c>
      <c r="H13" s="53" t="str">
        <f t="shared" si="4"/>
        <v>43</v>
      </c>
      <c r="I13" s="53" t="str">
        <f t="shared" si="5"/>
        <v xml:space="preserve"> </v>
      </c>
      <c r="J13" s="53" t="str">
        <f t="shared" si="6"/>
        <v xml:space="preserve"> </v>
      </c>
      <c r="K13" s="53" t="str">
        <f t="shared" si="7"/>
        <v>A</v>
      </c>
      <c r="L13" s="53" t="str">
        <f t="shared" si="8"/>
        <v xml:space="preserve"> </v>
      </c>
      <c r="M13" s="53" t="str">
        <f t="shared" si="9"/>
        <v>A</v>
      </c>
      <c r="N13" s="55" t="str">
        <f t="shared" si="2"/>
        <v>Zona de Riesgo Alta</v>
      </c>
      <c r="O13" s="13"/>
      <c r="R13" s="29"/>
    </row>
    <row r="14" spans="1:18" s="17" customFormat="1" ht="60.6" customHeight="1" x14ac:dyDescent="0.2">
      <c r="A14" s="52">
        <f>+'Identificación del Riesgo'!A14</f>
        <v>4</v>
      </c>
      <c r="B14" s="208" t="str">
        <f>+'Identificación del Riesgo'!C14</f>
        <v>Incumplir el mantenimiento y calibración de equipos de laboratorio para los procesos misionales (Formación-Investigación-Proyección Social</v>
      </c>
      <c r="C14" s="208"/>
      <c r="D14" s="69">
        <v>4</v>
      </c>
      <c r="E14" s="53" t="str">
        <f t="shared" si="3"/>
        <v>Probable</v>
      </c>
      <c r="F14" s="69">
        <v>4</v>
      </c>
      <c r="G14" s="53" t="str">
        <f>IF((F14=1),"Insignificante",IF((F14=2),"Menor",IF((F14=3),"Moderado",IF((F14=4),"Mayor",IF((F14=5),"Catatrófico"," ")))))</f>
        <v>Mayor</v>
      </c>
      <c r="H14" s="53" t="str">
        <f>CONCATENATE(D14,F14)</f>
        <v>44</v>
      </c>
      <c r="I14" s="53" t="str">
        <f t="shared" si="5"/>
        <v xml:space="preserve"> </v>
      </c>
      <c r="J14" s="53" t="str">
        <f t="shared" si="6"/>
        <v xml:space="preserve"> </v>
      </c>
      <c r="K14" s="53" t="str">
        <f t="shared" si="7"/>
        <v xml:space="preserve"> </v>
      </c>
      <c r="L14" s="53" t="str">
        <f t="shared" si="8"/>
        <v>E</v>
      </c>
      <c r="M14" s="53" t="str">
        <f t="shared" si="9"/>
        <v>E</v>
      </c>
      <c r="N14" s="55" t="str">
        <f t="shared" si="2"/>
        <v>Zona de Riesgo Extrema</v>
      </c>
      <c r="O14" s="13"/>
      <c r="R14" s="29"/>
    </row>
    <row r="15" spans="1:18" s="17" customFormat="1" ht="30.6" customHeight="1" x14ac:dyDescent="0.2">
      <c r="A15" s="52">
        <f>+'Identificación del Riesgo'!A15</f>
        <v>5</v>
      </c>
      <c r="B15" s="208" t="str">
        <f>+'Identificación del Riesgo'!C15</f>
        <v>Falta de generador eléctrico de emergencia en los bloques de laboratorio.</v>
      </c>
      <c r="C15" s="208"/>
      <c r="D15" s="69">
        <v>5</v>
      </c>
      <c r="E15" s="53" t="str">
        <f t="shared" si="3"/>
        <v>Casi Seguro</v>
      </c>
      <c r="F15" s="69">
        <v>5</v>
      </c>
      <c r="G15" s="53" t="str">
        <f>IF((F15=1),"Insignificante",IF((F15=2),"Menor",IF((F15=3),"Moderado",IF((F15=4),"Mayor",IF((F15=5),"Catatrófico"," ")))))</f>
        <v>Catatrófico</v>
      </c>
      <c r="H15" s="53" t="str">
        <f>CONCATENATE(D15,F15)</f>
        <v>55</v>
      </c>
      <c r="I15" s="53" t="str">
        <f t="shared" si="5"/>
        <v xml:space="preserve"> </v>
      </c>
      <c r="J15" s="53" t="str">
        <f t="shared" si="6"/>
        <v xml:space="preserve"> </v>
      </c>
      <c r="K15" s="53" t="str">
        <f t="shared" si="7"/>
        <v xml:space="preserve"> </v>
      </c>
      <c r="L15" s="53" t="str">
        <f t="shared" si="8"/>
        <v>E</v>
      </c>
      <c r="M15" s="53" t="str">
        <f t="shared" si="9"/>
        <v>E</v>
      </c>
      <c r="N15" s="55" t="str">
        <f t="shared" si="2"/>
        <v>Zona de Riesgo Extrema</v>
      </c>
      <c r="O15" s="13"/>
      <c r="R15" s="29"/>
    </row>
    <row r="16" spans="1:18" s="17" customFormat="1" ht="52.9" customHeight="1" x14ac:dyDescent="0.2">
      <c r="A16" s="52">
        <f>+'Identificación del Riesgo'!A16</f>
        <v>6</v>
      </c>
      <c r="B16" s="208" t="str">
        <f>+'Identificación del Riesgo'!C16</f>
        <v>Ofertar número de cupos fijos sin tener en cuenta el porcetaje de ocupación de los graduados</v>
      </c>
      <c r="C16" s="208"/>
      <c r="D16" s="69">
        <v>3</v>
      </c>
      <c r="E16" s="53" t="str">
        <f t="shared" si="3"/>
        <v>Posible</v>
      </c>
      <c r="F16" s="69">
        <v>3</v>
      </c>
      <c r="G16" s="53" t="str">
        <f t="shared" ref="G16" si="10">IF((F16=1),"Insignificante",IF((F16=2),"Menor",IF((F16=3),"Moderado",IF((F16=4),"Mayor",IF((F16=5),"Catatrófico"," ")))))</f>
        <v>Moderado</v>
      </c>
      <c r="H16" s="53" t="str">
        <f>CONCATENATE(D16,F16)</f>
        <v>33</v>
      </c>
      <c r="I16" s="53" t="str">
        <f t="shared" ref="I16" si="11">IF((H16="11"),"B",IF((H16="12"),"B",IF((H16="21"),"B",IF((H16="22"),"B",IF((H16="31"),"B"," ")))))</f>
        <v xml:space="preserve"> </v>
      </c>
      <c r="J16" s="53" t="str">
        <f t="shared" ref="J16" si="12">IF((H16="41"),"M",IF((H16="32"),"M",IF((H16="13"),"M",IF((H16="23"),"M"," "))))</f>
        <v xml:space="preserve"> </v>
      </c>
      <c r="K16" s="53" t="str">
        <f t="shared" ref="K16" si="13">IF((H16="51"),"A",IF((H16="42"),"A",IF((H16="52"),"A",IF((H16="33"),"A",IF((H16="43"),"A",IF((H16="14"),"A",IF((H16="24"),"A",IF((H16="15"),"A"," "))))))))</f>
        <v>A</v>
      </c>
      <c r="L16" s="53" t="str">
        <f t="shared" ref="L16" si="14">IF((H16="53"),"E",IF((H16="34"),"E",IF((H16="44"),"E",IF((H16="54"),"E",IF((H16="25"),"E",IF((H16="35"),"E",IF((H16="45"),"E",IF((H16="55"),"E"," "))))))))</f>
        <v xml:space="preserve"> </v>
      </c>
      <c r="M16" s="53" t="str">
        <f t="shared" ref="M16" si="15">IF((I16="B"),"B",IF((J16="M"),"M",IF((K16="A"),"A",IF((L16="E"),"E"," "))))</f>
        <v>A</v>
      </c>
      <c r="N16" s="55" t="str">
        <f t="shared" si="2"/>
        <v>Zona de Riesgo Alta</v>
      </c>
      <c r="O16" s="13"/>
      <c r="R16" s="24"/>
    </row>
    <row r="17" spans="1:18" s="17" customFormat="1" ht="13.5" customHeight="1" x14ac:dyDescent="0.2">
      <c r="A17" s="221" t="s">
        <v>5</v>
      </c>
      <c r="B17" s="218" t="s">
        <v>88</v>
      </c>
      <c r="C17" s="219"/>
      <c r="D17" s="190" t="s">
        <v>18</v>
      </c>
      <c r="E17" s="231"/>
      <c r="F17" s="190" t="s">
        <v>30</v>
      </c>
      <c r="G17" s="231"/>
      <c r="H17" s="234" t="s">
        <v>26</v>
      </c>
      <c r="I17" s="77" t="s">
        <v>9</v>
      </c>
      <c r="J17" s="77" t="s">
        <v>12</v>
      </c>
      <c r="K17" s="77" t="s">
        <v>8</v>
      </c>
      <c r="L17" s="77" t="s">
        <v>7</v>
      </c>
      <c r="M17" s="218" t="s">
        <v>120</v>
      </c>
      <c r="N17" s="220"/>
      <c r="O17" s="13"/>
      <c r="R17" s="28"/>
    </row>
    <row r="18" spans="1:18" s="17" customFormat="1" ht="13.5" thickBot="1" x14ac:dyDescent="0.25">
      <c r="A18" s="222"/>
      <c r="B18" s="223"/>
      <c r="C18" s="224"/>
      <c r="D18" s="49" t="s">
        <v>20</v>
      </c>
      <c r="E18" s="50" t="s">
        <v>28</v>
      </c>
      <c r="F18" s="49" t="s">
        <v>20</v>
      </c>
      <c r="G18" s="50" t="s">
        <v>28</v>
      </c>
      <c r="H18" s="234"/>
      <c r="I18" s="33"/>
      <c r="J18" s="33"/>
      <c r="K18" s="33"/>
      <c r="L18" s="33"/>
      <c r="M18" s="223"/>
      <c r="N18" s="225"/>
      <c r="O18" s="13"/>
      <c r="R18" s="28"/>
    </row>
    <row r="19" spans="1:18" ht="66" customHeight="1" x14ac:dyDescent="0.2">
      <c r="A19" s="46">
        <f>+'Identificación del Riesgo'!A19</f>
        <v>1</v>
      </c>
      <c r="B19" s="226" t="str">
        <f>+'Identificación del Riesgo'!C19</f>
        <v>Infringir el debido proceso en el accionar académico, administrativo y disciplinario de acuerdo a  lo establecido en los estatutos y normas que regulan la Universidad.</v>
      </c>
      <c r="C19" s="226"/>
      <c r="D19" s="70">
        <v>4</v>
      </c>
      <c r="E19" s="47" t="str">
        <f>IF((D19=1),"Raro",IF((D19=2),"Improbable",IF((D19=3),"Posible",IF((D19=4),"Probable",IF((D19=5),"Casi Seguro"," ")))))</f>
        <v>Probable</v>
      </c>
      <c r="F19" s="70">
        <v>4</v>
      </c>
      <c r="G19" s="47" t="str">
        <f>IF((F19=3),"Moderado",IF((F19=4),"Mayor",IF((F19=5),"Catastrofico"," ")))</f>
        <v>Mayor</v>
      </c>
      <c r="H19" s="47" t="str">
        <f>CONCATENATE(D19,F19)</f>
        <v>44</v>
      </c>
      <c r="I19" s="51" t="str">
        <f>IF((H19="13"),"B",IF((H19="14"),"B",IF((H19="23"),"B"," ")))</f>
        <v xml:space="preserve"> </v>
      </c>
      <c r="J19" s="51" t="str">
        <f>IF((H19="15"),"M",IF((H19="24"),"M",IF((H19="33"),"M",IF((H19="43"),"M",IF((H19="53"),"M"," ")))))</f>
        <v xml:space="preserve"> </v>
      </c>
      <c r="K19" s="51" t="str">
        <f>IF((H19="25"),"A",IF((H19="34"),"A",IF((H19="44"),"A",IF((H19="54"),"A"," "))))</f>
        <v>A</v>
      </c>
      <c r="L19" s="51" t="str">
        <f>IF((H19="35"),"E",IF((H19="45"),"E",IF((H19="55"),"E"," ")))</f>
        <v xml:space="preserve"> </v>
      </c>
      <c r="M19" s="47" t="str">
        <f t="shared" ref="M19" si="16">IF((I19="B"),"B",IF((J19="M"),"M",IF((K19="A"),"A",IF((L19="E"),"E"," "))))</f>
        <v>A</v>
      </c>
      <c r="N19" s="48" t="str">
        <f t="shared" ref="N19:N23" si="17">IF((M19="B"),"Zona de Riesgo Baja",IF((M19="M"),"Zona de Riesgo Moderada",IF((M19="A"),"Zona de Riesgo Alta",IF((M19="E"),"Zona de Riesgo Extrema"," "))))</f>
        <v>Zona de Riesgo Alta</v>
      </c>
      <c r="O19" s="13"/>
    </row>
    <row r="20" spans="1:18" s="17" customFormat="1" ht="66" customHeight="1" x14ac:dyDescent="0.2">
      <c r="A20" s="52">
        <f>+'Identificación del Riesgo'!A20</f>
        <v>2</v>
      </c>
      <c r="B20" s="208" t="str">
        <f>+'Identificación del Riesgo'!C20</f>
        <v>Uso inadecuado y adulteración de la información para beneficio propio o de un tercero.</v>
      </c>
      <c r="C20" s="208"/>
      <c r="D20" s="69">
        <v>4</v>
      </c>
      <c r="E20" s="53" t="str">
        <f t="shared" ref="E20:E23" si="18">IF((D20=1),"Raro",IF((D20=2),"Improbable",IF((D20=3),"Posible",IF((D20=4),"Probable",IF((D20=5),"Casi Seguro"," ")))))</f>
        <v>Probable</v>
      </c>
      <c r="F20" s="69">
        <v>4</v>
      </c>
      <c r="G20" s="53" t="str">
        <f t="shared" ref="G20:G23" si="19">IF((F20=3),"Moderado",IF((F20=4),"Mayor",IF((F20=5),"Catastrofico"," ")))</f>
        <v>Mayor</v>
      </c>
      <c r="H20" s="53" t="str">
        <f t="shared" ref="H20:H23" si="20">CONCATENATE(D20,F20)</f>
        <v>44</v>
      </c>
      <c r="I20" s="54" t="str">
        <f t="shared" ref="I20:I23" si="21">IF((H20="13"),"B",IF((H20="14"),"B",IF((H20="23"),"B"," ")))</f>
        <v xml:space="preserve"> </v>
      </c>
      <c r="J20" s="54" t="str">
        <f t="shared" ref="J20:J23" si="22">IF((H20="15"),"M",IF((H20="24"),"M",IF((H20="33"),"M",IF((H20="43"),"M",IF((H20="53"),"M"," ")))))</f>
        <v xml:space="preserve"> </v>
      </c>
      <c r="K20" s="54" t="str">
        <f t="shared" ref="K20:K23" si="23">IF((H20="25"),"A",IF((H20="34"),"A",IF((H20="44"),"A",IF((H20="54"),"A"," "))))</f>
        <v>A</v>
      </c>
      <c r="L20" s="54" t="str">
        <f t="shared" ref="L20:L23" si="24">IF((H20="35"),"E",IF((H20="45"),"E",IF((H20="55"),"E"," ")))</f>
        <v xml:space="preserve"> </v>
      </c>
      <c r="M20" s="53" t="str">
        <f t="shared" ref="M20:M23" si="25">IF((I20="B"),"B",IF((J20="M"),"M",IF((K20="A"),"A",IF((L20="E"),"E"," "))))</f>
        <v>A</v>
      </c>
      <c r="N20" s="55" t="str">
        <f t="shared" si="17"/>
        <v>Zona de Riesgo Alta</v>
      </c>
      <c r="O20" s="13"/>
      <c r="R20" s="29"/>
    </row>
    <row r="21" spans="1:18" s="17" customFormat="1" ht="49.9" customHeight="1" x14ac:dyDescent="0.2">
      <c r="A21" s="52">
        <f>+'Identificación del Riesgo'!A21</f>
        <v>3</v>
      </c>
      <c r="B21" s="208" t="str">
        <f>+'Identificación del Riesgo'!C21</f>
        <v>Concentrar la autoridad, aprovechamiento del cargo y de sus funciones para la toma de decisiones en beneficio propio o de un tercero.</v>
      </c>
      <c r="C21" s="208"/>
      <c r="D21" s="69">
        <v>4</v>
      </c>
      <c r="E21" s="53" t="str">
        <f t="shared" si="18"/>
        <v>Probable</v>
      </c>
      <c r="F21" s="69">
        <v>4</v>
      </c>
      <c r="G21" s="53" t="str">
        <f t="shared" si="19"/>
        <v>Mayor</v>
      </c>
      <c r="H21" s="53" t="str">
        <f t="shared" si="20"/>
        <v>44</v>
      </c>
      <c r="I21" s="54" t="str">
        <f t="shared" si="21"/>
        <v xml:space="preserve"> </v>
      </c>
      <c r="J21" s="54" t="str">
        <f t="shared" si="22"/>
        <v xml:space="preserve"> </v>
      </c>
      <c r="K21" s="54" t="str">
        <f t="shared" si="23"/>
        <v>A</v>
      </c>
      <c r="L21" s="54" t="str">
        <f t="shared" si="24"/>
        <v xml:space="preserve"> </v>
      </c>
      <c r="M21" s="53" t="str">
        <f t="shared" si="25"/>
        <v>A</v>
      </c>
      <c r="N21" s="55" t="str">
        <f t="shared" si="17"/>
        <v>Zona de Riesgo Alta</v>
      </c>
      <c r="O21" s="13"/>
      <c r="R21" s="29"/>
    </row>
    <row r="22" spans="1:18" s="17" customFormat="1" x14ac:dyDescent="0.2">
      <c r="A22" s="52">
        <f>+'Identificación del Riesgo'!A22</f>
        <v>4</v>
      </c>
      <c r="B22" s="208">
        <f>+'Identificación del Riesgo'!C22</f>
        <v>0</v>
      </c>
      <c r="C22" s="208"/>
      <c r="D22" s="69"/>
      <c r="E22" s="53" t="str">
        <f t="shared" si="18"/>
        <v xml:space="preserve"> </v>
      </c>
      <c r="F22" s="69"/>
      <c r="G22" s="53" t="str">
        <f t="shared" si="19"/>
        <v xml:space="preserve"> </v>
      </c>
      <c r="H22" s="53" t="str">
        <f t="shared" si="20"/>
        <v/>
      </c>
      <c r="I22" s="54" t="str">
        <f t="shared" si="21"/>
        <v xml:space="preserve"> </v>
      </c>
      <c r="J22" s="54" t="str">
        <f t="shared" si="22"/>
        <v xml:space="preserve"> </v>
      </c>
      <c r="K22" s="54" t="str">
        <f t="shared" si="23"/>
        <v xml:space="preserve"> </v>
      </c>
      <c r="L22" s="54" t="str">
        <f t="shared" si="24"/>
        <v xml:space="preserve"> </v>
      </c>
      <c r="M22" s="53" t="str">
        <f t="shared" si="25"/>
        <v xml:space="preserve"> </v>
      </c>
      <c r="N22" s="55" t="str">
        <f t="shared" si="17"/>
        <v xml:space="preserve"> </v>
      </c>
      <c r="O22" s="13"/>
      <c r="R22" s="29"/>
    </row>
    <row r="23" spans="1:18" s="17" customFormat="1" x14ac:dyDescent="0.2">
      <c r="A23" s="52">
        <f>+'Identificación del Riesgo'!A23</f>
        <v>5</v>
      </c>
      <c r="B23" s="208">
        <f>+'Identificación del Riesgo'!C23</f>
        <v>0</v>
      </c>
      <c r="C23" s="208"/>
      <c r="D23" s="69"/>
      <c r="E23" s="53" t="str">
        <f t="shared" si="18"/>
        <v xml:space="preserve"> </v>
      </c>
      <c r="F23" s="69"/>
      <c r="G23" s="53" t="str">
        <f t="shared" si="19"/>
        <v xml:space="preserve"> </v>
      </c>
      <c r="H23" s="53" t="str">
        <f t="shared" si="20"/>
        <v/>
      </c>
      <c r="I23" s="54" t="str">
        <f t="shared" si="21"/>
        <v xml:space="preserve"> </v>
      </c>
      <c r="J23" s="54" t="str">
        <f t="shared" si="22"/>
        <v xml:space="preserve"> </v>
      </c>
      <c r="K23" s="54" t="str">
        <f t="shared" si="23"/>
        <v xml:space="preserve"> </v>
      </c>
      <c r="L23" s="54" t="str">
        <f t="shared" si="24"/>
        <v xml:space="preserve"> </v>
      </c>
      <c r="M23" s="53" t="str">
        <f t="shared" si="25"/>
        <v xml:space="preserve"> </v>
      </c>
      <c r="N23" s="55" t="str">
        <f t="shared" si="17"/>
        <v xml:space="preserve"> </v>
      </c>
      <c r="O23" s="13"/>
      <c r="R23" s="29"/>
    </row>
    <row r="24" spans="1:18" s="17" customFormat="1" x14ac:dyDescent="0.2">
      <c r="A24" s="42"/>
      <c r="B24" s="42"/>
      <c r="C24" s="42"/>
      <c r="D24" s="42"/>
      <c r="E24" s="42"/>
      <c r="F24" s="42"/>
      <c r="G24" s="42"/>
      <c r="H24" s="56"/>
      <c r="I24" s="42"/>
      <c r="J24" s="42"/>
      <c r="K24" s="42"/>
      <c r="L24" s="42"/>
      <c r="M24" s="42"/>
      <c r="N24" s="42"/>
      <c r="Q24" s="17" t="s">
        <v>65</v>
      </c>
      <c r="R24" s="1"/>
    </row>
    <row r="25" spans="1:18" s="17" customFormat="1" x14ac:dyDescent="0.2">
      <c r="A25" s="230"/>
      <c r="B25" s="230"/>
      <c r="C25" s="230"/>
      <c r="D25" s="230"/>
      <c r="E25" s="230"/>
      <c r="F25" s="230"/>
      <c r="G25" s="230"/>
      <c r="H25" s="230"/>
      <c r="I25" s="230"/>
      <c r="J25" s="230"/>
      <c r="K25" s="230"/>
      <c r="L25" s="230"/>
      <c r="M25" s="230"/>
      <c r="N25" s="230"/>
      <c r="R25" s="1"/>
    </row>
    <row r="26" spans="1:18" ht="12.75" customHeight="1" thickBot="1" x14ac:dyDescent="0.25">
      <c r="A26" s="32"/>
      <c r="B26" s="32"/>
      <c r="C26" s="63"/>
      <c r="D26" s="32"/>
      <c r="E26" s="32"/>
      <c r="F26" s="32"/>
      <c r="G26" s="32"/>
      <c r="H26" s="32"/>
      <c r="I26" s="32"/>
      <c r="J26" s="32"/>
      <c r="K26" s="32"/>
      <c r="L26" s="32"/>
      <c r="M26" s="32"/>
      <c r="N26" s="32"/>
    </row>
    <row r="27" spans="1:18" ht="19.5" customHeight="1" thickBot="1" x14ac:dyDescent="0.25">
      <c r="A27" s="252" t="s">
        <v>57</v>
      </c>
      <c r="B27" s="253"/>
      <c r="C27" s="253"/>
      <c r="D27" s="253"/>
      <c r="E27" s="253"/>
      <c r="F27" s="253"/>
      <c r="G27" s="253"/>
      <c r="H27" s="253"/>
      <c r="I27" s="253"/>
      <c r="J27" s="253"/>
      <c r="K27" s="253"/>
      <c r="L27" s="253"/>
      <c r="M27" s="253"/>
      <c r="N27" s="254"/>
      <c r="O27" s="6"/>
      <c r="P27" s="18"/>
    </row>
    <row r="28" spans="1:18" ht="14.25" customHeight="1" x14ac:dyDescent="0.2">
      <c r="A28" s="238" t="s">
        <v>20</v>
      </c>
      <c r="B28" s="239"/>
      <c r="C28" s="227" t="s">
        <v>94</v>
      </c>
      <c r="D28" s="228"/>
      <c r="E28" s="228"/>
      <c r="F28" s="242"/>
      <c r="G28" s="227" t="s">
        <v>95</v>
      </c>
      <c r="H28" s="228"/>
      <c r="I28" s="228"/>
      <c r="J28" s="228"/>
      <c r="K28" s="228"/>
      <c r="L28" s="228"/>
      <c r="M28" s="228"/>
      <c r="N28" s="229"/>
      <c r="O28" s="6"/>
      <c r="P28" s="18"/>
    </row>
    <row r="29" spans="1:18" ht="28.5" customHeight="1" x14ac:dyDescent="0.2">
      <c r="A29" s="20">
        <v>1</v>
      </c>
      <c r="B29" s="68" t="s">
        <v>93</v>
      </c>
      <c r="C29" s="240" t="s">
        <v>100</v>
      </c>
      <c r="D29" s="240"/>
      <c r="E29" s="240"/>
      <c r="F29" s="240"/>
      <c r="G29" s="240" t="s">
        <v>96</v>
      </c>
      <c r="H29" s="240"/>
      <c r="I29" s="240"/>
      <c r="J29" s="240"/>
      <c r="K29" s="240"/>
      <c r="L29" s="240"/>
      <c r="M29" s="240"/>
      <c r="N29" s="247"/>
      <c r="O29" s="6"/>
    </row>
    <row r="30" spans="1:18" ht="27.75" customHeight="1" x14ac:dyDescent="0.2">
      <c r="A30" s="20">
        <v>2</v>
      </c>
      <c r="B30" s="68" t="s">
        <v>27</v>
      </c>
      <c r="C30" s="240" t="s">
        <v>99</v>
      </c>
      <c r="D30" s="240"/>
      <c r="E30" s="240"/>
      <c r="F30" s="240"/>
      <c r="G30" s="240" t="s">
        <v>97</v>
      </c>
      <c r="H30" s="240"/>
      <c r="I30" s="240"/>
      <c r="J30" s="240"/>
      <c r="K30" s="240"/>
      <c r="L30" s="240"/>
      <c r="M30" s="240"/>
      <c r="N30" s="247"/>
      <c r="O30" s="6"/>
    </row>
    <row r="31" spans="1:18" ht="28.5" customHeight="1" x14ac:dyDescent="0.2">
      <c r="A31" s="20">
        <v>3</v>
      </c>
      <c r="B31" s="68" t="s">
        <v>6</v>
      </c>
      <c r="C31" s="240" t="s">
        <v>102</v>
      </c>
      <c r="D31" s="240"/>
      <c r="E31" s="240"/>
      <c r="F31" s="240"/>
      <c r="G31" s="240" t="s">
        <v>98</v>
      </c>
      <c r="H31" s="240"/>
      <c r="I31" s="240"/>
      <c r="J31" s="240"/>
      <c r="K31" s="240"/>
      <c r="L31" s="240"/>
      <c r="M31" s="240"/>
      <c r="N31" s="247"/>
      <c r="O31" s="6"/>
    </row>
    <row r="32" spans="1:18" ht="26.25" customHeight="1" x14ac:dyDescent="0.2">
      <c r="A32" s="20">
        <v>4</v>
      </c>
      <c r="B32" s="68" t="s">
        <v>22</v>
      </c>
      <c r="C32" s="240" t="s">
        <v>103</v>
      </c>
      <c r="D32" s="240"/>
      <c r="E32" s="240"/>
      <c r="F32" s="240"/>
      <c r="G32" s="240" t="s">
        <v>101</v>
      </c>
      <c r="H32" s="240"/>
      <c r="I32" s="240"/>
      <c r="J32" s="240"/>
      <c r="K32" s="240"/>
      <c r="L32" s="240"/>
      <c r="M32" s="240"/>
      <c r="N32" s="247"/>
      <c r="O32" s="6"/>
    </row>
    <row r="33" spans="1:18" ht="37.5" customHeight="1" thickBot="1" x14ac:dyDescent="0.25">
      <c r="A33" s="76">
        <v>5</v>
      </c>
      <c r="B33" s="78" t="s">
        <v>40</v>
      </c>
      <c r="C33" s="241" t="s">
        <v>104</v>
      </c>
      <c r="D33" s="241"/>
      <c r="E33" s="241"/>
      <c r="F33" s="241"/>
      <c r="G33" s="241" t="s">
        <v>105</v>
      </c>
      <c r="H33" s="241"/>
      <c r="I33" s="241"/>
      <c r="J33" s="241"/>
      <c r="K33" s="241"/>
      <c r="L33" s="241"/>
      <c r="M33" s="241"/>
      <c r="N33" s="248"/>
      <c r="O33" s="6"/>
    </row>
    <row r="34" spans="1:18" x14ac:dyDescent="0.2">
      <c r="A34" s="42"/>
      <c r="B34" s="42"/>
      <c r="C34" s="42"/>
      <c r="D34" s="42"/>
      <c r="E34" s="42"/>
      <c r="F34" s="42"/>
      <c r="G34" s="42"/>
      <c r="H34" s="56"/>
      <c r="I34" s="42"/>
      <c r="J34" s="42"/>
      <c r="K34" s="42"/>
      <c r="L34" s="42"/>
      <c r="M34" s="42"/>
      <c r="N34" s="42"/>
    </row>
    <row r="35" spans="1:18" ht="12.75" customHeight="1" thickBot="1" x14ac:dyDescent="0.25">
      <c r="A35" s="63"/>
      <c r="B35" s="63"/>
      <c r="C35" s="63"/>
      <c r="D35" s="63"/>
      <c r="E35" s="63"/>
      <c r="F35" s="63"/>
      <c r="G35" s="63"/>
      <c r="H35" s="63"/>
      <c r="I35" s="63"/>
      <c r="J35" s="63"/>
      <c r="K35" s="63"/>
      <c r="L35" s="63"/>
      <c r="M35" s="63"/>
      <c r="N35" s="63"/>
    </row>
    <row r="36" spans="1:18" ht="13.5" customHeight="1" thickBot="1" x14ac:dyDescent="0.25">
      <c r="A36" s="255" t="s">
        <v>56</v>
      </c>
      <c r="B36" s="256"/>
      <c r="C36" s="256"/>
      <c r="D36" s="256"/>
      <c r="E36" s="256"/>
      <c r="F36" s="256"/>
      <c r="G36" s="256"/>
      <c r="H36" s="256"/>
      <c r="I36" s="256"/>
      <c r="J36" s="256"/>
      <c r="K36" s="256"/>
      <c r="L36" s="256"/>
      <c r="M36" s="256"/>
      <c r="N36" s="257"/>
    </row>
    <row r="37" spans="1:18" ht="15.75" customHeight="1" x14ac:dyDescent="0.2">
      <c r="A37" s="238" t="s">
        <v>20</v>
      </c>
      <c r="B37" s="239"/>
      <c r="C37" s="239" t="s">
        <v>106</v>
      </c>
      <c r="D37" s="239"/>
      <c r="E37" s="239"/>
      <c r="F37" s="239"/>
      <c r="G37" s="239" t="s">
        <v>107</v>
      </c>
      <c r="H37" s="239"/>
      <c r="I37" s="239"/>
      <c r="J37" s="239"/>
      <c r="K37" s="239"/>
      <c r="L37" s="239"/>
      <c r="M37" s="239"/>
      <c r="N37" s="246"/>
      <c r="O37" s="6"/>
    </row>
    <row r="38" spans="1:18" s="30" customFormat="1" ht="147" customHeight="1" x14ac:dyDescent="0.2">
      <c r="A38" s="20">
        <v>1</v>
      </c>
      <c r="B38" s="68" t="s">
        <v>2</v>
      </c>
      <c r="C38" s="258" t="s">
        <v>116</v>
      </c>
      <c r="D38" s="258"/>
      <c r="E38" s="258"/>
      <c r="F38" s="258"/>
      <c r="G38" s="258" t="s">
        <v>117</v>
      </c>
      <c r="H38" s="258"/>
      <c r="I38" s="258"/>
      <c r="J38" s="258"/>
      <c r="K38" s="258"/>
      <c r="L38" s="258"/>
      <c r="M38" s="258"/>
      <c r="N38" s="259"/>
      <c r="O38" s="13"/>
      <c r="R38" s="28"/>
    </row>
    <row r="39" spans="1:18" s="30" customFormat="1" ht="144" customHeight="1" x14ac:dyDescent="0.2">
      <c r="A39" s="20">
        <v>2</v>
      </c>
      <c r="B39" s="68" t="s">
        <v>19</v>
      </c>
      <c r="C39" s="258" t="s">
        <v>114</v>
      </c>
      <c r="D39" s="258"/>
      <c r="E39" s="258"/>
      <c r="F39" s="258"/>
      <c r="G39" s="258" t="s">
        <v>115</v>
      </c>
      <c r="H39" s="258"/>
      <c r="I39" s="258"/>
      <c r="J39" s="258"/>
      <c r="K39" s="258"/>
      <c r="L39" s="258"/>
      <c r="M39" s="258"/>
      <c r="N39" s="259"/>
      <c r="O39" s="13"/>
      <c r="R39" s="28"/>
    </row>
    <row r="40" spans="1:18" s="30" customFormat="1" ht="192" customHeight="1" x14ac:dyDescent="0.2">
      <c r="A40" s="20">
        <v>3</v>
      </c>
      <c r="B40" s="68" t="s">
        <v>1</v>
      </c>
      <c r="C40" s="258" t="s">
        <v>112</v>
      </c>
      <c r="D40" s="258"/>
      <c r="E40" s="258"/>
      <c r="F40" s="258"/>
      <c r="G40" s="258" t="s">
        <v>113</v>
      </c>
      <c r="H40" s="258"/>
      <c r="I40" s="258"/>
      <c r="J40" s="258"/>
      <c r="K40" s="258"/>
      <c r="L40" s="258"/>
      <c r="M40" s="258"/>
      <c r="N40" s="259"/>
      <c r="O40" s="13"/>
      <c r="R40" s="28"/>
    </row>
    <row r="41" spans="1:18" s="30" customFormat="1" ht="169.5" customHeight="1" x14ac:dyDescent="0.2">
      <c r="A41" s="20">
        <v>4</v>
      </c>
      <c r="B41" s="68" t="s">
        <v>29</v>
      </c>
      <c r="C41" s="258" t="s">
        <v>110</v>
      </c>
      <c r="D41" s="258"/>
      <c r="E41" s="258"/>
      <c r="F41" s="258"/>
      <c r="G41" s="258" t="s">
        <v>111</v>
      </c>
      <c r="H41" s="258"/>
      <c r="I41" s="258"/>
      <c r="J41" s="258"/>
      <c r="K41" s="258"/>
      <c r="L41" s="258"/>
      <c r="M41" s="258"/>
      <c r="N41" s="259"/>
      <c r="O41" s="13"/>
      <c r="R41" s="28"/>
    </row>
    <row r="42" spans="1:18" s="30" customFormat="1" ht="156.75" customHeight="1" thickBot="1" x14ac:dyDescent="0.25">
      <c r="A42" s="76">
        <v>5</v>
      </c>
      <c r="B42" s="78" t="s">
        <v>4</v>
      </c>
      <c r="C42" s="260" t="s">
        <v>109</v>
      </c>
      <c r="D42" s="260"/>
      <c r="E42" s="260"/>
      <c r="F42" s="260"/>
      <c r="G42" s="260" t="s">
        <v>108</v>
      </c>
      <c r="H42" s="260"/>
      <c r="I42" s="260"/>
      <c r="J42" s="260"/>
      <c r="K42" s="260"/>
      <c r="L42" s="260"/>
      <c r="M42" s="260"/>
      <c r="N42" s="261"/>
      <c r="O42" s="13"/>
      <c r="R42" s="28"/>
    </row>
    <row r="43" spans="1:18" ht="12.75" hidden="1" customHeight="1" x14ac:dyDescent="0.2">
      <c r="A43" s="42"/>
      <c r="B43" s="42"/>
      <c r="C43" s="42"/>
      <c r="D43" s="42"/>
      <c r="E43" s="42"/>
      <c r="F43" s="42"/>
      <c r="G43" s="42"/>
      <c r="H43" s="56"/>
      <c r="I43" s="42"/>
      <c r="J43" s="42"/>
      <c r="K43" s="42"/>
      <c r="L43" s="42"/>
      <c r="M43" s="42"/>
      <c r="N43" s="42"/>
    </row>
    <row r="44" spans="1:18" ht="12.75" customHeight="1" x14ac:dyDescent="0.2">
      <c r="A44" s="63"/>
      <c r="B44" s="63"/>
      <c r="C44" s="63"/>
      <c r="D44" s="63"/>
      <c r="E44" s="63"/>
      <c r="F44" s="63"/>
      <c r="G44" s="63"/>
      <c r="H44" s="63"/>
      <c r="I44" s="63"/>
      <c r="J44" s="63"/>
      <c r="K44" s="63"/>
      <c r="L44" s="63"/>
      <c r="M44" s="63"/>
      <c r="N44" s="63"/>
    </row>
    <row r="45" spans="1:18" ht="12.75" customHeight="1" thickBot="1" x14ac:dyDescent="0.25">
      <c r="A45" s="63"/>
      <c r="B45" s="63"/>
      <c r="C45" s="63"/>
      <c r="D45" s="63"/>
      <c r="E45" s="63"/>
      <c r="F45" s="63"/>
      <c r="G45" s="63"/>
      <c r="H45" s="63"/>
      <c r="I45" s="63"/>
      <c r="J45" s="63"/>
      <c r="K45" s="63"/>
      <c r="L45" s="63"/>
      <c r="M45" s="63"/>
      <c r="N45" s="63"/>
    </row>
    <row r="46" spans="1:18" s="17" customFormat="1" ht="12.75" customHeight="1" thickBot="1" x14ac:dyDescent="0.25">
      <c r="A46" s="249" t="s">
        <v>58</v>
      </c>
      <c r="B46" s="250"/>
      <c r="C46" s="250"/>
      <c r="D46" s="250"/>
      <c r="E46" s="250"/>
      <c r="F46" s="250"/>
      <c r="G46" s="250"/>
      <c r="H46" s="250"/>
      <c r="I46" s="250"/>
      <c r="J46" s="250"/>
      <c r="K46" s="250"/>
      <c r="L46" s="250"/>
      <c r="M46" s="250"/>
      <c r="N46" s="251"/>
      <c r="R46" s="28"/>
    </row>
    <row r="47" spans="1:18" s="17" customFormat="1" ht="15.75" customHeight="1" x14ac:dyDescent="0.2">
      <c r="A47" s="243" t="s">
        <v>20</v>
      </c>
      <c r="B47" s="244"/>
      <c r="C47" s="244" t="s">
        <v>28</v>
      </c>
      <c r="D47" s="244"/>
      <c r="E47" s="244"/>
      <c r="F47" s="244"/>
      <c r="G47" s="244"/>
      <c r="H47" s="244"/>
      <c r="I47" s="244"/>
      <c r="J47" s="244"/>
      <c r="K47" s="244"/>
      <c r="L47" s="244"/>
      <c r="M47" s="244"/>
      <c r="N47" s="245"/>
      <c r="O47" s="6"/>
      <c r="R47" s="28"/>
    </row>
    <row r="48" spans="1:18" s="30" customFormat="1" x14ac:dyDescent="0.2">
      <c r="A48" s="20">
        <v>3</v>
      </c>
      <c r="B48" s="68" t="s">
        <v>1</v>
      </c>
      <c r="C48" s="240" t="s">
        <v>59</v>
      </c>
      <c r="D48" s="240"/>
      <c r="E48" s="240"/>
      <c r="F48" s="240"/>
      <c r="G48" s="240"/>
      <c r="H48" s="240"/>
      <c r="I48" s="240"/>
      <c r="J48" s="240"/>
      <c r="K48" s="240"/>
      <c r="L48" s="240"/>
      <c r="M48" s="240"/>
      <c r="N48" s="247"/>
      <c r="O48" s="13"/>
      <c r="R48" s="28"/>
    </row>
    <row r="49" spans="1:18" s="30" customFormat="1" x14ac:dyDescent="0.2">
      <c r="A49" s="20">
        <v>4</v>
      </c>
      <c r="B49" s="68" t="s">
        <v>29</v>
      </c>
      <c r="C49" s="240" t="s">
        <v>61</v>
      </c>
      <c r="D49" s="240"/>
      <c r="E49" s="240"/>
      <c r="F49" s="240"/>
      <c r="G49" s="240"/>
      <c r="H49" s="240"/>
      <c r="I49" s="240"/>
      <c r="J49" s="240"/>
      <c r="K49" s="240"/>
      <c r="L49" s="240"/>
      <c r="M49" s="240"/>
      <c r="N49" s="247"/>
      <c r="O49" s="13"/>
      <c r="R49" s="28"/>
    </row>
    <row r="50" spans="1:18" s="30" customFormat="1" ht="13.5" thickBot="1" x14ac:dyDescent="0.25">
      <c r="A50" s="76">
        <v>5</v>
      </c>
      <c r="B50" s="78" t="s">
        <v>4</v>
      </c>
      <c r="C50" s="241" t="s">
        <v>60</v>
      </c>
      <c r="D50" s="241"/>
      <c r="E50" s="241"/>
      <c r="F50" s="241"/>
      <c r="G50" s="241"/>
      <c r="H50" s="241"/>
      <c r="I50" s="241"/>
      <c r="J50" s="241"/>
      <c r="K50" s="241"/>
      <c r="L50" s="241"/>
      <c r="M50" s="241"/>
      <c r="N50" s="248"/>
      <c r="O50" s="13"/>
      <c r="R50" s="28"/>
    </row>
    <row r="54" spans="1:18" ht="12.75" customHeight="1" x14ac:dyDescent="0.2">
      <c r="E54" s="1"/>
      <c r="R54"/>
    </row>
    <row r="55" spans="1:18" ht="12.75" customHeight="1" x14ac:dyDescent="0.2">
      <c r="E55" s="1"/>
      <c r="R55"/>
    </row>
    <row r="56" spans="1:18" ht="12.75" customHeight="1" x14ac:dyDescent="0.2">
      <c r="E56" s="1"/>
      <c r="R56"/>
    </row>
    <row r="57" spans="1:18" ht="12.75" customHeight="1" x14ac:dyDescent="0.2">
      <c r="E57" s="1"/>
      <c r="R57"/>
    </row>
    <row r="58" spans="1:18" ht="12.75" customHeight="1" x14ac:dyDescent="0.2">
      <c r="E58" s="1"/>
      <c r="R58"/>
    </row>
    <row r="59" spans="1:18" ht="12.75" customHeight="1" x14ac:dyDescent="0.2">
      <c r="E59" s="1"/>
      <c r="R59"/>
    </row>
    <row r="60" spans="1:18" ht="12.75" customHeight="1" x14ac:dyDescent="0.2">
      <c r="B60" s="15"/>
      <c r="C60" s="15"/>
      <c r="E60" s="1"/>
      <c r="R60"/>
    </row>
    <row r="61" spans="1:18" ht="12.75" customHeight="1" x14ac:dyDescent="0.2">
      <c r="B61" s="15"/>
      <c r="C61" s="15"/>
      <c r="E61" s="1"/>
      <c r="R61"/>
    </row>
    <row r="62" spans="1:18" ht="12.75" customHeight="1" x14ac:dyDescent="0.2">
      <c r="B62" s="15"/>
      <c r="C62" s="15"/>
      <c r="E62" s="1"/>
      <c r="R62"/>
    </row>
    <row r="63" spans="1:18" ht="12.75" customHeight="1" x14ac:dyDescent="0.2">
      <c r="B63" s="15"/>
      <c r="C63" s="15"/>
      <c r="E63" s="1"/>
      <c r="R63"/>
    </row>
    <row r="64" spans="1:18" ht="12.75" customHeight="1" x14ac:dyDescent="0.2">
      <c r="B64" s="15"/>
      <c r="C64" s="15"/>
      <c r="E64" s="1"/>
      <c r="R64"/>
    </row>
  </sheetData>
  <dataConsolidate/>
  <mergeCells count="69">
    <mergeCell ref="C48:N48"/>
    <mergeCell ref="C49:N49"/>
    <mergeCell ref="C50:N50"/>
    <mergeCell ref="C38:F38"/>
    <mergeCell ref="C39:F39"/>
    <mergeCell ref="C40:F40"/>
    <mergeCell ref="G38:N38"/>
    <mergeCell ref="G39:N39"/>
    <mergeCell ref="G40:N40"/>
    <mergeCell ref="C41:F41"/>
    <mergeCell ref="C42:F42"/>
    <mergeCell ref="G41:N41"/>
    <mergeCell ref="G42:N42"/>
    <mergeCell ref="B13:C13"/>
    <mergeCell ref="B14:C14"/>
    <mergeCell ref="B15:C15"/>
    <mergeCell ref="B23:C23"/>
    <mergeCell ref="A47:B47"/>
    <mergeCell ref="C47:N47"/>
    <mergeCell ref="C37:F37"/>
    <mergeCell ref="G37:N37"/>
    <mergeCell ref="G29:N29"/>
    <mergeCell ref="G30:N30"/>
    <mergeCell ref="G31:N31"/>
    <mergeCell ref="G32:N32"/>
    <mergeCell ref="G33:N33"/>
    <mergeCell ref="A46:N46"/>
    <mergeCell ref="A27:N27"/>
    <mergeCell ref="A36:N36"/>
    <mergeCell ref="A28:B28"/>
    <mergeCell ref="A37:B37"/>
    <mergeCell ref="C29:F29"/>
    <mergeCell ref="C30:F30"/>
    <mergeCell ref="C31:F31"/>
    <mergeCell ref="C32:F32"/>
    <mergeCell ref="C33:F33"/>
    <mergeCell ref="C28:F28"/>
    <mergeCell ref="G28:N28"/>
    <mergeCell ref="A25:N25"/>
    <mergeCell ref="D17:E17"/>
    <mergeCell ref="F17:G17"/>
    <mergeCell ref="A7:B7"/>
    <mergeCell ref="A8:B8"/>
    <mergeCell ref="D9:E9"/>
    <mergeCell ref="F9:G9"/>
    <mergeCell ref="A9:A10"/>
    <mergeCell ref="H9:H10"/>
    <mergeCell ref="H17:H18"/>
    <mergeCell ref="C7:N7"/>
    <mergeCell ref="C8:N8"/>
    <mergeCell ref="B19:C19"/>
    <mergeCell ref="B20:C20"/>
    <mergeCell ref="B21:C21"/>
    <mergeCell ref="B22:C22"/>
    <mergeCell ref="A1:B4"/>
    <mergeCell ref="A6:B6"/>
    <mergeCell ref="A5:B5"/>
    <mergeCell ref="C5:N5"/>
    <mergeCell ref="C6:N6"/>
    <mergeCell ref="C1:M2"/>
    <mergeCell ref="C3:M4"/>
    <mergeCell ref="B9:C10"/>
    <mergeCell ref="M9:N10"/>
    <mergeCell ref="A17:A18"/>
    <mergeCell ref="B17:C18"/>
    <mergeCell ref="M17:N18"/>
    <mergeCell ref="B16:C16"/>
    <mergeCell ref="B11:C11"/>
    <mergeCell ref="B12:C12"/>
  </mergeCells>
  <conditionalFormatting sqref="M11:M16 M20:M23">
    <cfRule type="containsText" dxfId="345" priority="146" operator="containsText" text="B">
      <formula>NOT(ISERROR(SEARCH("B",M11)))</formula>
    </cfRule>
    <cfRule type="containsText" dxfId="344" priority="147" operator="containsText" text="M">
      <formula>NOT(ISERROR(SEARCH("M",M11)))</formula>
    </cfRule>
    <cfRule type="containsText" dxfId="343" priority="148" operator="containsText" text="A">
      <formula>NOT(ISERROR(SEARCH("A",M11)))</formula>
    </cfRule>
  </conditionalFormatting>
  <conditionalFormatting sqref="N11:N16">
    <cfRule type="containsText" dxfId="342" priority="149" operator="containsText" text="Zona de Riesgo Baja">
      <formula>NOT(ISERROR(SEARCH("Zona de Riesgo Baja",N11)))</formula>
    </cfRule>
    <cfRule type="containsText" dxfId="341" priority="149" operator="containsText" text="Zona de Riesgo Moderada">
      <formula>NOT(ISERROR(SEARCH("Zona de Riesgo Moderada",N11)))</formula>
    </cfRule>
    <cfRule type="containsText" dxfId="340" priority="149" operator="containsText" text="Zona de Riesgo Alta">
      <formula>NOT(ISERROR(SEARCH("Zona de Riesgo Alta",N11)))</formula>
    </cfRule>
  </conditionalFormatting>
  <conditionalFormatting sqref="M11:M16 M20:M23">
    <cfRule type="containsText" dxfId="339" priority="137" operator="containsText" text="E">
      <formula>NOT(ISERROR(SEARCH("E",M11)))</formula>
    </cfRule>
  </conditionalFormatting>
  <conditionalFormatting sqref="N11:N16">
    <cfRule type="containsText" dxfId="338" priority="136" operator="containsText" text="ZONA DE RIESGO EXTREMA">
      <formula>NOT(ISERROR(SEARCH("ZONA DE RIESGO EXTREMA",N11)))</formula>
    </cfRule>
  </conditionalFormatting>
  <conditionalFormatting sqref="M19">
    <cfRule type="containsText" dxfId="337" priority="45" operator="containsText" text="B">
      <formula>NOT(ISERROR(SEARCH("B",M19)))</formula>
    </cfRule>
    <cfRule type="containsText" dxfId="336" priority="46" operator="containsText" text="M">
      <formula>NOT(ISERROR(SEARCH("M",M19)))</formula>
    </cfRule>
    <cfRule type="containsText" dxfId="335" priority="47" operator="containsText" text="A">
      <formula>NOT(ISERROR(SEARCH("A",M19)))</formula>
    </cfRule>
  </conditionalFormatting>
  <conditionalFormatting sqref="M19">
    <cfRule type="containsText" dxfId="334" priority="44" operator="containsText" text="E">
      <formula>NOT(ISERROR(SEARCH("E",M19)))</formula>
    </cfRule>
  </conditionalFormatting>
  <conditionalFormatting sqref="N19:N23">
    <cfRule type="containsText" dxfId="333" priority="5" operator="containsText" text="ZONA DE RIESGO EXTREMA">
      <formula>NOT(ISERROR(SEARCH("ZONA DE RIESGO EXTREMA",N19)))</formula>
    </cfRule>
  </conditionalFormatting>
  <conditionalFormatting sqref="N19:N23">
    <cfRule type="containsText" dxfId="332" priority="6" operator="containsText" text="Zona de Riesgo Baja">
      <formula>NOT(ISERROR(SEARCH("Zona de Riesgo Baja",N19)))</formula>
    </cfRule>
  </conditionalFormatting>
  <dataValidations xWindow="370" yWindow="654" count="3">
    <dataValidation type="list" allowBlank="1" showInputMessage="1" showErrorMessage="1" promptTitle="Seleccione el Impacto" prompt="1=Insignificante_x000a_2=Menor_x000a_3=Moderado_x000a_4=Mayor_x000a_5=Catastrófico" sqref="F11:F16" xr:uid="{00000000-0002-0000-0200-000000000000}">
      <formula1>$A$38:$A$42</formula1>
    </dataValidation>
    <dataValidation type="list" allowBlank="1" showInputMessage="1" showErrorMessage="1" promptTitle="Seleccione la Probabilidad" prompt="1=Raro_x000a_2=Improbable_x000a_3=Posible_x000a_4=Probable_x000a_5=Casi Seguro_x000a__x000a__x000a__x000a_" sqref="D11:D16 D19:D23" xr:uid="{00000000-0002-0000-0200-000001000000}">
      <formula1>$A$29:$A$33</formula1>
    </dataValidation>
    <dataValidation type="list" allowBlank="1" showInputMessage="1" showErrorMessage="1" promptTitle="Seleccione el Impacto" prompt="3= Moderado_x000a_4= Mayor_x000a_5= Catastrófico_x000a_" sqref="F19:F24" xr:uid="{00000000-0002-0000-0200-000002000000}">
      <formula1>$A$48:$A$50</formula1>
    </dataValidation>
  </dataValidations>
  <pageMargins left="0.74803149606299213" right="0.74803149606299213" top="0.98425196850393704" bottom="0.98425196850393704" header="0.51181102362204722" footer="0.51181102362204722"/>
  <pageSetup orientation="landscape" horizontalDpi="300" verticalDpi="300" r:id="rId1"/>
  <headerFooter differentOddEven="1" alignWithMargins="0">
    <oddFoote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L54"/>
  <sheetViews>
    <sheetView topLeftCell="A4" zoomScale="84" zoomScaleNormal="84" workbookViewId="0">
      <selection activeCell="L16" sqref="L16"/>
    </sheetView>
  </sheetViews>
  <sheetFormatPr baseColWidth="10" defaultColWidth="17.140625" defaultRowHeight="12.75" customHeight="1" x14ac:dyDescent="0.2"/>
  <cols>
    <col min="1" max="1" width="3.85546875" customWidth="1" collapsed="1"/>
    <col min="2" max="2" width="32.140625" customWidth="1" collapsed="1"/>
    <col min="3" max="3" width="4" customWidth="1" collapsed="1"/>
    <col min="4" max="4" width="4.42578125" style="17" customWidth="1" collapsed="1"/>
    <col min="5" max="5" width="2.85546875" hidden="1" customWidth="1" collapsed="1"/>
    <col min="6" max="6" width="10.140625" customWidth="1" collapsed="1"/>
    <col min="7" max="7" width="33.7109375" customWidth="1" collapsed="1"/>
    <col min="8" max="8" width="5.7109375" customWidth="1" collapsed="1"/>
    <col min="9" max="9" width="14.7109375" customWidth="1" collapsed="1"/>
    <col min="10" max="10" width="14.7109375" style="17" customWidth="1" collapsed="1"/>
    <col min="11" max="12" width="14.7109375" customWidth="1" collapsed="1"/>
    <col min="13" max="15" width="14.7109375" style="17" customWidth="1" collapsed="1"/>
    <col min="16" max="16" width="13.42578125" style="17" hidden="1" customWidth="1" collapsed="1"/>
    <col min="17" max="20" width="17.140625" hidden="1" customWidth="1" collapsed="1"/>
    <col min="21" max="22" width="17.140625" style="17" hidden="1" customWidth="1" collapsed="1"/>
    <col min="23" max="23" width="17.140625" hidden="1" customWidth="1" collapsed="1"/>
    <col min="24" max="24" width="17.140625" style="17" hidden="1" customWidth="1" collapsed="1"/>
    <col min="25" max="25" width="27.28515625" customWidth="1" collapsed="1"/>
    <col min="26" max="26" width="6.42578125" style="17" customWidth="1" collapsed="1"/>
    <col min="27" max="27" width="6.5703125" style="17" customWidth="1" collapsed="1"/>
    <col min="28" max="32" width="18.140625" style="17" hidden="1" customWidth="1" collapsed="1"/>
    <col min="33" max="33" width="4.140625" customWidth="1" collapsed="1"/>
    <col min="34" max="34" width="10.140625" customWidth="1" collapsed="1"/>
    <col min="35" max="35" width="21.28515625" customWidth="1" collapsed="1"/>
    <col min="36" max="36" width="17.140625" customWidth="1" collapsed="1"/>
    <col min="38" max="38" width="17.140625" style="1" customWidth="1" collapsed="1"/>
  </cols>
  <sheetData>
    <row r="1" spans="1:38" s="17" customFormat="1" ht="18.75" customHeight="1" x14ac:dyDescent="0.2">
      <c r="A1" s="144"/>
      <c r="B1" s="145"/>
      <c r="C1" s="149" t="s">
        <v>41</v>
      </c>
      <c r="D1" s="169"/>
      <c r="E1" s="169"/>
      <c r="F1" s="169"/>
      <c r="G1" s="169"/>
      <c r="H1" s="169"/>
      <c r="I1" s="169"/>
      <c r="J1" s="169"/>
      <c r="K1" s="169"/>
      <c r="L1" s="169"/>
      <c r="M1" s="169"/>
      <c r="N1" s="169"/>
      <c r="O1" s="169"/>
      <c r="P1" s="169"/>
      <c r="Q1" s="169"/>
      <c r="R1" s="169"/>
      <c r="S1" s="169"/>
      <c r="T1" s="169"/>
      <c r="U1" s="169"/>
      <c r="V1" s="169"/>
      <c r="W1" s="169"/>
      <c r="X1" s="169"/>
      <c r="Y1" s="170"/>
      <c r="Z1" s="264" t="s">
        <v>42</v>
      </c>
      <c r="AA1" s="265"/>
      <c r="AB1" s="265"/>
      <c r="AC1" s="265"/>
      <c r="AD1" s="265"/>
      <c r="AE1" s="265"/>
      <c r="AF1" s="265"/>
      <c r="AG1" s="265"/>
      <c r="AH1" s="265"/>
      <c r="AI1" s="266"/>
      <c r="AL1" s="1"/>
    </row>
    <row r="2" spans="1:38" ht="24" customHeight="1" x14ac:dyDescent="0.2">
      <c r="A2" s="146"/>
      <c r="B2" s="147"/>
      <c r="C2" s="149"/>
      <c r="D2" s="169"/>
      <c r="E2" s="169"/>
      <c r="F2" s="169"/>
      <c r="G2" s="169"/>
      <c r="H2" s="169"/>
      <c r="I2" s="169"/>
      <c r="J2" s="169"/>
      <c r="K2" s="169"/>
      <c r="L2" s="169"/>
      <c r="M2" s="169"/>
      <c r="N2" s="169"/>
      <c r="O2" s="169"/>
      <c r="P2" s="169"/>
      <c r="Q2" s="169"/>
      <c r="R2" s="169"/>
      <c r="S2" s="169"/>
      <c r="T2" s="169"/>
      <c r="U2" s="169"/>
      <c r="V2" s="169"/>
      <c r="W2" s="169"/>
      <c r="X2" s="169"/>
      <c r="Y2" s="170"/>
      <c r="Z2" s="267" t="s">
        <v>198</v>
      </c>
      <c r="AA2" s="268"/>
      <c r="AB2" s="268"/>
      <c r="AC2" s="268"/>
      <c r="AD2" s="268"/>
      <c r="AE2" s="268"/>
      <c r="AF2" s="268"/>
      <c r="AG2" s="268"/>
      <c r="AH2" s="268"/>
      <c r="AI2" s="269"/>
    </row>
    <row r="3" spans="1:38" s="17" customFormat="1" ht="24" customHeight="1" x14ac:dyDescent="0.2">
      <c r="A3" s="146"/>
      <c r="B3" s="147"/>
      <c r="C3" s="150" t="s">
        <v>62</v>
      </c>
      <c r="D3" s="171"/>
      <c r="E3" s="171"/>
      <c r="F3" s="171"/>
      <c r="G3" s="171"/>
      <c r="H3" s="171"/>
      <c r="I3" s="171"/>
      <c r="J3" s="171"/>
      <c r="K3" s="171"/>
      <c r="L3" s="171"/>
      <c r="M3" s="171"/>
      <c r="N3" s="171"/>
      <c r="O3" s="171"/>
      <c r="P3" s="171"/>
      <c r="Q3" s="171"/>
      <c r="R3" s="171"/>
      <c r="S3" s="171"/>
      <c r="T3" s="171"/>
      <c r="U3" s="171"/>
      <c r="V3" s="171"/>
      <c r="W3" s="171"/>
      <c r="X3" s="171"/>
      <c r="Y3" s="172"/>
      <c r="Z3" s="267" t="s">
        <v>132</v>
      </c>
      <c r="AA3" s="268"/>
      <c r="AB3" s="268"/>
      <c r="AC3" s="268"/>
      <c r="AD3" s="268"/>
      <c r="AE3" s="268"/>
      <c r="AF3" s="268"/>
      <c r="AG3" s="268"/>
      <c r="AH3" s="268"/>
      <c r="AI3" s="269"/>
      <c r="AL3" s="29"/>
    </row>
    <row r="4" spans="1:38" ht="20.25" customHeight="1" thickBot="1" x14ac:dyDescent="0.25">
      <c r="A4" s="146"/>
      <c r="B4" s="147"/>
      <c r="C4" s="173"/>
      <c r="D4" s="174"/>
      <c r="E4" s="174"/>
      <c r="F4" s="174"/>
      <c r="G4" s="174"/>
      <c r="H4" s="174"/>
      <c r="I4" s="174"/>
      <c r="J4" s="174"/>
      <c r="K4" s="174"/>
      <c r="L4" s="174"/>
      <c r="M4" s="174"/>
      <c r="N4" s="174"/>
      <c r="O4" s="174"/>
      <c r="P4" s="174"/>
      <c r="Q4" s="174"/>
      <c r="R4" s="174"/>
      <c r="S4" s="174"/>
      <c r="T4" s="174"/>
      <c r="U4" s="174"/>
      <c r="V4" s="174"/>
      <c r="W4" s="174"/>
      <c r="X4" s="174"/>
      <c r="Y4" s="175"/>
      <c r="Z4" s="270" t="s">
        <v>196</v>
      </c>
      <c r="AA4" s="271"/>
      <c r="AB4" s="271"/>
      <c r="AC4" s="271"/>
      <c r="AD4" s="271"/>
      <c r="AE4" s="271"/>
      <c r="AF4" s="271"/>
      <c r="AG4" s="271"/>
      <c r="AH4" s="271"/>
      <c r="AI4" s="272"/>
      <c r="AJ4" s="18"/>
    </row>
    <row r="5" spans="1:38" s="17" customFormat="1" ht="20.25" customHeight="1" x14ac:dyDescent="0.2">
      <c r="A5" s="285" t="s">
        <v>91</v>
      </c>
      <c r="B5" s="286"/>
      <c r="C5" s="287" t="s">
        <v>118</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9"/>
      <c r="AJ5" s="18"/>
      <c r="AL5" s="29"/>
    </row>
    <row r="6" spans="1:38" ht="13.5" customHeight="1" x14ac:dyDescent="0.2">
      <c r="A6" s="281" t="str">
        <f>+'Análisis del Riesgo'!A6:B6</f>
        <v>NOMBRE DEL PROCESO</v>
      </c>
      <c r="B6" s="282"/>
      <c r="C6" s="290" t="str">
        <f>+'Análisis del Riesgo'!C6:N6</f>
        <v>FORMACIÓN</v>
      </c>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2"/>
      <c r="AJ6" s="18"/>
    </row>
    <row r="7" spans="1:38" ht="55.5" customHeight="1" x14ac:dyDescent="0.2">
      <c r="A7" s="281" t="str">
        <f>+'Análisis del Riesgo'!A7:B7</f>
        <v>OBJETIVO DEL PROCESO</v>
      </c>
      <c r="B7" s="282"/>
      <c r="C7" s="290" t="str">
        <f>+'Análisis del Riesgo'!C7:N7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2"/>
      <c r="AJ7" s="19"/>
    </row>
    <row r="8" spans="1:38" ht="15.75" thickBot="1" x14ac:dyDescent="0.25">
      <c r="A8" s="283" t="str">
        <f>+'Análisis del Riesgo'!A8:B8</f>
        <v>Fecha de Actualización</v>
      </c>
      <c r="B8" s="284"/>
      <c r="C8" s="273">
        <v>44069</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5"/>
      <c r="AJ8" s="18"/>
    </row>
    <row r="9" spans="1:38" ht="34.5" customHeight="1" x14ac:dyDescent="0.2">
      <c r="A9" s="193" t="s">
        <v>5</v>
      </c>
      <c r="B9" s="190" t="s">
        <v>88</v>
      </c>
      <c r="C9" s="190" t="s">
        <v>92</v>
      </c>
      <c r="D9" s="190"/>
      <c r="E9" s="190"/>
      <c r="F9" s="190"/>
      <c r="G9" s="190" t="s">
        <v>127</v>
      </c>
      <c r="H9" s="190"/>
      <c r="I9" s="190" t="s">
        <v>25</v>
      </c>
      <c r="J9" s="190"/>
      <c r="K9" s="231"/>
      <c r="L9" s="231"/>
      <c r="M9" s="231"/>
      <c r="N9" s="231"/>
      <c r="O9" s="231"/>
      <c r="P9" s="231"/>
      <c r="Q9" s="231"/>
      <c r="R9" s="231"/>
      <c r="S9" s="231"/>
      <c r="T9" s="231"/>
      <c r="U9" s="231"/>
      <c r="V9" s="231"/>
      <c r="W9" s="231"/>
      <c r="X9" s="231"/>
      <c r="Y9" s="190" t="s">
        <v>31</v>
      </c>
      <c r="Z9" s="278" t="s">
        <v>126</v>
      </c>
      <c r="AA9" s="278"/>
      <c r="AB9" s="278"/>
      <c r="AC9" s="278"/>
      <c r="AD9" s="278"/>
      <c r="AE9" s="278"/>
      <c r="AF9" s="278"/>
      <c r="AG9" s="278"/>
      <c r="AH9" s="278"/>
      <c r="AI9" s="262" t="s">
        <v>148</v>
      </c>
    </row>
    <row r="10" spans="1:38" ht="97.5" customHeight="1" thickBot="1" x14ac:dyDescent="0.25">
      <c r="A10" s="279"/>
      <c r="B10" s="280"/>
      <c r="C10" s="82" t="s">
        <v>23</v>
      </c>
      <c r="D10" s="82" t="s">
        <v>3</v>
      </c>
      <c r="E10" s="277" t="s">
        <v>119</v>
      </c>
      <c r="F10" s="277"/>
      <c r="G10" s="80" t="s">
        <v>128</v>
      </c>
      <c r="H10" s="80" t="s">
        <v>35</v>
      </c>
      <c r="I10" s="49" t="s">
        <v>121</v>
      </c>
      <c r="J10" s="49" t="s">
        <v>63</v>
      </c>
      <c r="K10" s="49" t="s">
        <v>122</v>
      </c>
      <c r="L10" s="49" t="s">
        <v>123</v>
      </c>
      <c r="M10" s="49" t="s">
        <v>124</v>
      </c>
      <c r="N10" s="49" t="s">
        <v>66</v>
      </c>
      <c r="O10" s="49" t="s">
        <v>125</v>
      </c>
      <c r="P10" s="80" t="s">
        <v>16</v>
      </c>
      <c r="Q10" s="80" t="s">
        <v>15</v>
      </c>
      <c r="R10" s="80" t="s">
        <v>14</v>
      </c>
      <c r="S10" s="80" t="s">
        <v>13</v>
      </c>
      <c r="T10" s="80" t="s">
        <v>11</v>
      </c>
      <c r="U10" s="80" t="s">
        <v>67</v>
      </c>
      <c r="V10" s="80" t="s">
        <v>68</v>
      </c>
      <c r="W10" s="80" t="s">
        <v>0</v>
      </c>
      <c r="X10" s="80"/>
      <c r="Y10" s="276"/>
      <c r="Z10" s="82" t="s">
        <v>23</v>
      </c>
      <c r="AA10" s="82" t="s">
        <v>3</v>
      </c>
      <c r="AB10" s="82" t="s">
        <v>64</v>
      </c>
      <c r="AC10" s="82" t="s">
        <v>9</v>
      </c>
      <c r="AD10" s="82" t="s">
        <v>12</v>
      </c>
      <c r="AE10" s="82" t="s">
        <v>8</v>
      </c>
      <c r="AF10" s="82" t="s">
        <v>7</v>
      </c>
      <c r="AG10" s="277" t="s">
        <v>119</v>
      </c>
      <c r="AH10" s="277"/>
      <c r="AI10" s="263"/>
    </row>
    <row r="11" spans="1:38" ht="76.5" x14ac:dyDescent="0.2">
      <c r="A11" s="46">
        <f>+'Análisis del Riesgo'!A19</f>
        <v>1</v>
      </c>
      <c r="B11" s="86" t="str">
        <f>+'Análisis del Riesgo'!B19</f>
        <v>Infringir el debido proceso en el accionar académico, administrativo y disciplinario de acuerdo a  lo establecido en los estatutos y normas que regulan la Universidad.</v>
      </c>
      <c r="C11" s="47">
        <f>+'Análisis del Riesgo'!D19</f>
        <v>4</v>
      </c>
      <c r="D11" s="47">
        <f>+'Análisis del Riesgo'!F19</f>
        <v>4</v>
      </c>
      <c r="E11" s="47" t="str">
        <f>+'Análisis del Riesgo'!M19</f>
        <v>A</v>
      </c>
      <c r="F11" s="47" t="str">
        <f>+'Análisis del Riesgo'!N19</f>
        <v>Zona de Riesgo Alta</v>
      </c>
      <c r="G11" s="83" t="s">
        <v>156</v>
      </c>
      <c r="H11" s="72" t="s">
        <v>36</v>
      </c>
      <c r="I11" s="72" t="s">
        <v>34</v>
      </c>
      <c r="J11" s="72" t="s">
        <v>34</v>
      </c>
      <c r="K11" s="72" t="s">
        <v>17</v>
      </c>
      <c r="L11" s="72" t="s">
        <v>34</v>
      </c>
      <c r="M11" s="72" t="s">
        <v>34</v>
      </c>
      <c r="N11" s="72" t="s">
        <v>34</v>
      </c>
      <c r="O11" s="72" t="s">
        <v>34</v>
      </c>
      <c r="P11" s="84" t="str">
        <f>IF((I11="SI"),"15",IF((I11="NO"),"0",IF((I11=""),"0"," ")))</f>
        <v>15</v>
      </c>
      <c r="Q11" s="84" t="str">
        <f>IF((J11="SI"),"5",IF((J11="NO"),"0",IF((J11=""),"0"," ")))</f>
        <v>5</v>
      </c>
      <c r="R11" s="84" t="str">
        <f>IF((K11="SI"),"15",IF((K11="NO"),"0",IF((K11=""),"0"," ")))</f>
        <v>0</v>
      </c>
      <c r="S11" s="84" t="str">
        <f>IF((L11="SI"),"10",IF((L11="NO"),"0",IF((L11=""),"0"," ")))</f>
        <v>10</v>
      </c>
      <c r="T11" s="84" t="str">
        <f>IF((M11="SI"),"15",IF((M11="NO"),"0",IF((M11=""),"0"," ")))</f>
        <v>15</v>
      </c>
      <c r="U11" s="84" t="str">
        <f>IF((N11="SI"),"10",IF((N11="NO"),"0",IF((N11=""),"0"," ")))</f>
        <v>10</v>
      </c>
      <c r="V11" s="84" t="str">
        <f>IF((O11="SI"),"30",IF((O11="NO"),"0",IF((O11=""),"0"," ")))</f>
        <v>30</v>
      </c>
      <c r="W11" s="84">
        <f>+P11+Q11+R11+S11+T11+U11+V11</f>
        <v>85</v>
      </c>
      <c r="X11" s="84">
        <f>IF(W11&lt;=50,0,IF(W11&lt;=75,1,IF(W11&lt;=100,2)))</f>
        <v>2</v>
      </c>
      <c r="Y11" s="47" t="str">
        <f>IF((X11=1),"Se mantiene el resultado de la evaluación antes de controles",IF((X11=2),"Cambia el resultado disminuye una casilla de la matriz de evaluación antes de controles, dependiendo si el control afecta la  probabilidad o el impacto",IF((X11=3),"Cambia el resultado disminuye dos casillas en la matriz de evaluación antes de controles, dependiendo si el control afecta la probabilidad o el impacto"," ")))</f>
        <v>Cambia el resultado disminuye una casilla de la matriz de evaluación antes de controles, dependiendo si el control afecta la  probabilidad o el impacto</v>
      </c>
      <c r="Z11" s="72">
        <v>4</v>
      </c>
      <c r="AA11" s="72">
        <v>4</v>
      </c>
      <c r="AB11" s="47" t="str">
        <f>CONCATENATE(Z11,AA11)</f>
        <v>44</v>
      </c>
      <c r="AC11" s="47" t="str">
        <f>IF((AB11="13"),"B",IF((AB11="14"),"B",IF((AB11="23"),"B"," ")))</f>
        <v xml:space="preserve"> </v>
      </c>
      <c r="AD11" s="47" t="str">
        <f>IF((AB11="15"),"M",IF((AB11="24"),"M",IF((AB11="33"),"M",IF((AB11="43"),"M",IF((AB11="53"),"M"," ")))))</f>
        <v xml:space="preserve"> </v>
      </c>
      <c r="AE11" s="47" t="str">
        <f>IF((AB11="25"),"A",IF((AB11="34"),"A",IF((AB11="44"),"A",IF((AB11="54"),"A"," "))))</f>
        <v>A</v>
      </c>
      <c r="AF11" s="47" t="str">
        <f>IF((AB11="35"),"E",IF((AB11="45"),"E",IF((AB11="55"),"E"," ")))</f>
        <v xml:space="preserve"> </v>
      </c>
      <c r="AG11" s="40" t="str">
        <f>IF((AC11="B"),"B",IF((AD11="M"),"M",IF((AE11="A"),"A",IF((AF11="E"),"E"," "))))</f>
        <v>A</v>
      </c>
      <c r="AH11" s="53" t="str">
        <f t="shared" ref="AH11:AH13" si="0">IF((AG11="B"),"Zona de Riesgo Baja",IF((AG11="M"),"Zona de Riesgo Moderada",IF((AG11="A"),"Zona de Riesgo Alta",IF((AG11="E"),"Zona de Riesgo Extrema"," "))))</f>
        <v>Zona de Riesgo Alta</v>
      </c>
      <c r="AI11" s="88" t="str">
        <f>IF((AG11="B"),"Reducir o Evitar el Riesgo",IF((AG11="M"),"Reducir o Evitar el Riesgo",IF((AG11="A"),"Reducir o Evitar el Riesgo",IF((AG11="E"),"Reducir o Evitar el Riesgo"," "))))</f>
        <v>Reducir o Evitar el Riesgo</v>
      </c>
    </row>
    <row r="12" spans="1:38" s="17" customFormat="1" ht="38.25" x14ac:dyDescent="0.2">
      <c r="A12" s="52">
        <f>+'Análisis del Riesgo'!A20</f>
        <v>2</v>
      </c>
      <c r="B12" s="87" t="str">
        <f>+'Análisis del Riesgo'!B20</f>
        <v>Uso inadecuado y adulteración de la información para beneficio propio o de un tercero.</v>
      </c>
      <c r="C12" s="53">
        <f>+'Análisis del Riesgo'!D20</f>
        <v>4</v>
      </c>
      <c r="D12" s="53">
        <f>+'Análisis del Riesgo'!F20</f>
        <v>4</v>
      </c>
      <c r="E12" s="53" t="str">
        <f>+'Análisis del Riesgo'!M20</f>
        <v>A</v>
      </c>
      <c r="F12" s="53" t="str">
        <f>+'Análisis del Riesgo'!N20</f>
        <v>Zona de Riesgo Alta</v>
      </c>
      <c r="G12" s="4" t="s">
        <v>220</v>
      </c>
      <c r="H12" s="71" t="s">
        <v>36</v>
      </c>
      <c r="I12" s="71" t="s">
        <v>34</v>
      </c>
      <c r="J12" s="71" t="s">
        <v>34</v>
      </c>
      <c r="K12" s="71" t="s">
        <v>17</v>
      </c>
      <c r="L12" s="71" t="s">
        <v>34</v>
      </c>
      <c r="M12" s="71" t="s">
        <v>34</v>
      </c>
      <c r="N12" s="71" t="s">
        <v>17</v>
      </c>
      <c r="O12" s="71" t="s">
        <v>17</v>
      </c>
      <c r="P12" s="85" t="str">
        <f t="shared" ref="P12:P13" si="1">IF((I12="SI"),"15",IF((I12="NO"),"0",IF((I12=""),"0"," ")))</f>
        <v>15</v>
      </c>
      <c r="Q12" s="85" t="str">
        <f t="shared" ref="Q12:Q13" si="2">IF((J12="SI"),"5",IF((J12="NO"),"0",IF((J12=""),"0"," ")))</f>
        <v>5</v>
      </c>
      <c r="R12" s="85" t="str">
        <f t="shared" ref="R12:R13" si="3">IF((K12="SI"),"15",IF((K12="NO"),"0",IF((K12=""),"0"," ")))</f>
        <v>0</v>
      </c>
      <c r="S12" s="85" t="str">
        <f t="shared" ref="S12:S13" si="4">IF((L12="SI"),"10",IF((L12="NO"),"0",IF((L12=""),"0"," ")))</f>
        <v>10</v>
      </c>
      <c r="T12" s="85" t="str">
        <f t="shared" ref="T12:T13" si="5">IF((M12="SI"),"15",IF((M12="NO"),"0",IF((M12=""),"0"," ")))</f>
        <v>15</v>
      </c>
      <c r="U12" s="85" t="str">
        <f t="shared" ref="U12:U13" si="6">IF((N12="SI"),"10",IF((N12="NO"),"0",IF((N12=""),"0"," ")))</f>
        <v>0</v>
      </c>
      <c r="V12" s="85" t="str">
        <f t="shared" ref="V12:V13" si="7">IF((O12="SI"),"30",IF((O12="NO"),"0",IF((O12=""),"0"," ")))</f>
        <v>0</v>
      </c>
      <c r="W12" s="85">
        <f t="shared" ref="W12:W13" si="8">+P12+Q12+R12+S12+T12+U12+V12</f>
        <v>45</v>
      </c>
      <c r="X12" s="85">
        <f t="shared" ref="X12:X13" si="9">IF(W12&lt;=50,0,IF(W12&lt;=75,1,IF(W12&lt;=100,2)))</f>
        <v>0</v>
      </c>
      <c r="Y12" s="53" t="str">
        <f t="shared" ref="Y12:Y13" si="10">IF((X12=0),"Se mantiene el resultado de la evaluación antes de controles",IF((X12=1),"Cambia el resultado disminuye una casilla de la matriz de evaluación antes de controles, dependiendo si el control es preventivo y afecta la probabilidad o es correctivo y afecta el impacto",IF((X12=2),"Cambia el resultado disminuye dos casillas en la matriz de evaluación antes de controles, dependiendo si el control es preventivo y afecta la probabilidad o si es correctivo y afecta el impacto"," ")))</f>
        <v>Se mantiene el resultado de la evaluación antes de controles</v>
      </c>
      <c r="Z12" s="71">
        <v>4</v>
      </c>
      <c r="AA12" s="71">
        <v>4</v>
      </c>
      <c r="AB12" s="53" t="str">
        <f t="shared" ref="AB12:AB13" si="11">CONCATENATE(Z12,AA12)</f>
        <v>44</v>
      </c>
      <c r="AC12" s="53" t="str">
        <f t="shared" ref="AC12:AC13" si="12">IF((AB12="13"),"B",IF((AB12="14"),"B",IF((AB12="23"),"B"," ")))</f>
        <v xml:space="preserve"> </v>
      </c>
      <c r="AD12" s="53" t="str">
        <f t="shared" ref="AD12:AD13" si="13">IF((AB12="15"),"M",IF((AB12="24"),"M",IF((AB12="33"),"M",IF((AB12="43"),"M",IF((AB12="53"),"M"," ")))))</f>
        <v xml:space="preserve"> </v>
      </c>
      <c r="AE12" s="53" t="str">
        <f t="shared" ref="AE12:AE13" si="14">IF((AB12="25"),"A",IF((AB12="34"),"A",IF((AB12="44"),"A",IF((AB12="54"),"A"," "))))</f>
        <v>A</v>
      </c>
      <c r="AF12" s="53" t="str">
        <f t="shared" ref="AF12:AF13" si="15">IF((AB12="35"),"E",IF((AB12="45"),"E",IF((AB12="55"),"E"," ")))</f>
        <v xml:space="preserve"> </v>
      </c>
      <c r="AG12" s="41" t="str">
        <f t="shared" ref="AG12:AG13" si="16">IF((AC12="B"),"B",IF((AD12="M"),"M",IF((AE12="A"),"A",IF((AF12="E"),"E"," "))))</f>
        <v>A</v>
      </c>
      <c r="AH12" s="53" t="str">
        <f t="shared" si="0"/>
        <v>Zona de Riesgo Alta</v>
      </c>
      <c r="AI12" s="89" t="str">
        <f t="shared" ref="AI12:AI13" si="17">IF((AG12="B"),"Reducir o Evitar el Riesgo",IF((AG12="M"),"Reducir o Evitar el Riesgo",IF((AG12="A"),"Reducir o Evitar el Riesgo",IF((AG12="E"),"Reducir o Evitar el Riesgo"," "))))</f>
        <v>Reducir o Evitar el Riesgo</v>
      </c>
      <c r="AL12" s="29"/>
    </row>
    <row r="13" spans="1:38" s="17" customFormat="1" ht="63.75" x14ac:dyDescent="0.2">
      <c r="A13" s="52">
        <f>+'Análisis del Riesgo'!A21</f>
        <v>3</v>
      </c>
      <c r="B13" s="87" t="str">
        <f>+'Análisis del Riesgo'!B21</f>
        <v>Concentrar la autoridad, aprovechamiento del cargo y de sus funciones para la toma de decisiones en beneficio propio o de un tercero.</v>
      </c>
      <c r="C13" s="53">
        <f>+'Análisis del Riesgo'!D21</f>
        <v>4</v>
      </c>
      <c r="D13" s="53">
        <f>+'Análisis del Riesgo'!F21</f>
        <v>4</v>
      </c>
      <c r="E13" s="53" t="str">
        <f>+'Análisis del Riesgo'!M21</f>
        <v>A</v>
      </c>
      <c r="F13" s="53" t="str">
        <f>+'Análisis del Riesgo'!N21</f>
        <v>Zona de Riesgo Alta</v>
      </c>
      <c r="G13" s="4" t="s">
        <v>221</v>
      </c>
      <c r="H13" s="71" t="s">
        <v>36</v>
      </c>
      <c r="I13" s="71" t="s">
        <v>34</v>
      </c>
      <c r="J13" s="71" t="s">
        <v>34</v>
      </c>
      <c r="K13" s="71" t="s">
        <v>17</v>
      </c>
      <c r="L13" s="71" t="s">
        <v>34</v>
      </c>
      <c r="M13" s="71" t="s">
        <v>34</v>
      </c>
      <c r="N13" s="71" t="s">
        <v>17</v>
      </c>
      <c r="O13" s="71" t="s">
        <v>17</v>
      </c>
      <c r="P13" s="85" t="str">
        <f t="shared" si="1"/>
        <v>15</v>
      </c>
      <c r="Q13" s="85" t="str">
        <f t="shared" si="2"/>
        <v>5</v>
      </c>
      <c r="R13" s="85" t="str">
        <f t="shared" si="3"/>
        <v>0</v>
      </c>
      <c r="S13" s="85" t="str">
        <f t="shared" si="4"/>
        <v>10</v>
      </c>
      <c r="T13" s="85" t="str">
        <f t="shared" si="5"/>
        <v>15</v>
      </c>
      <c r="U13" s="85" t="str">
        <f t="shared" si="6"/>
        <v>0</v>
      </c>
      <c r="V13" s="85" t="str">
        <f t="shared" si="7"/>
        <v>0</v>
      </c>
      <c r="W13" s="85">
        <f t="shared" si="8"/>
        <v>45</v>
      </c>
      <c r="X13" s="85">
        <f t="shared" si="9"/>
        <v>0</v>
      </c>
      <c r="Y13" s="53" t="str">
        <f t="shared" si="10"/>
        <v>Se mantiene el resultado de la evaluación antes de controles</v>
      </c>
      <c r="Z13" s="71">
        <v>4</v>
      </c>
      <c r="AA13" s="71">
        <v>4</v>
      </c>
      <c r="AB13" s="53" t="str">
        <f t="shared" si="11"/>
        <v>44</v>
      </c>
      <c r="AC13" s="53" t="str">
        <f t="shared" si="12"/>
        <v xml:space="preserve"> </v>
      </c>
      <c r="AD13" s="53" t="str">
        <f t="shared" si="13"/>
        <v xml:space="preserve"> </v>
      </c>
      <c r="AE13" s="53" t="str">
        <f t="shared" si="14"/>
        <v>A</v>
      </c>
      <c r="AF13" s="53" t="str">
        <f t="shared" si="15"/>
        <v xml:space="preserve"> </v>
      </c>
      <c r="AG13" s="41" t="str">
        <f t="shared" si="16"/>
        <v>A</v>
      </c>
      <c r="AH13" s="53" t="str">
        <f t="shared" si="0"/>
        <v>Zona de Riesgo Alta</v>
      </c>
      <c r="AI13" s="89" t="str">
        <f t="shared" si="17"/>
        <v>Reducir o Evitar el Riesgo</v>
      </c>
      <c r="AL13" s="29"/>
    </row>
    <row r="14" spans="1:38" s="5" customFormat="1" ht="21" customHeight="1" x14ac:dyDescent="0.2">
      <c r="A14" s="342"/>
      <c r="B14" s="343"/>
      <c r="C14" s="344" t="s">
        <v>238</v>
      </c>
      <c r="D14" s="345"/>
      <c r="E14" s="345"/>
      <c r="F14" s="345"/>
      <c r="G14" s="345"/>
      <c r="H14" s="345"/>
      <c r="I14" s="345"/>
      <c r="J14" s="345"/>
      <c r="K14" s="345"/>
      <c r="L14" s="345"/>
      <c r="M14" s="345"/>
      <c r="N14" s="345"/>
      <c r="O14" s="345"/>
      <c r="P14" s="345"/>
      <c r="Q14" s="346"/>
      <c r="R14" s="347" t="s">
        <v>239</v>
      </c>
    </row>
    <row r="15" spans="1:38" s="5" customFormat="1" ht="24" customHeight="1" thickBot="1" x14ac:dyDescent="0.25">
      <c r="A15" s="348"/>
      <c r="B15" s="349"/>
      <c r="C15" s="350"/>
      <c r="D15" s="351"/>
      <c r="E15" s="351"/>
      <c r="F15" s="351"/>
      <c r="G15" s="351"/>
      <c r="H15" s="351"/>
      <c r="I15" s="351"/>
      <c r="J15" s="351"/>
      <c r="K15" s="351"/>
      <c r="L15" s="351"/>
      <c r="M15" s="351"/>
      <c r="N15" s="351"/>
      <c r="O15" s="351"/>
      <c r="P15" s="351"/>
      <c r="Q15" s="352"/>
      <c r="R15" s="353" t="s">
        <v>196</v>
      </c>
    </row>
    <row r="16" spans="1:38" ht="19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1:34" ht="101.45" customHeight="1" x14ac:dyDescent="0.2">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351" customHeight="1" x14ac:dyDescent="0.2">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34" ht="12.75" customHeight="1"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1:34" ht="12.7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row>
    <row r="21" spans="1:34" ht="12.75" customHeight="1" x14ac:dyDescent="0.2">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4" ht="12.7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12.7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row>
    <row r="24" spans="1:34" ht="12.7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row>
    <row r="25" spans="1:34" ht="12.7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row>
    <row r="26" spans="1:34" ht="12.7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row>
    <row r="27" spans="1:34" ht="12.7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4" ht="12.7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row>
    <row r="29" spans="1:34" ht="12.7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row>
    <row r="30" spans="1:34" ht="12.75" customHeight="1" x14ac:dyDescent="0.2">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row>
    <row r="31" spans="1:34" ht="12.75" customHeigh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1:34" ht="12.75" hidden="1" customHeight="1" x14ac:dyDescent="0.2">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ht="12" hidden="1" customHeight="1" x14ac:dyDescent="0.2">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1:34" ht="12.75" hidden="1" customHeight="1" x14ac:dyDescent="0.2">
      <c r="A34" s="32"/>
      <c r="B34" s="57" t="s">
        <v>34</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row>
    <row r="35" spans="1:34" ht="12.75" hidden="1" customHeight="1" x14ac:dyDescent="0.2">
      <c r="A35" s="32"/>
      <c r="B35" s="57" t="s">
        <v>17</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row>
    <row r="36" spans="1:34" ht="12.75" hidden="1" customHeight="1" x14ac:dyDescent="0.2">
      <c r="A36" s="32"/>
      <c r="B36" s="57"/>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1:34" ht="12.75" hidden="1" customHeight="1" x14ac:dyDescent="0.2">
      <c r="A37" s="32"/>
      <c r="B37" s="57" t="s">
        <v>36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4" ht="12.75" hidden="1" customHeight="1" x14ac:dyDescent="0.2">
      <c r="A38" s="32"/>
      <c r="B38" s="57" t="s">
        <v>10</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4" ht="12.75" hidden="1" customHeigh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row>
    <row r="40" spans="1:34" ht="12.75" hidden="1" customHeight="1" x14ac:dyDescent="0.2">
      <c r="A40" s="32"/>
      <c r="B40" s="58"/>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34" ht="12.75" hidden="1" customHeight="1" x14ac:dyDescent="0.2">
      <c r="A41" s="32"/>
      <c r="B41" s="58">
        <v>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4" ht="12.75" hidden="1" customHeight="1" x14ac:dyDescent="0.2">
      <c r="A42" s="32"/>
      <c r="B42" s="57">
        <v>2</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row>
    <row r="43" spans="1:34" ht="12.75" hidden="1" customHeight="1" x14ac:dyDescent="0.2">
      <c r="A43" s="32"/>
      <c r="B43" s="58">
        <v>3</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row>
    <row r="44" spans="1:34" ht="12.75" hidden="1" customHeight="1" x14ac:dyDescent="0.2">
      <c r="A44" s="32"/>
      <c r="B44" s="58">
        <v>4</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row>
    <row r="45" spans="1:34" ht="12.75" hidden="1" customHeight="1" x14ac:dyDescent="0.2">
      <c r="A45" s="32"/>
      <c r="B45" s="58">
        <v>5</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row>
    <row r="46" spans="1:34" ht="12.75" hidden="1" customHeight="1" x14ac:dyDescent="0.2">
      <c r="A46" s="32"/>
      <c r="B46" s="58"/>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ht="12.75"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row>
    <row r="48" spans="1:34" ht="12.7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row>
    <row r="49" spans="1:34" ht="12.75" customHeight="1" x14ac:dyDescent="0.2">
      <c r="A49" s="32"/>
      <c r="B49" s="58"/>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row>
    <row r="50" spans="1:34" ht="12.7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row>
    <row r="51" spans="1:34" ht="12.7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row>
    <row r="52" spans="1:34" ht="12.7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row>
    <row r="53" spans="1:34" ht="12.7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1:34" ht="12.7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sheetData>
  <mergeCells count="27">
    <mergeCell ref="A14:B15"/>
    <mergeCell ref="C14:Q15"/>
    <mergeCell ref="A9:A10"/>
    <mergeCell ref="B9:B10"/>
    <mergeCell ref="G9:H9"/>
    <mergeCell ref="I9:X9"/>
    <mergeCell ref="Y9:Y10"/>
    <mergeCell ref="A1:B4"/>
    <mergeCell ref="A7:B7"/>
    <mergeCell ref="A8:B8"/>
    <mergeCell ref="A6:B6"/>
    <mergeCell ref="A5:B5"/>
    <mergeCell ref="C1:Y2"/>
    <mergeCell ref="C3:Y4"/>
    <mergeCell ref="C5:AI5"/>
    <mergeCell ref="C6:AI6"/>
    <mergeCell ref="C7:AI7"/>
    <mergeCell ref="AI9:AI10"/>
    <mergeCell ref="Z1:AI1"/>
    <mergeCell ref="Z2:AI2"/>
    <mergeCell ref="Z3:AI3"/>
    <mergeCell ref="Z4:AI4"/>
    <mergeCell ref="C8:AI8"/>
    <mergeCell ref="C9:F9"/>
    <mergeCell ref="E10:F10"/>
    <mergeCell ref="Z9:AH9"/>
    <mergeCell ref="AG10:AH10"/>
  </mergeCells>
  <conditionalFormatting sqref="A11:A13">
    <cfRule type="containsText" dxfId="331" priority="194" operator="containsText" text="B">
      <formula>NOT(ISERROR(SEARCH("B",A11)))</formula>
    </cfRule>
    <cfRule type="containsText" dxfId="330" priority="195" operator="containsText" text="M">
      <formula>NOT(ISERROR(SEARCH("M",A11)))</formula>
    </cfRule>
    <cfRule type="containsText" dxfId="329" priority="196" operator="containsText" text="A">
      <formula>NOT(ISERROR(SEARCH("A",A11)))</formula>
    </cfRule>
  </conditionalFormatting>
  <conditionalFormatting sqref="E11:E13">
    <cfRule type="containsText" dxfId="328" priority="132" operator="containsText" text="B">
      <formula>NOT(ISERROR(SEARCH("B",E11)))</formula>
    </cfRule>
    <cfRule type="containsText" dxfId="327" priority="133" operator="containsText" text="M">
      <formula>NOT(ISERROR(SEARCH("M",E11)))</formula>
    </cfRule>
    <cfRule type="containsText" dxfId="326" priority="134" operator="containsText" text="A">
      <formula>NOT(ISERROR(SEARCH("A",E11)))</formula>
    </cfRule>
  </conditionalFormatting>
  <conditionalFormatting sqref="E11:E13">
    <cfRule type="containsText" dxfId="325" priority="131" operator="containsText" text="E">
      <formula>NOT(ISERROR(SEARCH("E",E11)))</formula>
    </cfRule>
  </conditionalFormatting>
  <conditionalFormatting sqref="F11:F13">
    <cfRule type="containsText" dxfId="324" priority="120" operator="containsText" text="Zona de Riesgo Baja">
      <formula>NOT(ISERROR(SEARCH("Zona de Riesgo Baja",F11)))</formula>
    </cfRule>
    <cfRule type="containsText" dxfId="323" priority="121" operator="containsText" text="Zona de Riesgo Moderada">
      <formula>NOT(ISERROR(SEARCH("Zona de Riesgo Moderada",F11)))</formula>
    </cfRule>
    <cfRule type="containsText" dxfId="322" priority="122" operator="containsText" text="Zona de Riesgo Alta">
      <formula>NOT(ISERROR(SEARCH("Zona de Riesgo Alta",F11)))</formula>
    </cfRule>
  </conditionalFormatting>
  <conditionalFormatting sqref="F11:F13">
    <cfRule type="containsText" dxfId="321" priority="119" operator="containsText" text="ZONA DE RIESGO EXTREMA">
      <formula>NOT(ISERROR(SEARCH("ZONA DE RIESGO EXTREMA",F11)))</formula>
    </cfRule>
  </conditionalFormatting>
  <conditionalFormatting sqref="AG11:AG13">
    <cfRule type="containsText" dxfId="320" priority="105" operator="containsText" text="B">
      <formula>NOT(ISERROR(SEARCH("B",AG11)))</formula>
    </cfRule>
    <cfRule type="containsText" dxfId="319" priority="106" operator="containsText" text="M">
      <formula>NOT(ISERROR(SEARCH("M",AG11)))</formula>
    </cfRule>
    <cfRule type="containsText" dxfId="318" priority="107" operator="containsText" text="A">
      <formula>NOT(ISERROR(SEARCH("A",AG11)))</formula>
    </cfRule>
  </conditionalFormatting>
  <conditionalFormatting sqref="AG11:AG13">
    <cfRule type="containsText" dxfId="317" priority="100" operator="containsText" text="E">
      <formula>NOT(ISERROR(SEARCH("E",AG11)))</formula>
    </cfRule>
  </conditionalFormatting>
  <conditionalFormatting sqref="AH12">
    <cfRule type="containsText" dxfId="316" priority="12" operator="containsText" text="ZONA DE RIESGO EXTREMA">
      <formula>NOT(ISERROR(SEARCH("ZONA DE RIESGO EXTREMA",AH12)))</formula>
    </cfRule>
  </conditionalFormatting>
  <conditionalFormatting sqref="AH12">
    <cfRule type="containsText" dxfId="315" priority="13" operator="containsText" text="Zona de Riesgo Moderada">
      <formula>NOT(ISERROR(SEARCH("Zona de Riesgo Moderada",AH12)))</formula>
    </cfRule>
    <cfRule type="containsText" dxfId="314" priority="13" operator="containsText" text="Zona de Riesgo Baja">
      <formula>NOT(ISERROR(SEARCH("Zona de Riesgo Baja",AH12)))</formula>
    </cfRule>
    <cfRule type="containsText" dxfId="313" priority="14" operator="containsText" text="Zona de Riesgo Alta">
      <formula>NOT(ISERROR(SEARCH("Zona de Riesgo Alta",AH12)))</formula>
    </cfRule>
  </conditionalFormatting>
  <conditionalFormatting sqref="AH13">
    <cfRule type="containsText" dxfId="312" priority="9" operator="containsText" text="Zona de Riesgo Moderada">
      <formula>NOT(ISERROR(SEARCH("Zona de Riesgo Moderada",AH13)))</formula>
    </cfRule>
    <cfRule type="containsText" dxfId="311" priority="10" operator="containsText" text="Zona de Riesgo Alta">
      <formula>NOT(ISERROR(SEARCH("Zona de Riesgo Alta",AH13)))</formula>
    </cfRule>
  </conditionalFormatting>
  <conditionalFormatting sqref="AH13">
    <cfRule type="containsText" dxfId="310" priority="8" operator="containsText" text="ZONA DE RIESGO EXTREMA">
      <formula>NOT(ISERROR(SEARCH("ZONA DE RIESGO EXTREMA",AH13)))</formula>
    </cfRule>
  </conditionalFormatting>
  <conditionalFormatting sqref="AH11">
    <cfRule type="containsText" dxfId="309" priority="2" operator="containsText" text="Zona de Riesgo Moderada">
      <formula>NOT(ISERROR(SEARCH("Zona de Riesgo Moderada",AH11)))</formula>
    </cfRule>
    <cfRule type="containsText" dxfId="308" priority="3" operator="containsText" text="Zona de Riesgo Alta">
      <formula>NOT(ISERROR(SEARCH("Zona de Riesgo Alta",AH11)))</formula>
    </cfRule>
  </conditionalFormatting>
  <conditionalFormatting sqref="AH11">
    <cfRule type="containsText" dxfId="307" priority="1" operator="containsText" text="ZONA DE RIESGO EXTREMA">
      <formula>NOT(ISERROR(SEARCH("ZONA DE RIESGO EXTREMA",AH11)))</formula>
    </cfRule>
  </conditionalFormatting>
  <dataValidations count="4">
    <dataValidation type="list" allowBlank="1" showInputMessage="1" showErrorMessage="1" sqref="I11:O13" xr:uid="{00000000-0002-0000-0300-000000000000}">
      <formula1>$B$34:$B$35</formula1>
    </dataValidation>
    <dataValidation type="list" allowBlank="1" showInputMessage="1" showErrorMessage="1" sqref="Z11:Z13" xr:uid="{00000000-0002-0000-0300-000001000000}">
      <formula1>$B$41:$B$45</formula1>
    </dataValidation>
    <dataValidation type="list" allowBlank="1" showInputMessage="1" showErrorMessage="1" sqref="AA11:AA13" xr:uid="{00000000-0002-0000-0300-000002000000}">
      <formula1>$B$43:$B$45</formula1>
    </dataValidation>
    <dataValidation type="list" allowBlank="1" showInputMessage="1" showErrorMessage="1" promptTitle="Tipo de Control" prompt="P = Preventivo_x000a_C = Correctivo_x000a_" sqref="H11:H13" xr:uid="{00000000-0002-0000-0300-000003000000}">
      <formula1>$B$37:$B$38</formula1>
    </dataValidation>
  </dataValidations>
  <pageMargins left="0.74803149606299213" right="0.74803149606299213" top="0.98425196850393704" bottom="0.98425196850393704" header="0.51181102362204722" footer="0.51181102362204722"/>
  <pageSetup scale="64" orientation="landscape" horizontalDpi="300" verticalDpi="300" r:id="rId1"/>
  <headerFooter differentOddEven="1" alignWithMargins="0">
    <oddFooter>Página &amp;P</oddFooter>
  </headerFooter>
  <colBreaks count="1" manualBreakCount="1">
    <brk id="3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1:R48"/>
  <sheetViews>
    <sheetView tabSelected="1" zoomScale="60" zoomScaleNormal="60" zoomScaleSheetLayoutView="80" workbookViewId="0">
      <selection activeCell="U48" sqref="U48"/>
    </sheetView>
  </sheetViews>
  <sheetFormatPr baseColWidth="10" defaultColWidth="17.140625" defaultRowHeight="12.75" customHeight="1" x14ac:dyDescent="0.2"/>
  <cols>
    <col min="1" max="1" width="5.5703125" style="17" customWidth="1" collapsed="1"/>
    <col min="2" max="2" width="25.28515625" style="17" customWidth="1" collapsed="1"/>
    <col min="3" max="3" width="48.7109375" style="17" customWidth="1" collapsed="1"/>
    <col min="4" max="4" width="38.140625" style="17" customWidth="1" collapsed="1"/>
    <col min="5" max="5" width="5.42578125" style="17" customWidth="1" collapsed="1"/>
    <col min="6" max="6" width="5.140625" style="17" customWidth="1" collapsed="1"/>
    <col min="7" max="7" width="15.85546875" style="17" hidden="1" customWidth="1" collapsed="1"/>
    <col min="8" max="8" width="13.28515625" style="17" customWidth="1" collapsed="1"/>
    <col min="9" max="9" width="28.7109375" style="17" customWidth="1" collapsed="1"/>
    <col min="10" max="10" width="4.28515625" style="17" customWidth="1" collapsed="1"/>
    <col min="11" max="11" width="4.140625" style="17" customWidth="1" collapsed="1"/>
    <col min="12" max="12" width="16.140625" style="17" hidden="1" customWidth="1" collapsed="1"/>
    <col min="13" max="13" width="11.42578125" style="17" customWidth="1" collapsed="1"/>
    <col min="14" max="14" width="13.140625" style="17" customWidth="1" collapsed="1"/>
    <col min="15" max="15" width="24.85546875" style="17" customWidth="1" collapsed="1"/>
    <col min="16" max="16" width="23.5703125" style="17" customWidth="1" collapsed="1"/>
    <col min="17" max="17" width="25.7109375" style="17" customWidth="1" collapsed="1"/>
    <col min="18" max="18" width="32.42578125" style="17" customWidth="1" collapsed="1"/>
    <col min="19" max="16384" width="17.140625" style="17" collapsed="1"/>
  </cols>
  <sheetData>
    <row r="1" spans="1:18" s="5" customFormat="1" ht="22.5" customHeight="1" x14ac:dyDescent="0.2">
      <c r="A1" s="294"/>
      <c r="B1" s="295"/>
      <c r="C1" s="309" t="s">
        <v>41</v>
      </c>
      <c r="D1" s="310"/>
      <c r="E1" s="310"/>
      <c r="F1" s="310"/>
      <c r="G1" s="310"/>
      <c r="H1" s="310"/>
      <c r="I1" s="310"/>
      <c r="J1" s="310"/>
      <c r="K1" s="310"/>
      <c r="L1" s="310"/>
      <c r="M1" s="310"/>
      <c r="N1" s="310"/>
      <c r="O1" s="310"/>
      <c r="P1" s="310"/>
      <c r="Q1" s="311"/>
      <c r="R1" s="59" t="s">
        <v>42</v>
      </c>
    </row>
    <row r="2" spans="1:18" s="5" customFormat="1" ht="20.25" customHeight="1" x14ac:dyDescent="0.2">
      <c r="A2" s="296"/>
      <c r="B2" s="297"/>
      <c r="C2" s="312"/>
      <c r="D2" s="313"/>
      <c r="E2" s="313"/>
      <c r="F2" s="313"/>
      <c r="G2" s="313"/>
      <c r="H2" s="313"/>
      <c r="I2" s="313"/>
      <c r="J2" s="313"/>
      <c r="K2" s="313"/>
      <c r="L2" s="313"/>
      <c r="M2" s="313"/>
      <c r="N2" s="313"/>
      <c r="O2" s="313"/>
      <c r="P2" s="313"/>
      <c r="Q2" s="314"/>
      <c r="R2" s="60" t="s">
        <v>199</v>
      </c>
    </row>
    <row r="3" spans="1:18" s="5" customFormat="1" ht="21" customHeight="1" x14ac:dyDescent="0.2">
      <c r="A3" s="296"/>
      <c r="B3" s="297"/>
      <c r="C3" s="315" t="s">
        <v>358</v>
      </c>
      <c r="D3" s="316"/>
      <c r="E3" s="316"/>
      <c r="F3" s="316"/>
      <c r="G3" s="316"/>
      <c r="H3" s="316"/>
      <c r="I3" s="316"/>
      <c r="J3" s="316"/>
      <c r="K3" s="316"/>
      <c r="L3" s="316"/>
      <c r="M3" s="316"/>
      <c r="N3" s="316"/>
      <c r="O3" s="316"/>
      <c r="P3" s="316"/>
      <c r="Q3" s="317"/>
      <c r="R3" s="61" t="s">
        <v>132</v>
      </c>
    </row>
    <row r="4" spans="1:18" s="5" customFormat="1" ht="24" customHeight="1" thickBot="1" x14ac:dyDescent="0.25">
      <c r="A4" s="298"/>
      <c r="B4" s="299"/>
      <c r="C4" s="318"/>
      <c r="D4" s="319"/>
      <c r="E4" s="319"/>
      <c r="F4" s="319"/>
      <c r="G4" s="319"/>
      <c r="H4" s="319"/>
      <c r="I4" s="319"/>
      <c r="J4" s="319"/>
      <c r="K4" s="319"/>
      <c r="L4" s="319"/>
      <c r="M4" s="319"/>
      <c r="N4" s="319"/>
      <c r="O4" s="319"/>
      <c r="P4" s="319"/>
      <c r="Q4" s="320"/>
      <c r="R4" s="79" t="s">
        <v>196</v>
      </c>
    </row>
    <row r="5" spans="1:18" s="5" customFormat="1" ht="69" customHeight="1" x14ac:dyDescent="0.2">
      <c r="A5" s="196" t="s">
        <v>55</v>
      </c>
      <c r="B5" s="300"/>
      <c r="C5" s="301" t="s">
        <v>212</v>
      </c>
      <c r="D5" s="302"/>
      <c r="E5" s="302"/>
      <c r="F5" s="302"/>
      <c r="G5" s="302"/>
      <c r="H5" s="302"/>
      <c r="I5" s="302"/>
      <c r="J5" s="302"/>
      <c r="K5" s="302"/>
      <c r="L5" s="302"/>
      <c r="M5" s="302"/>
      <c r="N5" s="302"/>
      <c r="O5" s="302"/>
      <c r="P5" s="302"/>
      <c r="Q5" s="303"/>
      <c r="R5" s="304"/>
    </row>
    <row r="6" spans="1:18" s="5" customFormat="1" ht="37.5" customHeight="1" thickBot="1" x14ac:dyDescent="0.25">
      <c r="A6" s="201" t="s">
        <v>43</v>
      </c>
      <c r="B6" s="293"/>
      <c r="C6" s="305">
        <v>44069</v>
      </c>
      <c r="D6" s="306"/>
      <c r="E6" s="306"/>
      <c r="F6" s="306"/>
      <c r="G6" s="306"/>
      <c r="H6" s="306"/>
      <c r="I6" s="306"/>
      <c r="J6" s="306"/>
      <c r="K6" s="306"/>
      <c r="L6" s="306"/>
      <c r="M6" s="306"/>
      <c r="N6" s="306"/>
      <c r="O6" s="306"/>
      <c r="P6" s="306"/>
      <c r="Q6" s="307"/>
      <c r="R6" s="308"/>
    </row>
    <row r="7" spans="1:18" ht="27" customHeight="1" x14ac:dyDescent="0.2">
      <c r="A7" s="336" t="s">
        <v>5</v>
      </c>
      <c r="B7" s="323" t="s">
        <v>88</v>
      </c>
      <c r="C7" s="332" t="s">
        <v>129</v>
      </c>
      <c r="D7" s="326" t="s">
        <v>130</v>
      </c>
      <c r="E7" s="338" t="s">
        <v>92</v>
      </c>
      <c r="F7" s="322"/>
      <c r="G7" s="322"/>
      <c r="H7" s="339"/>
      <c r="I7" s="323" t="s">
        <v>131</v>
      </c>
      <c r="J7" s="332" t="s">
        <v>126</v>
      </c>
      <c r="K7" s="321"/>
      <c r="L7" s="321"/>
      <c r="M7" s="321"/>
      <c r="N7" s="334" t="s">
        <v>149</v>
      </c>
      <c r="O7" s="328" t="s">
        <v>24</v>
      </c>
      <c r="P7" s="328" t="s">
        <v>150</v>
      </c>
      <c r="Q7" s="328" t="s">
        <v>151</v>
      </c>
      <c r="R7" s="330" t="s">
        <v>37</v>
      </c>
    </row>
    <row r="8" spans="1:18" ht="98.25" customHeight="1" thickBot="1" x14ac:dyDescent="0.25">
      <c r="A8" s="337"/>
      <c r="B8" s="324"/>
      <c r="C8" s="333"/>
      <c r="D8" s="341"/>
      <c r="E8" s="122" t="s">
        <v>23</v>
      </c>
      <c r="F8" s="120" t="s">
        <v>3</v>
      </c>
      <c r="G8" s="325" t="s">
        <v>119</v>
      </c>
      <c r="H8" s="340"/>
      <c r="I8" s="327"/>
      <c r="J8" s="121" t="s">
        <v>23</v>
      </c>
      <c r="K8" s="120" t="s">
        <v>3</v>
      </c>
      <c r="L8" s="325" t="s">
        <v>119</v>
      </c>
      <c r="M8" s="325"/>
      <c r="N8" s="335"/>
      <c r="O8" s="329"/>
      <c r="P8" s="329"/>
      <c r="Q8" s="329"/>
      <c r="R8" s="331"/>
    </row>
    <row r="9" spans="1:18" s="357" customFormat="1" ht="143.25" customHeight="1" thickBot="1" x14ac:dyDescent="0.25">
      <c r="A9" s="375">
        <f>+'Valoración del Riesgo'!A11</f>
        <v>1</v>
      </c>
      <c r="B9" s="376" t="str">
        <f>+'Valoración del Riesgo'!B11</f>
        <v>Infringir el debido proceso en el accionar académico, administrativo y disciplinario de acuerdo a  lo establecido en los estatutos y normas que regulan la Universidad.</v>
      </c>
      <c r="C9" s="377" t="s">
        <v>229</v>
      </c>
      <c r="D9" s="378" t="str">
        <f t="shared" ref="D9:D11" si="0">+unico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9" s="379">
        <f>+'Valoración del Riesgo'!C11</f>
        <v>4</v>
      </c>
      <c r="F9" s="380">
        <f>+'Valoración del Riesgo'!D11</f>
        <v>4</v>
      </c>
      <c r="G9" s="380" t="str">
        <f>+'Valoración del Riesgo'!E11</f>
        <v>A</v>
      </c>
      <c r="H9" s="381" t="str">
        <f>+'Valoración del Riesgo'!F11</f>
        <v>Zona de Riesgo Alta</v>
      </c>
      <c r="I9" s="382" t="str">
        <f>+'Valoración del Riesgo'!G11</f>
        <v>1.Manual de competencias y responsabilidades
2.Normatividad vigente (código único disciplinario- Código de ética).</v>
      </c>
      <c r="J9" s="383">
        <f>+'Valoración del Riesgo'!Z11</f>
        <v>4</v>
      </c>
      <c r="K9" s="380">
        <f>+'Valoración del Riesgo'!AA11</f>
        <v>4</v>
      </c>
      <c r="L9" s="380" t="str">
        <f>+'Valoración del Riesgo'!AG11</f>
        <v>A</v>
      </c>
      <c r="M9" s="380" t="str">
        <f>+'Valoración del Riesgo'!AH11</f>
        <v>Zona de Riesgo Alta</v>
      </c>
      <c r="N9" s="380" t="str">
        <f>+'Valoración del Riesgo'!AI11</f>
        <v>Reducir o Evitar el Riesgo</v>
      </c>
      <c r="O9" s="384" t="s">
        <v>222</v>
      </c>
      <c r="P9" s="385">
        <v>44195</v>
      </c>
      <c r="Q9" s="386" t="s">
        <v>157</v>
      </c>
      <c r="R9" s="387" t="s">
        <v>158</v>
      </c>
    </row>
    <row r="10" spans="1:18" s="357" customFormat="1" ht="178.5" customHeight="1" thickBot="1" x14ac:dyDescent="0.25">
      <c r="A10" s="401">
        <f>+'Valoración del Riesgo'!A12</f>
        <v>2</v>
      </c>
      <c r="B10" s="402" t="str">
        <f>+'Valoración del Riesgo'!B12</f>
        <v>Uso inadecuado y adulteración de la información para beneficio propio o de un tercero.</v>
      </c>
      <c r="C10" s="358" t="s">
        <v>230</v>
      </c>
      <c r="D10" s="359" t="str">
        <f t="shared" si="0"/>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0" s="403">
        <f>+'Valoración del Riesgo'!C12</f>
        <v>4</v>
      </c>
      <c r="F10" s="404">
        <f>+'Valoración del Riesgo'!D12</f>
        <v>4</v>
      </c>
      <c r="G10" s="404" t="str">
        <f>+'Valoración del Riesgo'!E12</f>
        <v>A</v>
      </c>
      <c r="H10" s="405" t="str">
        <f>+'Valoración del Riesgo'!F12</f>
        <v>Zona de Riesgo Alta</v>
      </c>
      <c r="I10" s="406" t="str">
        <f>+'Valoración del Riesgo'!G12</f>
        <v>Niveles de seguridad de los sistemas de información existentes.</v>
      </c>
      <c r="J10" s="407">
        <f>+'Valoración del Riesgo'!Z12</f>
        <v>4</v>
      </c>
      <c r="K10" s="404">
        <f>+'Valoración del Riesgo'!AA12</f>
        <v>4</v>
      </c>
      <c r="L10" s="404" t="str">
        <f>+'Valoración del Riesgo'!AG12</f>
        <v>A</v>
      </c>
      <c r="M10" s="404" t="str">
        <f>+'Valoración del Riesgo'!AH12</f>
        <v>Zona de Riesgo Alta</v>
      </c>
      <c r="N10" s="404" t="str">
        <f>+'Valoración del Riesgo'!AI12</f>
        <v>Reducir o Evitar el Riesgo</v>
      </c>
      <c r="O10" s="408" t="s">
        <v>223</v>
      </c>
      <c r="P10" s="119">
        <v>44195</v>
      </c>
      <c r="Q10" s="409" t="s">
        <v>233</v>
      </c>
      <c r="R10" s="410" t="s">
        <v>232</v>
      </c>
    </row>
    <row r="11" spans="1:18" s="357" customFormat="1" ht="186" customHeight="1" thickBot="1" x14ac:dyDescent="0.25">
      <c r="A11" s="388">
        <f>+'Valoración del Riesgo'!A13</f>
        <v>3</v>
      </c>
      <c r="B11" s="389" t="str">
        <f>+'Valoración del Riesgo'!B13</f>
        <v>Concentrar la autoridad, aprovechamiento del cargo y de sus funciones para la toma de decisiones en beneficio propio o de un tercero.</v>
      </c>
      <c r="C11" s="390" t="s">
        <v>230</v>
      </c>
      <c r="D11" s="391" t="str">
        <f t="shared" si="0"/>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1" s="392">
        <f>+'Valoración del Riesgo'!C13</f>
        <v>4</v>
      </c>
      <c r="F11" s="393">
        <f>+'Valoración del Riesgo'!D13</f>
        <v>4</v>
      </c>
      <c r="G11" s="393" t="str">
        <f>+'Valoración del Riesgo'!E13</f>
        <v>A</v>
      </c>
      <c r="H11" s="394" t="str">
        <f>+'Valoración del Riesgo'!F13</f>
        <v>Zona de Riesgo Alta</v>
      </c>
      <c r="I11" s="395" t="str">
        <f>+'Valoración del Riesgo'!G13</f>
        <v xml:space="preserve">Manual de responsabilidades competencias </v>
      </c>
      <c r="J11" s="396">
        <f>+'Valoración del Riesgo'!Z13</f>
        <v>4</v>
      </c>
      <c r="K11" s="393">
        <f>+'Valoración del Riesgo'!AA13</f>
        <v>4</v>
      </c>
      <c r="L11" s="393" t="str">
        <f>+'Valoración del Riesgo'!AG13</f>
        <v>A</v>
      </c>
      <c r="M11" s="393" t="str">
        <f>+'Valoración del Riesgo'!AH13</f>
        <v>Zona de Riesgo Alta</v>
      </c>
      <c r="N11" s="393" t="str">
        <f>+'Valoración del Riesgo'!AI13</f>
        <v>Reducir o Evitar el Riesgo</v>
      </c>
      <c r="O11" s="397" t="s">
        <v>224</v>
      </c>
      <c r="P11" s="398">
        <v>44195</v>
      </c>
      <c r="Q11" s="399" t="s">
        <v>234</v>
      </c>
      <c r="R11" s="400" t="s">
        <v>235</v>
      </c>
    </row>
    <row r="12" spans="1:18" s="5" customFormat="1" ht="21" customHeight="1" thickBot="1" x14ac:dyDescent="0.25">
      <c r="A12" s="354" t="s">
        <v>359</v>
      </c>
      <c r="B12" s="355"/>
      <c r="C12" s="355"/>
      <c r="D12" s="355"/>
      <c r="E12" s="355"/>
      <c r="F12" s="355"/>
      <c r="G12" s="355"/>
      <c r="H12" s="355"/>
      <c r="I12" s="355"/>
      <c r="J12" s="355"/>
      <c r="K12" s="355"/>
      <c r="L12" s="355"/>
      <c r="M12" s="355"/>
      <c r="N12" s="355"/>
      <c r="O12" s="355"/>
      <c r="P12" s="355"/>
      <c r="Q12" s="355"/>
      <c r="R12" s="356"/>
    </row>
    <row r="13" spans="1:18" s="357" customFormat="1" ht="178.5" customHeight="1" thickBot="1" x14ac:dyDescent="0.25">
      <c r="A13" s="413">
        <f>+'[1]Valoración del Riesgo'!A11</f>
        <v>1</v>
      </c>
      <c r="B13" s="414" t="str">
        <f>+'[1]Valoración del Riesgo'!B11</f>
        <v>Incumplir los compromisos pactados por parte de los grupos y semilleros de investigación,  financiados por la Institución y/o cofinanciados</v>
      </c>
      <c r="C13" s="365" t="s">
        <v>240</v>
      </c>
      <c r="D13" s="366" t="str">
        <f t="shared" ref="D13:D15" si="1">+unico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3" s="368">
        <f>+'[1]Valoración del Riesgo'!C11</f>
        <v>5</v>
      </c>
      <c r="F13" s="368">
        <f>+'[1]Valoración del Riesgo'!D11</f>
        <v>4</v>
      </c>
      <c r="G13" s="368" t="str">
        <f>+'[1]Valoración del Riesgo'!E11</f>
        <v>E</v>
      </c>
      <c r="H13" s="368" t="str">
        <f>+'[1]Valoración del Riesgo'!F11</f>
        <v>Zona de Riesgo Extrema</v>
      </c>
      <c r="I13" s="366" t="str">
        <f>+'[1]Valoración del Riesgo'!G11</f>
        <v xml:space="preserve">Seguimiento al cronograma y al
presupuesto, plan   estratégico y
operativo.
</v>
      </c>
      <c r="J13" s="368">
        <f>+'[1]Valoración del Riesgo'!Q11</f>
        <v>3</v>
      </c>
      <c r="K13" s="368">
        <f>+'[1]Valoración del Riesgo'!R11</f>
        <v>4</v>
      </c>
      <c r="L13" s="368" t="str">
        <f>+'[1]Valoración del Riesgo'!X11</f>
        <v>E</v>
      </c>
      <c r="M13" s="368" t="str">
        <f>+'[1]Valoración del Riesgo'!Y11</f>
        <v>Zona de Riesgo Extrema</v>
      </c>
      <c r="N13" s="368" t="str">
        <f>+'[1]Valoración del Riesgo'!Z11</f>
        <v>Evitar</v>
      </c>
      <c r="O13" s="415" t="s">
        <v>241</v>
      </c>
      <c r="P13" s="368" t="s">
        <v>242</v>
      </c>
      <c r="Q13" s="415" t="s">
        <v>243</v>
      </c>
      <c r="R13" s="416" t="s">
        <v>244</v>
      </c>
    </row>
    <row r="14" spans="1:18" s="357" customFormat="1" ht="178.5" customHeight="1" thickBot="1" x14ac:dyDescent="0.25">
      <c r="A14" s="424">
        <f>+'[1]Valoración del Riesgo'!A12</f>
        <v>2</v>
      </c>
      <c r="B14" s="425" t="str">
        <f>+'[1]Valoración del Riesgo'!B12</f>
        <v>No divulgar los productos de investigación</v>
      </c>
      <c r="C14" s="411" t="s">
        <v>245</v>
      </c>
      <c r="D14" s="412" t="str">
        <f t="shared" si="1"/>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4" s="426">
        <f>+'[1]Valoración del Riesgo'!C12</f>
        <v>4</v>
      </c>
      <c r="F14" s="426">
        <f>+'[1]Valoración del Riesgo'!D12</f>
        <v>3</v>
      </c>
      <c r="G14" s="426" t="str">
        <f>+'[1]Valoración del Riesgo'!E12</f>
        <v>A</v>
      </c>
      <c r="H14" s="426" t="str">
        <f>+'[1]Valoración del Riesgo'!F12</f>
        <v>Zona de Riesgo Alta</v>
      </c>
      <c r="I14" s="426" t="str">
        <f>+'[1]Valoración del Riesgo'!G12</f>
        <v xml:space="preserve">Actas de terminación del proyeto
</v>
      </c>
      <c r="J14" s="426">
        <f>+'[1]Valoración del Riesgo'!Q12</f>
        <v>2</v>
      </c>
      <c r="K14" s="426">
        <f>+'[1]Valoración del Riesgo'!R12</f>
        <v>3</v>
      </c>
      <c r="L14" s="426" t="str">
        <f>+'[1]Valoración del Riesgo'!X12</f>
        <v>M</v>
      </c>
      <c r="M14" s="426" t="str">
        <f>+'[1]Valoración del Riesgo'!Y12</f>
        <v>Zona de Riesgo Moderada</v>
      </c>
      <c r="N14" s="426" t="str">
        <f>+'[1]Valoración del Riesgo'!Z12</f>
        <v>Reducir el Riesgo</v>
      </c>
      <c r="O14" s="427" t="s">
        <v>246</v>
      </c>
      <c r="P14" s="426" t="s">
        <v>247</v>
      </c>
      <c r="Q14" s="427" t="s">
        <v>248</v>
      </c>
      <c r="R14" s="428" t="s">
        <v>249</v>
      </c>
    </row>
    <row r="15" spans="1:18" s="357" customFormat="1" ht="178.5" customHeight="1" thickBot="1" x14ac:dyDescent="0.25">
      <c r="A15" s="417">
        <f>+'[1]Valoración del Riesgo'!A13</f>
        <v>3</v>
      </c>
      <c r="B15" s="418" t="str">
        <f>+'[1]Valoración del Riesgo'!B13</f>
        <v>Perder parcial o totalmente información por problemas en la infraestructura tecnológica</v>
      </c>
      <c r="C15" s="419" t="s">
        <v>250</v>
      </c>
      <c r="D15" s="420" t="str">
        <f t="shared" si="1"/>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5" s="421">
        <f>+'[1]Valoración del Riesgo'!C13</f>
        <v>3</v>
      </c>
      <c r="F15" s="421">
        <f>+'[1]Valoración del Riesgo'!D13</f>
        <v>4</v>
      </c>
      <c r="G15" s="421" t="str">
        <f>+'[1]Valoración del Riesgo'!E13</f>
        <v>E</v>
      </c>
      <c r="H15" s="421" t="str">
        <f>+'[1]Valoración del Riesgo'!F13</f>
        <v>Zona de Riesgo Extrema</v>
      </c>
      <c r="I15" s="421" t="str">
        <f>+'[1]Valoración del Riesgo'!G13</f>
        <v xml:space="preserve">
1. Procedimiento Presentación y Seguimiento de Proyectos de Investigación. 
</v>
      </c>
      <c r="J15" s="421">
        <f>+'[1]Valoración del Riesgo'!Q13</f>
        <v>1</v>
      </c>
      <c r="K15" s="421">
        <f>+'[1]Valoración del Riesgo'!R13</f>
        <v>4</v>
      </c>
      <c r="L15" s="421" t="str">
        <f>+'[1]Valoración del Riesgo'!X13</f>
        <v>A</v>
      </c>
      <c r="M15" s="421" t="str">
        <f>+'[1]Valoración del Riesgo'!Y13</f>
        <v>Zona de Riesgo Alta</v>
      </c>
      <c r="N15" s="421" t="str">
        <f>+'[1]Valoración del Riesgo'!Z13</f>
        <v>Evitar el Riesgo</v>
      </c>
      <c r="O15" s="422" t="s">
        <v>251</v>
      </c>
      <c r="P15" s="421" t="s">
        <v>247</v>
      </c>
      <c r="Q15" s="422" t="s">
        <v>252</v>
      </c>
      <c r="R15" s="423" t="s">
        <v>253</v>
      </c>
    </row>
    <row r="16" spans="1:18" s="5" customFormat="1" ht="21" customHeight="1" thickBot="1" x14ac:dyDescent="0.25">
      <c r="A16" s="354" t="s">
        <v>360</v>
      </c>
      <c r="B16" s="355"/>
      <c r="C16" s="355"/>
      <c r="D16" s="355"/>
      <c r="E16" s="355"/>
      <c r="F16" s="355"/>
      <c r="G16" s="355"/>
      <c r="H16" s="355"/>
      <c r="I16" s="355"/>
      <c r="J16" s="355"/>
      <c r="K16" s="355"/>
      <c r="L16" s="355"/>
      <c r="M16" s="355"/>
      <c r="N16" s="355"/>
      <c r="O16" s="355"/>
      <c r="P16" s="355"/>
      <c r="Q16" s="355"/>
      <c r="R16" s="356"/>
    </row>
    <row r="17" spans="1:18" s="357" customFormat="1" ht="354.75" customHeight="1" thickBot="1" x14ac:dyDescent="0.25">
      <c r="A17" s="424">
        <v>1</v>
      </c>
      <c r="B17" s="425" t="s">
        <v>267</v>
      </c>
      <c r="C17" s="411" t="s">
        <v>254</v>
      </c>
      <c r="D17" s="412" t="str">
        <f t="shared" ref="D17" si="2">+unico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7" s="426">
        <f>+'[2]Valoración del Riesgo'!C18</f>
        <v>5</v>
      </c>
      <c r="F17" s="426">
        <f>+'[2]Valoración del Riesgo'!D18</f>
        <v>5</v>
      </c>
      <c r="G17" s="426" t="str">
        <f>+'[2]Valoración del Riesgo'!E18</f>
        <v>E</v>
      </c>
      <c r="H17" s="426" t="str">
        <f>+'[2]Valoración del Riesgo'!F18</f>
        <v>Zona de Riesgo Extrema</v>
      </c>
      <c r="I17" s="412" t="str">
        <f>+'[2]Valoración del Riesgo'!G18</f>
        <v xml:space="preserve">Procedimiento Administración de
Archivos
</v>
      </c>
      <c r="J17" s="426">
        <f>+'[2]Valoración del Riesgo'!Z18</f>
        <v>1</v>
      </c>
      <c r="K17" s="426">
        <f>+'[2]Valoración del Riesgo'!AA18</f>
        <v>4</v>
      </c>
      <c r="L17" s="426" t="str">
        <f>+'[2]Valoración del Riesgo'!AG18</f>
        <v>B</v>
      </c>
      <c r="M17" s="426" t="str">
        <f>+'[2]Valoración del Riesgo'!AH18</f>
        <v>Zona de Riesgo Baja</v>
      </c>
      <c r="N17" s="426" t="str">
        <f>+'[2]Valoración del Riesgo'!AI18</f>
        <v>Reducir o Evitar el Riesgo</v>
      </c>
      <c r="O17" s="430" t="s">
        <v>255</v>
      </c>
      <c r="P17" s="119">
        <v>44195</v>
      </c>
      <c r="Q17" s="430" t="s">
        <v>256</v>
      </c>
      <c r="R17" s="431" t="s">
        <v>257</v>
      </c>
    </row>
    <row r="18" spans="1:18" s="357" customFormat="1" ht="186" customHeight="1" thickBot="1" x14ac:dyDescent="0.25">
      <c r="A18" s="424">
        <v>2</v>
      </c>
      <c r="B18" s="425" t="s">
        <v>261</v>
      </c>
      <c r="C18" s="411" t="s">
        <v>230</v>
      </c>
      <c r="D18" s="412"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8" s="426">
        <v>5</v>
      </c>
      <c r="F18" s="426">
        <v>5</v>
      </c>
      <c r="G18" s="426">
        <f>+'[2]Valoración del Riesgo'!E19</f>
        <v>0</v>
      </c>
      <c r="H18" s="426" t="str">
        <f>+'[2]Valoración del Riesgo'!F18</f>
        <v>Zona de Riesgo Extrema</v>
      </c>
      <c r="I18" s="426" t="s">
        <v>263</v>
      </c>
      <c r="J18" s="426">
        <v>1</v>
      </c>
      <c r="K18" s="426">
        <v>4</v>
      </c>
      <c r="L18" s="426">
        <f>+'[2]Valoración del Riesgo'!AG19</f>
        <v>0</v>
      </c>
      <c r="M18" s="426" t="str">
        <f>+'[2]Valoración del Riesgo'!AH18</f>
        <v>Zona de Riesgo Baja</v>
      </c>
      <c r="N18" s="426" t="s">
        <v>262</v>
      </c>
      <c r="O18" s="430" t="s">
        <v>258</v>
      </c>
      <c r="P18" s="429" t="s">
        <v>237</v>
      </c>
      <c r="Q18" s="430" t="s">
        <v>259</v>
      </c>
      <c r="R18" s="431" t="s">
        <v>260</v>
      </c>
    </row>
    <row r="19" spans="1:18" s="5" customFormat="1" ht="21" customHeight="1" thickBot="1" x14ac:dyDescent="0.25">
      <c r="A19" s="372" t="s">
        <v>361</v>
      </c>
      <c r="B19" s="373"/>
      <c r="C19" s="373"/>
      <c r="D19" s="373"/>
      <c r="E19" s="373"/>
      <c r="F19" s="373"/>
      <c r="G19" s="373"/>
      <c r="H19" s="373"/>
      <c r="I19" s="373"/>
      <c r="J19" s="373"/>
      <c r="K19" s="373"/>
      <c r="L19" s="373"/>
      <c r="M19" s="373"/>
      <c r="N19" s="373"/>
      <c r="O19" s="373"/>
      <c r="P19" s="373"/>
      <c r="Q19" s="373"/>
      <c r="R19" s="374"/>
    </row>
    <row r="20" spans="1:18" ht="143.25" customHeight="1" thickBot="1" x14ac:dyDescent="0.25">
      <c r="A20" s="424">
        <v>1</v>
      </c>
      <c r="B20" s="425" t="s">
        <v>266</v>
      </c>
      <c r="C20" s="425" t="s">
        <v>264</v>
      </c>
      <c r="D20" s="412" t="str">
        <f t="shared" ref="D20" si="3">+unico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0" s="426">
        <v>3</v>
      </c>
      <c r="F20" s="426">
        <v>4</v>
      </c>
      <c r="G20" s="426">
        <f>+'[3]Valoración del Riesgo'!E22</f>
        <v>0</v>
      </c>
      <c r="H20" s="426" t="str">
        <f>+'Valoración del Riesgo'!F13</f>
        <v>Zona de Riesgo Alta</v>
      </c>
      <c r="I20" s="412" t="s">
        <v>156</v>
      </c>
      <c r="J20" s="426">
        <v>3</v>
      </c>
      <c r="K20" s="426">
        <v>4</v>
      </c>
      <c r="L20" s="426">
        <f>+'[3]Valoración del Riesgo'!AG22</f>
        <v>0</v>
      </c>
      <c r="M20" s="426" t="str">
        <f>+'Valoración del Riesgo'!AH13</f>
        <v>Zona de Riesgo Alta</v>
      </c>
      <c r="N20" s="426" t="s">
        <v>262</v>
      </c>
      <c r="O20" s="432" t="s">
        <v>265</v>
      </c>
      <c r="P20" s="119">
        <v>44195</v>
      </c>
      <c r="Q20" s="433" t="s">
        <v>157</v>
      </c>
      <c r="R20" s="434" t="s">
        <v>158</v>
      </c>
    </row>
    <row r="21" spans="1:18" s="5" customFormat="1" ht="21" customHeight="1" thickBot="1" x14ac:dyDescent="0.25">
      <c r="A21" s="354" t="s">
        <v>362</v>
      </c>
      <c r="B21" s="355"/>
      <c r="C21" s="355"/>
      <c r="D21" s="355"/>
      <c r="E21" s="355"/>
      <c r="F21" s="355"/>
      <c r="G21" s="355"/>
      <c r="H21" s="355"/>
      <c r="I21" s="355"/>
      <c r="J21" s="355"/>
      <c r="K21" s="355"/>
      <c r="L21" s="355"/>
      <c r="M21" s="355"/>
      <c r="N21" s="355"/>
      <c r="O21" s="355"/>
      <c r="P21" s="355"/>
      <c r="Q21" s="355"/>
      <c r="R21" s="356"/>
    </row>
    <row r="22" spans="1:18" ht="183" customHeight="1" thickBot="1" x14ac:dyDescent="0.25">
      <c r="A22" s="360">
        <v>1</v>
      </c>
      <c r="B22" s="361" t="s">
        <v>273</v>
      </c>
      <c r="C22" s="362" t="s">
        <v>268</v>
      </c>
      <c r="D22" s="363" t="str">
        <f t="shared" ref="D22" si="4">+unico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2" s="364">
        <v>5</v>
      </c>
      <c r="F22" s="364">
        <v>4</v>
      </c>
      <c r="G22" s="364">
        <f>+'[4]Valoración del Riesgo'!E25</f>
        <v>0</v>
      </c>
      <c r="H22" s="364" t="str">
        <f>+'Valoración del Riesgo'!F13</f>
        <v>Zona de Riesgo Alta</v>
      </c>
      <c r="I22" s="363" t="s">
        <v>274</v>
      </c>
      <c r="J22" s="364">
        <v>3</v>
      </c>
      <c r="K22" s="364">
        <v>4</v>
      </c>
      <c r="L22" s="364">
        <f>+'[4]Valoración del Riesgo'!X25</f>
        <v>0</v>
      </c>
      <c r="M22" s="364" t="str">
        <f>+'Valoración del Riesgo'!AH13</f>
        <v>Zona de Riesgo Alta</v>
      </c>
      <c r="N22" s="364" t="s">
        <v>262</v>
      </c>
      <c r="O22" s="435" t="s">
        <v>269</v>
      </c>
      <c r="P22" s="436" t="s">
        <v>270</v>
      </c>
      <c r="Q22" s="437" t="s">
        <v>271</v>
      </c>
      <c r="R22" s="438" t="s">
        <v>272</v>
      </c>
    </row>
    <row r="23" spans="1:18" ht="29.25" customHeight="1" thickBot="1" x14ac:dyDescent="0.25">
      <c r="A23" s="354" t="s">
        <v>363</v>
      </c>
      <c r="B23" s="355"/>
      <c r="C23" s="355"/>
      <c r="D23" s="355"/>
      <c r="E23" s="355"/>
      <c r="F23" s="355"/>
      <c r="G23" s="355"/>
      <c r="H23" s="355"/>
      <c r="I23" s="355"/>
      <c r="J23" s="355"/>
      <c r="K23" s="355"/>
      <c r="L23" s="355"/>
      <c r="M23" s="355"/>
      <c r="N23" s="355"/>
      <c r="O23" s="355"/>
      <c r="P23" s="355"/>
      <c r="Q23" s="355"/>
      <c r="R23" s="356"/>
    </row>
    <row r="24" spans="1:18" ht="274.5" customHeight="1" thickBot="1" x14ac:dyDescent="0.25">
      <c r="A24" s="440">
        <v>1</v>
      </c>
      <c r="B24" s="441" t="s">
        <v>285</v>
      </c>
      <c r="C24" s="442" t="s">
        <v>283</v>
      </c>
      <c r="D24" s="443" t="str">
        <f t="shared" ref="D24:D25" si="5">+unico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4" s="444">
        <v>2</v>
      </c>
      <c r="F24" s="444">
        <v>4</v>
      </c>
      <c r="G24" s="444">
        <f>+'[5]Valoración del Riesgo'!E26</f>
        <v>0</v>
      </c>
      <c r="H24" s="444" t="str">
        <f>+'[1]Valoración del Riesgo'!Y12</f>
        <v>Zona de Riesgo Moderada</v>
      </c>
      <c r="I24" s="443" t="s">
        <v>287</v>
      </c>
      <c r="J24" s="444">
        <v>2</v>
      </c>
      <c r="K24" s="444">
        <v>4</v>
      </c>
      <c r="L24" s="444">
        <f>+'[5]Valoración del Riesgo'!X26</f>
        <v>0</v>
      </c>
      <c r="M24" s="444" t="str">
        <f>+'[1]Valoración del Riesgo'!Y12</f>
        <v>Zona de Riesgo Moderada</v>
      </c>
      <c r="N24" s="444" t="s">
        <v>262</v>
      </c>
      <c r="O24" s="445" t="s">
        <v>275</v>
      </c>
      <c r="P24" s="446" t="s">
        <v>276</v>
      </c>
      <c r="Q24" s="446" t="s">
        <v>277</v>
      </c>
      <c r="R24" s="447" t="s">
        <v>278</v>
      </c>
    </row>
    <row r="25" spans="1:18" ht="165.75" customHeight="1" thickBot="1" x14ac:dyDescent="0.25">
      <c r="A25" s="440">
        <v>2</v>
      </c>
      <c r="B25" s="441" t="s">
        <v>286</v>
      </c>
      <c r="C25" s="441" t="s">
        <v>284</v>
      </c>
      <c r="D25" s="443"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5" s="444">
        <v>2</v>
      </c>
      <c r="F25" s="444">
        <v>3</v>
      </c>
      <c r="G25" s="444">
        <f>+'[5]Valoración del Riesgo'!E27</f>
        <v>0</v>
      </c>
      <c r="H25" s="444" t="str">
        <f>+'[2]Valoración del Riesgo'!AH18</f>
        <v>Zona de Riesgo Baja</v>
      </c>
      <c r="I25" s="443" t="s">
        <v>288</v>
      </c>
      <c r="J25" s="444">
        <v>4</v>
      </c>
      <c r="K25" s="444">
        <v>3</v>
      </c>
      <c r="L25" s="444">
        <f>+'[5]Valoración del Riesgo'!X27</f>
        <v>0</v>
      </c>
      <c r="M25" s="444" t="str">
        <f>+'[1]Valoración del Riesgo'!Y12</f>
        <v>Zona de Riesgo Moderada</v>
      </c>
      <c r="N25" s="444" t="s">
        <v>262</v>
      </c>
      <c r="O25" s="445" t="s">
        <v>279</v>
      </c>
      <c r="P25" s="446" t="s">
        <v>280</v>
      </c>
      <c r="Q25" s="446" t="s">
        <v>281</v>
      </c>
      <c r="R25" s="447" t="s">
        <v>282</v>
      </c>
    </row>
    <row r="26" spans="1:18" ht="35.25" customHeight="1" thickBot="1" x14ac:dyDescent="0.25">
      <c r="A26" s="448" t="s">
        <v>364</v>
      </c>
      <c r="B26" s="449"/>
      <c r="C26" s="449"/>
      <c r="D26" s="449"/>
      <c r="E26" s="449"/>
      <c r="F26" s="449"/>
      <c r="G26" s="449"/>
      <c r="H26" s="449"/>
      <c r="I26" s="449"/>
      <c r="J26" s="449"/>
      <c r="K26" s="449"/>
      <c r="L26" s="449"/>
      <c r="M26" s="449"/>
      <c r="N26" s="449"/>
      <c r="O26" s="449"/>
      <c r="P26" s="449"/>
      <c r="Q26" s="449"/>
      <c r="R26" s="450"/>
    </row>
    <row r="27" spans="1:18" ht="177.75" customHeight="1" thickBot="1" x14ac:dyDescent="0.25">
      <c r="A27" s="440">
        <v>1</v>
      </c>
      <c r="B27" s="425" t="s">
        <v>293</v>
      </c>
      <c r="C27" s="411" t="s">
        <v>289</v>
      </c>
      <c r="D27" s="412" t="str">
        <f t="shared" ref="D27" si="6">+unico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7" s="426">
        <v>1</v>
      </c>
      <c r="F27" s="426">
        <v>4</v>
      </c>
      <c r="G27" s="426">
        <f>+'[6]Valoración del Riesgo'!E29</f>
        <v>0</v>
      </c>
      <c r="H27" s="426" t="str">
        <f>+'[2]Valoración del Riesgo'!AH18</f>
        <v>Zona de Riesgo Baja</v>
      </c>
      <c r="I27" s="412" t="s">
        <v>294</v>
      </c>
      <c r="J27" s="426">
        <v>1</v>
      </c>
      <c r="K27" s="426">
        <v>3</v>
      </c>
      <c r="L27" s="426">
        <f>+'[6]Valoración del Riesgo'!AG29</f>
        <v>0</v>
      </c>
      <c r="M27" s="426" t="str">
        <f>+'[2]Valoración del Riesgo'!AH18</f>
        <v>Zona de Riesgo Baja</v>
      </c>
      <c r="N27" s="426"/>
      <c r="O27" s="452" t="s">
        <v>290</v>
      </c>
      <c r="P27" s="453">
        <v>44195</v>
      </c>
      <c r="Q27" s="452" t="s">
        <v>291</v>
      </c>
      <c r="R27" s="434" t="s">
        <v>292</v>
      </c>
    </row>
    <row r="28" spans="1:18" ht="35.25" customHeight="1" thickBot="1" x14ac:dyDescent="0.25">
      <c r="A28" s="448" t="s">
        <v>365</v>
      </c>
      <c r="B28" s="449"/>
      <c r="C28" s="449"/>
      <c r="D28" s="449"/>
      <c r="E28" s="449"/>
      <c r="F28" s="449"/>
      <c r="G28" s="449"/>
      <c r="H28" s="449"/>
      <c r="I28" s="449"/>
      <c r="J28" s="449"/>
      <c r="K28" s="449"/>
      <c r="L28" s="449"/>
      <c r="M28" s="449"/>
      <c r="N28" s="449"/>
      <c r="O28" s="449"/>
      <c r="P28" s="449"/>
      <c r="Q28" s="449"/>
      <c r="R28" s="450"/>
    </row>
    <row r="29" spans="1:18" ht="244.5" customHeight="1" thickBot="1" x14ac:dyDescent="0.25">
      <c r="A29" s="413">
        <v>1</v>
      </c>
      <c r="B29" s="414" t="s">
        <v>314</v>
      </c>
      <c r="C29" s="414" t="s">
        <v>295</v>
      </c>
      <c r="D29" s="366" t="str">
        <f t="shared" ref="D29:D34" si="7">+unico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9" s="368">
        <v>4</v>
      </c>
      <c r="F29" s="368">
        <v>4</v>
      </c>
      <c r="G29" s="368">
        <f>+'[7]Valoración del Riesgo'!E31</f>
        <v>0</v>
      </c>
      <c r="H29" s="368" t="str">
        <f>+'Valoración del Riesgo'!F13</f>
        <v>Zona de Riesgo Alta</v>
      </c>
      <c r="I29" s="457" t="s">
        <v>320</v>
      </c>
      <c r="J29" s="368">
        <v>3</v>
      </c>
      <c r="K29" s="368">
        <v>4</v>
      </c>
      <c r="L29" s="368">
        <f>+'[7]Valoración del Riesgo'!AG31</f>
        <v>0</v>
      </c>
      <c r="M29" s="458" t="str">
        <f>+'Valoración del Riesgo'!F13</f>
        <v>Zona de Riesgo Alta</v>
      </c>
      <c r="N29" s="368" t="s">
        <v>326</v>
      </c>
      <c r="O29" s="459" t="s">
        <v>265</v>
      </c>
      <c r="P29" s="369" t="s">
        <v>237</v>
      </c>
      <c r="Q29" s="460" t="s">
        <v>157</v>
      </c>
      <c r="R29" s="461" t="s">
        <v>158</v>
      </c>
    </row>
    <row r="30" spans="1:18" ht="244.5" customHeight="1" thickBot="1" x14ac:dyDescent="0.25">
      <c r="A30" s="424">
        <v>2</v>
      </c>
      <c r="B30" s="425" t="s">
        <v>315</v>
      </c>
      <c r="C30" s="425" t="s">
        <v>296</v>
      </c>
      <c r="D30" s="412"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0" s="426">
        <v>4</v>
      </c>
      <c r="F30" s="426">
        <v>4</v>
      </c>
      <c r="G30" s="426">
        <f>+'[7]Valoración del Riesgo'!E32</f>
        <v>0</v>
      </c>
      <c r="H30" s="426" t="str">
        <f>+'Valoración del Riesgo'!F13</f>
        <v>Zona de Riesgo Alta</v>
      </c>
      <c r="I30" s="462" t="s">
        <v>321</v>
      </c>
      <c r="J30" s="426">
        <v>2</v>
      </c>
      <c r="K30" s="426">
        <v>4</v>
      </c>
      <c r="L30" s="426">
        <f>+'[7]Valoración del Riesgo'!AG32</f>
        <v>0</v>
      </c>
      <c r="M30" s="463" t="str">
        <f>+'[1]Valoración del Riesgo'!Y12</f>
        <v>Zona de Riesgo Moderada</v>
      </c>
      <c r="N30" s="426" t="s">
        <v>327</v>
      </c>
      <c r="O30" s="464" t="s">
        <v>297</v>
      </c>
      <c r="P30" s="456" t="s">
        <v>237</v>
      </c>
      <c r="Q30" s="464" t="s">
        <v>298</v>
      </c>
      <c r="R30" s="465" t="s">
        <v>299</v>
      </c>
    </row>
    <row r="31" spans="1:18" ht="244.5" customHeight="1" thickBot="1" x14ac:dyDescent="0.25">
      <c r="A31" s="466">
        <v>3</v>
      </c>
      <c r="B31" s="467" t="s">
        <v>316</v>
      </c>
      <c r="C31" s="468" t="s">
        <v>300</v>
      </c>
      <c r="D31" s="468"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1" s="469">
        <v>4</v>
      </c>
      <c r="F31" s="469">
        <v>4</v>
      </c>
      <c r="G31" s="469">
        <f>+'[7]Valoración del Riesgo'!E33</f>
        <v>0</v>
      </c>
      <c r="H31" s="469" t="str">
        <f>+'Valoración del Riesgo'!F13</f>
        <v>Zona de Riesgo Alta</v>
      </c>
      <c r="I31" s="470" t="s">
        <v>322</v>
      </c>
      <c r="J31" s="469">
        <v>2</v>
      </c>
      <c r="K31" s="469">
        <v>4</v>
      </c>
      <c r="L31" s="469">
        <f>+'[7]Valoración del Riesgo'!AG33</f>
        <v>0</v>
      </c>
      <c r="M31" s="471" t="str">
        <f>+'[1]Valoración del Riesgo'!Y12</f>
        <v>Zona de Riesgo Moderada</v>
      </c>
      <c r="N31" s="469" t="s">
        <v>327</v>
      </c>
      <c r="O31" s="472" t="s">
        <v>301</v>
      </c>
      <c r="P31" s="473" t="s">
        <v>237</v>
      </c>
      <c r="Q31" s="472" t="s">
        <v>302</v>
      </c>
      <c r="R31" s="474" t="s">
        <v>303</v>
      </c>
    </row>
    <row r="32" spans="1:18" ht="244.5" customHeight="1" thickBot="1" x14ac:dyDescent="0.25">
      <c r="A32" s="424">
        <v>4</v>
      </c>
      <c r="B32" s="425" t="s">
        <v>317</v>
      </c>
      <c r="C32" s="475" t="s">
        <v>304</v>
      </c>
      <c r="D32" s="412"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2" s="426">
        <v>4</v>
      </c>
      <c r="F32" s="426">
        <v>4</v>
      </c>
      <c r="G32" s="426">
        <f>+'[7]Valoración del Riesgo'!E34</f>
        <v>0</v>
      </c>
      <c r="H32" s="426" t="str">
        <f>+'Valoración del Riesgo'!F13</f>
        <v>Zona de Riesgo Alta</v>
      </c>
      <c r="I32" s="476" t="s">
        <v>323</v>
      </c>
      <c r="J32" s="426">
        <v>2</v>
      </c>
      <c r="K32" s="426">
        <v>4</v>
      </c>
      <c r="L32" s="426">
        <f>+'[7]Valoración del Riesgo'!AG34</f>
        <v>0</v>
      </c>
      <c r="M32" s="463" t="str">
        <f>+'[1]Valoración del Riesgo'!Y12</f>
        <v>Zona de Riesgo Moderada</v>
      </c>
      <c r="N32" s="426" t="s">
        <v>327</v>
      </c>
      <c r="O32" s="464" t="s">
        <v>301</v>
      </c>
      <c r="P32" s="456" t="s">
        <v>237</v>
      </c>
      <c r="Q32" s="464" t="s">
        <v>305</v>
      </c>
      <c r="R32" s="465" t="s">
        <v>306</v>
      </c>
    </row>
    <row r="33" spans="1:18" ht="244.5" customHeight="1" thickBot="1" x14ac:dyDescent="0.25">
      <c r="A33" s="466">
        <v>5</v>
      </c>
      <c r="B33" s="467" t="s">
        <v>318</v>
      </c>
      <c r="C33" s="468" t="s">
        <v>307</v>
      </c>
      <c r="D33" s="468"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3" s="469">
        <v>4</v>
      </c>
      <c r="F33" s="469">
        <v>5</v>
      </c>
      <c r="G33" s="469">
        <f>+'[7]Valoración del Riesgo'!E35</f>
        <v>0</v>
      </c>
      <c r="H33" s="469" t="str">
        <f>+'[1]Valoración del Riesgo'!F13</f>
        <v>Zona de Riesgo Extrema</v>
      </c>
      <c r="I33" s="470" t="s">
        <v>324</v>
      </c>
      <c r="J33" s="469">
        <v>2</v>
      </c>
      <c r="K33" s="469">
        <v>5</v>
      </c>
      <c r="L33" s="469">
        <f>+'[7]Valoración del Riesgo'!AG35</f>
        <v>0</v>
      </c>
      <c r="M33" s="471" t="str">
        <f>+'Valoración del Riesgo'!F13</f>
        <v>Zona de Riesgo Alta</v>
      </c>
      <c r="N33" s="469" t="s">
        <v>327</v>
      </c>
      <c r="O33" s="472" t="s">
        <v>301</v>
      </c>
      <c r="P33" s="473" t="s">
        <v>237</v>
      </c>
      <c r="Q33" s="472" t="s">
        <v>308</v>
      </c>
      <c r="R33" s="474" t="s">
        <v>309</v>
      </c>
    </row>
    <row r="34" spans="1:18" ht="244.5" customHeight="1" thickBot="1" x14ac:dyDescent="0.25">
      <c r="A34" s="424">
        <v>6</v>
      </c>
      <c r="B34" s="425" t="s">
        <v>319</v>
      </c>
      <c r="C34" s="412" t="s">
        <v>310</v>
      </c>
      <c r="D34" s="412"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4" s="426">
        <v>3</v>
      </c>
      <c r="F34" s="426">
        <v>5</v>
      </c>
      <c r="G34" s="426">
        <f>+'[7]Valoración del Riesgo'!E36</f>
        <v>0</v>
      </c>
      <c r="H34" s="426" t="str">
        <f>+'[1]Valoración del Riesgo'!F13</f>
        <v>Zona de Riesgo Extrema</v>
      </c>
      <c r="I34" s="462" t="s">
        <v>325</v>
      </c>
      <c r="J34" s="426">
        <v>1</v>
      </c>
      <c r="K34" s="426">
        <v>5</v>
      </c>
      <c r="L34" s="426">
        <f>+'[7]Valoración del Riesgo'!AG36</f>
        <v>0</v>
      </c>
      <c r="M34" s="463" t="str">
        <f>+'[1]Valoración del Riesgo'!Y12</f>
        <v>Zona de Riesgo Moderada</v>
      </c>
      <c r="N34" s="426" t="s">
        <v>327</v>
      </c>
      <c r="O34" s="477" t="s">
        <v>311</v>
      </c>
      <c r="P34" s="456" t="s">
        <v>237</v>
      </c>
      <c r="Q34" s="477" t="s">
        <v>312</v>
      </c>
      <c r="R34" s="478" t="s">
        <v>313</v>
      </c>
    </row>
    <row r="35" spans="1:18" ht="31.5" customHeight="1" thickBot="1" x14ac:dyDescent="0.25">
      <c r="A35" s="354" t="s">
        <v>366</v>
      </c>
      <c r="B35" s="355"/>
      <c r="C35" s="355"/>
      <c r="D35" s="355"/>
      <c r="E35" s="355"/>
      <c r="F35" s="355"/>
      <c r="G35" s="355"/>
      <c r="H35" s="355"/>
      <c r="I35" s="355"/>
      <c r="J35" s="355"/>
      <c r="K35" s="355"/>
      <c r="L35" s="355"/>
      <c r="M35" s="355"/>
      <c r="N35" s="355"/>
      <c r="O35" s="355"/>
      <c r="P35" s="355"/>
      <c r="Q35" s="355"/>
      <c r="R35" s="356"/>
    </row>
    <row r="36" spans="1:18" ht="409.6" customHeight="1" thickBot="1" x14ac:dyDescent="0.25">
      <c r="A36" s="424">
        <v>1</v>
      </c>
      <c r="B36" s="425" t="s">
        <v>332</v>
      </c>
      <c r="C36" s="411" t="s">
        <v>328</v>
      </c>
      <c r="D36" s="412" t="str">
        <f t="shared" ref="D36" si="8">+unico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6" s="426">
        <v>3</v>
      </c>
      <c r="F36" s="426">
        <v>3</v>
      </c>
      <c r="G36" s="426">
        <f>+'[8]Valoración del Riesgo'!E38</f>
        <v>0</v>
      </c>
      <c r="H36" s="426" t="str">
        <f>+'[1]Valoración del Riesgo'!Y12</f>
        <v>Zona de Riesgo Moderada</v>
      </c>
      <c r="I36" s="412" t="s">
        <v>333</v>
      </c>
      <c r="J36" s="426">
        <v>2</v>
      </c>
      <c r="K36" s="426">
        <v>3</v>
      </c>
      <c r="L36" s="426">
        <f>+'[8]Valoración del Riesgo'!X38</f>
        <v>0</v>
      </c>
      <c r="M36" s="426" t="str">
        <f>+'[2]Valoración del Riesgo'!AH18</f>
        <v>Zona de Riesgo Baja</v>
      </c>
      <c r="N36" s="426" t="s">
        <v>334</v>
      </c>
      <c r="O36" s="452" t="s">
        <v>329</v>
      </c>
      <c r="P36" s="456" t="s">
        <v>242</v>
      </c>
      <c r="Q36" s="479" t="s">
        <v>330</v>
      </c>
      <c r="R36" s="480" t="s">
        <v>331</v>
      </c>
    </row>
    <row r="37" spans="1:18" ht="41.25" customHeight="1" thickBot="1" x14ac:dyDescent="0.25">
      <c r="A37" s="354" t="s">
        <v>367</v>
      </c>
      <c r="B37" s="355"/>
      <c r="C37" s="355"/>
      <c r="D37" s="355"/>
      <c r="E37" s="355"/>
      <c r="F37" s="355"/>
      <c r="G37" s="355"/>
      <c r="H37" s="355"/>
      <c r="I37" s="355"/>
      <c r="J37" s="355"/>
      <c r="K37" s="355"/>
      <c r="L37" s="355"/>
      <c r="M37" s="355"/>
      <c r="N37" s="355"/>
      <c r="O37" s="355"/>
      <c r="P37" s="355"/>
      <c r="Q37" s="355"/>
      <c r="R37" s="356"/>
    </row>
    <row r="38" spans="1:18" ht="339" customHeight="1" thickBot="1" x14ac:dyDescent="0.25">
      <c r="A38" s="360">
        <v>1</v>
      </c>
      <c r="B38" s="361" t="s">
        <v>339</v>
      </c>
      <c r="C38" s="361" t="s">
        <v>335</v>
      </c>
      <c r="D38" s="363" t="str">
        <f t="shared" ref="D38" si="9">+unico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8" s="364">
        <v>4</v>
      </c>
      <c r="F38" s="364">
        <v>4</v>
      </c>
      <c r="G38" s="364">
        <f>+'[9]Valoración del Riesgo'!E42</f>
        <v>0</v>
      </c>
      <c r="H38" s="364" t="str">
        <f>+'Valoración del Riesgo'!F13</f>
        <v>Zona de Riesgo Alta</v>
      </c>
      <c r="I38" s="363" t="s">
        <v>340</v>
      </c>
      <c r="J38" s="364">
        <v>3</v>
      </c>
      <c r="K38" s="364">
        <v>4</v>
      </c>
      <c r="L38" s="364">
        <f>+'[9]Valoración del Riesgo'!AG42</f>
        <v>0</v>
      </c>
      <c r="M38" s="364" t="str">
        <f>+'Valoración del Riesgo'!F13</f>
        <v>Zona de Riesgo Alta</v>
      </c>
      <c r="N38" s="364" t="s">
        <v>262</v>
      </c>
      <c r="O38" s="482" t="s">
        <v>336</v>
      </c>
      <c r="P38" s="454" t="s">
        <v>236</v>
      </c>
      <c r="Q38" s="481" t="s">
        <v>337</v>
      </c>
      <c r="R38" s="455" t="s">
        <v>338</v>
      </c>
    </row>
    <row r="39" spans="1:18" ht="37.5" customHeight="1" thickBot="1" x14ac:dyDescent="0.25">
      <c r="A39" s="354" t="s">
        <v>368</v>
      </c>
      <c r="B39" s="355"/>
      <c r="C39" s="355"/>
      <c r="D39" s="355"/>
      <c r="E39" s="355"/>
      <c r="F39" s="355"/>
      <c r="G39" s="355"/>
      <c r="H39" s="355"/>
      <c r="I39" s="355"/>
      <c r="J39" s="355"/>
      <c r="K39" s="355"/>
      <c r="L39" s="355"/>
      <c r="M39" s="355"/>
      <c r="N39" s="355"/>
      <c r="O39" s="355"/>
      <c r="P39" s="355"/>
      <c r="Q39" s="355"/>
      <c r="R39" s="356"/>
    </row>
    <row r="40" spans="1:18" ht="190.5" customHeight="1" thickBot="1" x14ac:dyDescent="0.25">
      <c r="A40" s="360">
        <v>1</v>
      </c>
      <c r="B40" s="361" t="s">
        <v>266</v>
      </c>
      <c r="C40" s="361" t="s">
        <v>341</v>
      </c>
      <c r="D40" s="363" t="str">
        <f t="shared" ref="D40" si="10">+unico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0" s="364">
        <v>3</v>
      </c>
      <c r="F40" s="364">
        <v>4</v>
      </c>
      <c r="G40" s="364">
        <f>+'[10]Valoración del Riesgo'!E42</f>
        <v>0</v>
      </c>
      <c r="H40" s="364" t="str">
        <f>+'Valoración del Riesgo'!F13</f>
        <v>Zona de Riesgo Alta</v>
      </c>
      <c r="I40" s="363" t="s">
        <v>156</v>
      </c>
      <c r="J40" s="364">
        <v>3</v>
      </c>
      <c r="K40" s="364">
        <v>4</v>
      </c>
      <c r="L40" s="364">
        <f>+'[10]Valoración del Riesgo'!AG42</f>
        <v>0</v>
      </c>
      <c r="M40" s="364" t="str">
        <f>+'Valoración del Riesgo'!F13</f>
        <v>Zona de Riesgo Alta</v>
      </c>
      <c r="N40" s="364" t="s">
        <v>262</v>
      </c>
      <c r="O40" s="451" t="s">
        <v>265</v>
      </c>
      <c r="P40" s="439" t="s">
        <v>342</v>
      </c>
      <c r="Q40" s="370" t="s">
        <v>157</v>
      </c>
      <c r="R40" s="371" t="s">
        <v>158</v>
      </c>
    </row>
    <row r="41" spans="1:18" ht="42" customHeight="1" thickBot="1" x14ac:dyDescent="0.25">
      <c r="A41" s="354" t="s">
        <v>369</v>
      </c>
      <c r="B41" s="355"/>
      <c r="C41" s="355"/>
      <c r="D41" s="355"/>
      <c r="E41" s="355"/>
      <c r="F41" s="355"/>
      <c r="G41" s="355"/>
      <c r="H41" s="355"/>
      <c r="I41" s="355"/>
      <c r="J41" s="355"/>
      <c r="K41" s="355"/>
      <c r="L41" s="355"/>
      <c r="M41" s="355"/>
      <c r="N41" s="355"/>
      <c r="O41" s="355"/>
      <c r="P41" s="355"/>
      <c r="Q41" s="355"/>
      <c r="R41" s="356"/>
    </row>
    <row r="42" spans="1:18" ht="290.25" customHeight="1" thickBot="1" x14ac:dyDescent="0.25">
      <c r="A42" s="424">
        <v>1</v>
      </c>
      <c r="B42" s="425" t="s">
        <v>347</v>
      </c>
      <c r="C42" s="412" t="s">
        <v>343</v>
      </c>
      <c r="D42" s="412"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2" s="426">
        <v>2</v>
      </c>
      <c r="F42" s="426">
        <v>5</v>
      </c>
      <c r="G42" s="426">
        <f>+'[11]Valoración del Riesgo'!E44</f>
        <v>0</v>
      </c>
      <c r="H42" s="426" t="str">
        <f>+'Valoración del Riesgo'!F13</f>
        <v>Zona de Riesgo Alta</v>
      </c>
      <c r="I42" s="412" t="s">
        <v>348</v>
      </c>
      <c r="J42" s="426">
        <v>1</v>
      </c>
      <c r="K42" s="426">
        <v>5</v>
      </c>
      <c r="L42" s="426">
        <f>+'[11]Valoración del Riesgo'!AG44</f>
        <v>0</v>
      </c>
      <c r="M42" s="426" t="s">
        <v>349</v>
      </c>
      <c r="N42" s="426" t="s">
        <v>350</v>
      </c>
      <c r="O42" s="485" t="s">
        <v>344</v>
      </c>
      <c r="P42" s="483">
        <v>44195</v>
      </c>
      <c r="Q42" s="480" t="s">
        <v>345</v>
      </c>
      <c r="R42" s="484" t="s">
        <v>346</v>
      </c>
    </row>
    <row r="43" spans="1:18" ht="39" customHeight="1" thickBot="1" x14ac:dyDescent="0.25">
      <c r="A43" s="354" t="s">
        <v>370</v>
      </c>
      <c r="B43" s="355"/>
      <c r="C43" s="355"/>
      <c r="D43" s="355"/>
      <c r="E43" s="355"/>
      <c r="F43" s="355"/>
      <c r="G43" s="355"/>
      <c r="H43" s="355"/>
      <c r="I43" s="355"/>
      <c r="J43" s="355"/>
      <c r="K43" s="355"/>
      <c r="L43" s="355"/>
      <c r="M43" s="355"/>
      <c r="N43" s="355"/>
      <c r="O43" s="355"/>
      <c r="P43" s="355"/>
      <c r="Q43" s="355"/>
      <c r="R43" s="356"/>
    </row>
    <row r="44" spans="1:18" ht="270.75" customHeight="1" thickBot="1" x14ac:dyDescent="0.25">
      <c r="A44" s="360">
        <v>1</v>
      </c>
      <c r="B44" s="487" t="s">
        <v>355</v>
      </c>
      <c r="C44" s="488" t="s">
        <v>351</v>
      </c>
      <c r="D44" s="412" t="str">
        <f t="shared" ref="D44" si="11">+unico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4" s="426">
        <v>3</v>
      </c>
      <c r="F44" s="426">
        <v>3</v>
      </c>
      <c r="G44" s="426">
        <f>+'[12]Valoración del Riesgo'!E46</f>
        <v>0</v>
      </c>
      <c r="H44" s="489" t="s">
        <v>356</v>
      </c>
      <c r="I44" s="412" t="s">
        <v>274</v>
      </c>
      <c r="J44" s="426">
        <v>2</v>
      </c>
      <c r="K44" s="426">
        <v>3</v>
      </c>
      <c r="L44" s="426">
        <f>+'[12]Valoración del Riesgo'!X46</f>
        <v>0</v>
      </c>
      <c r="M44" s="426" t="s">
        <v>357</v>
      </c>
      <c r="N44" s="426" t="s">
        <v>334</v>
      </c>
      <c r="O44" s="479" t="s">
        <v>352</v>
      </c>
      <c r="P44" s="476" t="s">
        <v>236</v>
      </c>
      <c r="Q44" s="476" t="s">
        <v>353</v>
      </c>
      <c r="R44" s="486" t="s">
        <v>354</v>
      </c>
    </row>
    <row r="45" spans="1:18" ht="50.25" customHeight="1" thickBot="1" x14ac:dyDescent="0.25">
      <c r="A45" s="354" t="s">
        <v>371</v>
      </c>
      <c r="B45" s="355"/>
      <c r="C45" s="355"/>
      <c r="D45" s="355"/>
      <c r="E45" s="355"/>
      <c r="F45" s="355"/>
      <c r="G45" s="355"/>
      <c r="H45" s="355"/>
      <c r="I45" s="355"/>
      <c r="J45" s="355"/>
      <c r="K45" s="355"/>
      <c r="L45" s="355"/>
      <c r="M45" s="355"/>
      <c r="N45" s="355"/>
      <c r="O45" s="355"/>
      <c r="P45" s="355"/>
      <c r="Q45" s="355"/>
      <c r="R45" s="356"/>
    </row>
    <row r="46" spans="1:18" ht="165" customHeight="1" thickBot="1" x14ac:dyDescent="0.25">
      <c r="A46" s="360">
        <v>1</v>
      </c>
      <c r="B46" s="493" t="s">
        <v>377</v>
      </c>
      <c r="C46" s="494" t="s">
        <v>372</v>
      </c>
      <c r="D46" s="495"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6" s="364">
        <v>2</v>
      </c>
      <c r="F46" s="364">
        <v>5</v>
      </c>
      <c r="G46" s="364">
        <f>+'[13]Valoración del Riesgo'!E48</f>
        <v>0</v>
      </c>
      <c r="H46" s="364" t="s">
        <v>378</v>
      </c>
      <c r="I46" s="495" t="s">
        <v>221</v>
      </c>
      <c r="J46" s="364">
        <v>2</v>
      </c>
      <c r="K46" s="364">
        <v>4</v>
      </c>
      <c r="L46" s="364">
        <f>+'[13]Valoración del Riesgo'!AG48</f>
        <v>0</v>
      </c>
      <c r="M46" s="426" t="s">
        <v>349</v>
      </c>
      <c r="N46" s="364" t="s">
        <v>334</v>
      </c>
      <c r="O46" s="490" t="s">
        <v>373</v>
      </c>
      <c r="P46" s="491" t="s">
        <v>376</v>
      </c>
      <c r="Q46" s="490" t="s">
        <v>374</v>
      </c>
      <c r="R46" s="492" t="s">
        <v>375</v>
      </c>
    </row>
    <row r="47" spans="1:18" ht="42.75" customHeight="1" thickBot="1" x14ac:dyDescent="0.25">
      <c r="A47" s="354" t="s">
        <v>379</v>
      </c>
      <c r="B47" s="355"/>
      <c r="C47" s="355"/>
      <c r="D47" s="355"/>
      <c r="E47" s="355"/>
      <c r="F47" s="355"/>
      <c r="G47" s="355"/>
      <c r="H47" s="355"/>
      <c r="I47" s="355"/>
      <c r="J47" s="355"/>
      <c r="K47" s="355"/>
      <c r="L47" s="355"/>
      <c r="M47" s="355"/>
      <c r="N47" s="355"/>
      <c r="O47" s="355"/>
      <c r="P47" s="355"/>
      <c r="Q47" s="355"/>
      <c r="R47" s="356"/>
    </row>
    <row r="48" spans="1:18" ht="341.25" customHeight="1" x14ac:dyDescent="0.2">
      <c r="A48" s="360">
        <v>1</v>
      </c>
      <c r="B48" s="361" t="s">
        <v>384</v>
      </c>
      <c r="C48" s="361" t="s">
        <v>380</v>
      </c>
      <c r="D48" s="363" t="str">
        <f t="shared" ref="D48" si="12">+unico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8" s="364">
        <v>3</v>
      </c>
      <c r="F48" s="364">
        <v>4</v>
      </c>
      <c r="G48" s="364">
        <f>+'[14]Valoración del Riesgo'!E54</f>
        <v>0</v>
      </c>
      <c r="H48" s="364" t="s">
        <v>378</v>
      </c>
      <c r="I48" s="363" t="s">
        <v>156</v>
      </c>
      <c r="J48" s="364">
        <v>1</v>
      </c>
      <c r="K48" s="364">
        <v>3</v>
      </c>
      <c r="L48" s="364">
        <f>+'[14]Valoración del Riesgo'!AG54</f>
        <v>0</v>
      </c>
      <c r="M48" s="364" t="s">
        <v>357</v>
      </c>
      <c r="N48" s="364" t="s">
        <v>334</v>
      </c>
      <c r="O48" s="482" t="s">
        <v>381</v>
      </c>
      <c r="P48" s="367" t="s">
        <v>237</v>
      </c>
      <c r="Q48" s="482" t="s">
        <v>382</v>
      </c>
      <c r="R48" s="482" t="s">
        <v>383</v>
      </c>
    </row>
  </sheetData>
  <mergeCells count="35">
    <mergeCell ref="A39:R39"/>
    <mergeCell ref="A41:R41"/>
    <mergeCell ref="A43:R43"/>
    <mergeCell ref="A45:R45"/>
    <mergeCell ref="A47:R47"/>
    <mergeCell ref="A23:R23"/>
    <mergeCell ref="A26:R26"/>
    <mergeCell ref="A28:R28"/>
    <mergeCell ref="A35:R35"/>
    <mergeCell ref="A37:R37"/>
    <mergeCell ref="A21:R21"/>
    <mergeCell ref="A19:R19"/>
    <mergeCell ref="A16:R16"/>
    <mergeCell ref="A12:R12"/>
    <mergeCell ref="N7:N8"/>
    <mergeCell ref="A7:A8"/>
    <mergeCell ref="B7:B8"/>
    <mergeCell ref="E7:H7"/>
    <mergeCell ref="L8:M8"/>
    <mergeCell ref="G8:H8"/>
    <mergeCell ref="C7:C8"/>
    <mergeCell ref="D7:D8"/>
    <mergeCell ref="I7:I8"/>
    <mergeCell ref="O7:O8"/>
    <mergeCell ref="P7:P8"/>
    <mergeCell ref="R7:R8"/>
    <mergeCell ref="J7:M7"/>
    <mergeCell ref="Q7:Q8"/>
    <mergeCell ref="A6:B6"/>
    <mergeCell ref="A1:B4"/>
    <mergeCell ref="A5:B5"/>
    <mergeCell ref="C5:R5"/>
    <mergeCell ref="C6:R6"/>
    <mergeCell ref="C1:Q2"/>
    <mergeCell ref="C3:Q4"/>
  </mergeCells>
  <conditionalFormatting sqref="H49:H348">
    <cfRule type="containsText" dxfId="306" priority="610" operator="containsText" text="ZONA DE RIESGO EXTREMA">
      <formula>NOT(ISERROR(SEARCH("ZONA DE RIESGO EXTREMA",H49)))</formula>
    </cfRule>
    <cfRule type="containsText" dxfId="305" priority="611" operator="containsText" text="ZONA DE RIESGO ALTA">
      <formula>NOT(ISERROR(SEARCH("ZONA DE RIESGO ALTA",H49)))</formula>
    </cfRule>
    <cfRule type="containsText" dxfId="304" priority="612" operator="containsText" text="ZONA DE RIESGO MODERADO">
      <formula>NOT(ISERROR(SEARCH("ZONA DE RIESGO MODERADO",H49)))</formula>
    </cfRule>
    <cfRule type="containsText" dxfId="303" priority="613" operator="containsText" text="ZONA DE RIESGO BAJA">
      <formula>NOT(ISERROR(SEARCH("ZONA DE RIESGO BAJA",H49)))</formula>
    </cfRule>
  </conditionalFormatting>
  <conditionalFormatting sqref="M49:N348">
    <cfRule type="containsText" dxfId="302" priority="602" operator="containsText" text="ZONA DE RIESGO EXTREMA">
      <formula>NOT(ISERROR(SEARCH("ZONA DE RIESGO EXTREMA",M49)))</formula>
    </cfRule>
    <cfRule type="containsText" dxfId="301" priority="603" operator="containsText" text="ZONA DE RIESGO ALTA">
      <formula>NOT(ISERROR(SEARCH("ZONA DE RIESGO ALTA",M49)))</formula>
    </cfRule>
    <cfRule type="containsText" dxfId="300" priority="604" operator="containsText" text="ZONA DE RIESGO MODERADA">
      <formula>NOT(ISERROR(SEARCH("ZONA DE RIESGO MODERADA",M49)))</formula>
    </cfRule>
    <cfRule type="containsText" dxfId="299" priority="605" operator="containsText" text="ZONA DE RIESGO BAJA">
      <formula>NOT(ISERROR(SEARCH("ZONA DE RIESGO BAJA",M49)))</formula>
    </cfRule>
  </conditionalFormatting>
  <conditionalFormatting sqref="G9:G11">
    <cfRule type="containsText" dxfId="298" priority="527" operator="containsText" text="B">
      <formula>NOT(ISERROR(SEARCH("B",G9)))</formula>
    </cfRule>
    <cfRule type="containsText" dxfId="297" priority="528" operator="containsText" text="M">
      <formula>NOT(ISERROR(SEARCH("M",G9)))</formula>
    </cfRule>
    <cfRule type="containsText" dxfId="296" priority="529" operator="containsText" text="A">
      <formula>NOT(ISERROR(SEARCH("A",G9)))</formula>
    </cfRule>
  </conditionalFormatting>
  <conditionalFormatting sqref="G9:G11">
    <cfRule type="containsText" dxfId="295" priority="526" operator="containsText" text="E">
      <formula>NOT(ISERROR(SEARCH("E",G9)))</formula>
    </cfRule>
  </conditionalFormatting>
  <conditionalFormatting sqref="H9:H11">
    <cfRule type="containsText" dxfId="294" priority="515" operator="containsText" text="Zona de Riesgo Baja">
      <formula>NOT(ISERROR(SEARCH("Zona de Riesgo Baja",H9)))</formula>
    </cfRule>
    <cfRule type="containsText" dxfId="293" priority="516" operator="containsText" text="Zona de Riesgo Moderada">
      <formula>NOT(ISERROR(SEARCH("Zona de Riesgo Moderada",H9)))</formula>
    </cfRule>
    <cfRule type="containsText" dxfId="292" priority="517" operator="containsText" text="Zona de Riesgo Alta">
      <formula>NOT(ISERROR(SEARCH("Zona de Riesgo Alta",H9)))</formula>
    </cfRule>
  </conditionalFormatting>
  <conditionalFormatting sqref="H9:H11">
    <cfRule type="containsText" dxfId="291" priority="514" operator="containsText" text="ZONA DE RIESGO EXTREMA">
      <formula>NOT(ISERROR(SEARCH("ZONA DE RIESGO EXTREMA",H9)))</formula>
    </cfRule>
  </conditionalFormatting>
  <conditionalFormatting sqref="L9:L11">
    <cfRule type="containsText" dxfId="290" priority="492" operator="containsText" text="B">
      <formula>NOT(ISERROR(SEARCH("B",L9)))</formula>
    </cfRule>
    <cfRule type="containsText" dxfId="289" priority="493" operator="containsText" text="M">
      <formula>NOT(ISERROR(SEARCH("M",L9)))</formula>
    </cfRule>
    <cfRule type="containsText" dxfId="288" priority="494" operator="containsText" text="A">
      <formula>NOT(ISERROR(SEARCH("A",L9)))</formula>
    </cfRule>
  </conditionalFormatting>
  <conditionalFormatting sqref="M9:N11">
    <cfRule type="containsText" dxfId="287" priority="495" operator="containsText" text="Zona de Riesgo Alta">
      <formula>NOT(ISERROR(SEARCH("Zona de Riesgo Alta",M9)))</formula>
    </cfRule>
    <cfRule type="containsText" dxfId="286" priority="495" operator="containsText" text="Zona de Riesgo Baja">
      <formula>NOT(ISERROR(SEARCH("Zona de Riesgo Baja",M9)))</formula>
    </cfRule>
    <cfRule type="containsText" dxfId="285" priority="614" operator="containsText" text="Zona de Riesgo Moderada">
      <formula>NOT(ISERROR(SEARCH("Zona de Riesgo Moderada",M9)))</formula>
    </cfRule>
  </conditionalFormatting>
  <conditionalFormatting sqref="L9:L11">
    <cfRule type="containsText" dxfId="284" priority="487" operator="containsText" text="E">
      <formula>NOT(ISERROR(SEARCH("E",L9)))</formula>
    </cfRule>
  </conditionalFormatting>
  <conditionalFormatting sqref="M9:N11">
    <cfRule type="containsText" dxfId="283" priority="486" operator="containsText" text="ZONA DE RIESGO EXTREMA">
      <formula>NOT(ISERROR(SEARCH("ZONA DE RIESGO EXTREMA",M9)))</formula>
    </cfRule>
  </conditionalFormatting>
  <conditionalFormatting sqref="G13:G15">
    <cfRule type="containsText" dxfId="282" priority="455" operator="containsText" text="B">
      <formula>NOT(ISERROR(SEARCH("B",G13)))</formula>
    </cfRule>
    <cfRule type="containsText" dxfId="281" priority="456" operator="containsText" text="M">
      <formula>NOT(ISERROR(SEARCH("M",G13)))</formula>
    </cfRule>
    <cfRule type="containsText" dxfId="280" priority="457" operator="containsText" text="A">
      <formula>NOT(ISERROR(SEARCH("A",G13)))</formula>
    </cfRule>
  </conditionalFormatting>
  <conditionalFormatting sqref="G13:G15">
    <cfRule type="containsText" dxfId="279" priority="454" operator="containsText" text="E">
      <formula>NOT(ISERROR(SEARCH("E",G13)))</formula>
    </cfRule>
  </conditionalFormatting>
  <conditionalFormatting sqref="H13:H15">
    <cfRule type="containsText" dxfId="278" priority="451" operator="containsText" text="Zona de Riesgo Baja">
      <formula>NOT(ISERROR(SEARCH("Zona de Riesgo Baja",H13)))</formula>
    </cfRule>
    <cfRule type="containsText" dxfId="277" priority="452" operator="containsText" text="Zona de Riesgo Moderada">
      <formula>NOT(ISERROR(SEARCH("Zona de Riesgo Moderada",H13)))</formula>
    </cfRule>
    <cfRule type="containsText" dxfId="276" priority="453" operator="containsText" text="Zona de Riesgo Alta">
      <formula>NOT(ISERROR(SEARCH("Zona de Riesgo Alta",H13)))</formula>
    </cfRule>
  </conditionalFormatting>
  <conditionalFormatting sqref="H13:H15">
    <cfRule type="containsText" dxfId="275" priority="450" operator="containsText" text="ZONA DE RIESGO EXTREMA">
      <formula>NOT(ISERROR(SEARCH("ZONA DE RIESGO EXTREMA",H13)))</formula>
    </cfRule>
  </conditionalFormatting>
  <conditionalFormatting sqref="L13:L15">
    <cfRule type="containsText" dxfId="274" priority="446" operator="containsText" text="B">
      <formula>NOT(ISERROR(SEARCH("B",L13)))</formula>
    </cfRule>
    <cfRule type="containsText" dxfId="273" priority="447" operator="containsText" text="M">
      <formula>NOT(ISERROR(SEARCH("M",L13)))</formula>
    </cfRule>
    <cfRule type="containsText" dxfId="272" priority="448" operator="containsText" text="A">
      <formula>NOT(ISERROR(SEARCH("A",L13)))</formula>
    </cfRule>
  </conditionalFormatting>
  <conditionalFormatting sqref="M13:N15">
    <cfRule type="containsText" dxfId="271" priority="-1" operator="containsText" text="Zona de Riesgo Baja">
      <formula>NOT(ISERROR(SEARCH("Zona de Riesgo Baja",M13)))</formula>
    </cfRule>
    <cfRule type="containsText" dxfId="270" priority="449" operator="containsText" text="Zona de Riesgo Alta">
      <formula>NOT(ISERROR(SEARCH("Zona de Riesgo Alta",M13)))</formula>
    </cfRule>
    <cfRule type="containsText" dxfId="269" priority="458" operator="containsText" text="Zona de Riesgo Moderada">
      <formula>NOT(ISERROR(SEARCH("Zona de Riesgo Moderada",M13)))</formula>
    </cfRule>
  </conditionalFormatting>
  <conditionalFormatting sqref="L13:L15">
    <cfRule type="containsText" dxfId="268" priority="445" operator="containsText" text="E">
      <formula>NOT(ISERROR(SEARCH("E",L13)))</formula>
    </cfRule>
  </conditionalFormatting>
  <conditionalFormatting sqref="M13:N15">
    <cfRule type="containsText" dxfId="267" priority="444" operator="containsText" text="ZONA DE RIESGO EXTREMA">
      <formula>NOT(ISERROR(SEARCH("ZONA DE RIESGO EXTREMA",M13)))</formula>
    </cfRule>
  </conditionalFormatting>
  <conditionalFormatting sqref="G17">
    <cfRule type="containsText" dxfId="266" priority="439" operator="containsText" text="B">
      <formula>NOT(ISERROR(SEARCH("B",G17)))</formula>
    </cfRule>
    <cfRule type="containsText" dxfId="265" priority="440" operator="containsText" text="M">
      <formula>NOT(ISERROR(SEARCH("M",G17)))</formula>
    </cfRule>
    <cfRule type="containsText" dxfId="264" priority="441" operator="containsText" text="A">
      <formula>NOT(ISERROR(SEARCH("A",G17)))</formula>
    </cfRule>
  </conditionalFormatting>
  <conditionalFormatting sqref="G17">
    <cfRule type="containsText" dxfId="263" priority="438" operator="containsText" text="E">
      <formula>NOT(ISERROR(SEARCH("E",G17)))</formula>
    </cfRule>
  </conditionalFormatting>
  <conditionalFormatting sqref="H17:H18">
    <cfRule type="containsText" dxfId="262" priority="435" operator="containsText" text="Zona de Riesgo Baja">
      <formula>NOT(ISERROR(SEARCH("Zona de Riesgo Baja",H17)))</formula>
    </cfRule>
    <cfRule type="containsText" dxfId="261" priority="436" operator="containsText" text="Zona de Riesgo Moderada">
      <formula>NOT(ISERROR(SEARCH("Zona de Riesgo Moderada",H17)))</formula>
    </cfRule>
    <cfRule type="containsText" dxfId="260" priority="437" operator="containsText" text="Zona de Riesgo Alta">
      <formula>NOT(ISERROR(SEARCH("Zona de Riesgo Alta",H17)))</formula>
    </cfRule>
  </conditionalFormatting>
  <conditionalFormatting sqref="H17:H18">
    <cfRule type="containsText" dxfId="259" priority="434" operator="containsText" text="ZONA DE RIESGO EXTREMA">
      <formula>NOT(ISERROR(SEARCH("ZONA DE RIESGO EXTREMA",H17)))</formula>
    </cfRule>
  </conditionalFormatting>
  <conditionalFormatting sqref="L17">
    <cfRule type="containsText" dxfId="258" priority="430" operator="containsText" text="B">
      <formula>NOT(ISERROR(SEARCH("B",L17)))</formula>
    </cfRule>
    <cfRule type="containsText" dxfId="257" priority="431" operator="containsText" text="M">
      <formula>NOT(ISERROR(SEARCH("M",L17)))</formula>
    </cfRule>
    <cfRule type="containsText" dxfId="256" priority="432" operator="containsText" text="A">
      <formula>NOT(ISERROR(SEARCH("A",L17)))</formula>
    </cfRule>
  </conditionalFormatting>
  <conditionalFormatting sqref="M17:N17 M18">
    <cfRule type="containsText" dxfId="255" priority="-1" operator="containsText" text="Zona de Riesgo Baja">
      <formula>NOT(ISERROR(SEARCH("Zona de Riesgo Baja",M17)))</formula>
    </cfRule>
    <cfRule type="containsText" dxfId="254" priority="433" operator="containsText" text="Zona de Riesgo Alta">
      <formula>NOT(ISERROR(SEARCH("Zona de Riesgo Alta",M17)))</formula>
    </cfRule>
    <cfRule type="containsText" dxfId="253" priority="442" operator="containsText" text="Zona de Riesgo Moderada">
      <formula>NOT(ISERROR(SEARCH("Zona de Riesgo Moderada",M17)))</formula>
    </cfRule>
  </conditionalFormatting>
  <conditionalFormatting sqref="L17">
    <cfRule type="containsText" dxfId="252" priority="429" operator="containsText" text="E">
      <formula>NOT(ISERROR(SEARCH("E",L17)))</formula>
    </cfRule>
  </conditionalFormatting>
  <conditionalFormatting sqref="M17:N17 M18">
    <cfRule type="containsText" dxfId="251" priority="428" operator="containsText" text="ZONA DE RIESGO EXTREMA">
      <formula>NOT(ISERROR(SEARCH("ZONA DE RIESGO EXTREMA",M17)))</formula>
    </cfRule>
  </conditionalFormatting>
  <conditionalFormatting sqref="L18">
    <cfRule type="containsText" dxfId="250" priority="206" operator="containsText" text="B">
      <formula>NOT(ISERROR(SEARCH("B",L18)))</formula>
    </cfRule>
    <cfRule type="containsText" dxfId="249" priority="207" operator="containsText" text="M">
      <formula>NOT(ISERROR(SEARCH("M",L18)))</formula>
    </cfRule>
    <cfRule type="containsText" dxfId="248" priority="208" operator="containsText" text="A">
      <formula>NOT(ISERROR(SEARCH("A",L18)))</formula>
    </cfRule>
  </conditionalFormatting>
  <conditionalFormatting sqref="L18">
    <cfRule type="containsText" dxfId="247" priority="205" operator="containsText" text="E">
      <formula>NOT(ISERROR(SEARCH("E",L18)))</formula>
    </cfRule>
  </conditionalFormatting>
  <conditionalFormatting sqref="N18">
    <cfRule type="containsText" dxfId="246" priority="204" operator="containsText" text="ZONA DE RIESGO EXTREMA">
      <formula>NOT(ISERROR(SEARCH("ZONA DE RIESGO EXTREMA",N18)))</formula>
    </cfRule>
  </conditionalFormatting>
  <conditionalFormatting sqref="G18">
    <cfRule type="containsText" dxfId="245" priority="327" operator="containsText" text="B">
      <formula>NOT(ISERROR(SEARCH("B",G18)))</formula>
    </cfRule>
    <cfRule type="containsText" dxfId="244" priority="328" operator="containsText" text="M">
      <formula>NOT(ISERROR(SEARCH("M",G18)))</formula>
    </cfRule>
    <cfRule type="containsText" dxfId="243" priority="329" operator="containsText" text="A">
      <formula>NOT(ISERROR(SEARCH("A",G18)))</formula>
    </cfRule>
  </conditionalFormatting>
  <conditionalFormatting sqref="G18">
    <cfRule type="containsText" dxfId="242" priority="326" operator="containsText" text="E">
      <formula>NOT(ISERROR(SEARCH("E",G18)))</formula>
    </cfRule>
  </conditionalFormatting>
  <conditionalFormatting sqref="N18">
    <cfRule type="containsText" dxfId="241" priority="-1" operator="containsText" text="Zona de Riesgo Baja">
      <formula>NOT(ISERROR(SEARCH("Zona de Riesgo Baja",N18)))</formula>
    </cfRule>
    <cfRule type="containsText" dxfId="240" priority="209" operator="containsText" text="Zona de Riesgo Alta">
      <formula>NOT(ISERROR(SEARCH("Zona de Riesgo Alta",N18)))</formula>
    </cfRule>
    <cfRule type="containsText" dxfId="239" priority="214" operator="containsText" text="Zona de Riesgo Moderada">
      <formula>NOT(ISERROR(SEARCH("Zona de Riesgo Moderada",N18)))</formula>
    </cfRule>
  </conditionalFormatting>
  <conditionalFormatting sqref="M20:N20">
    <cfRule type="containsText" dxfId="238" priority="188" operator="containsText" text="ZONA DE RIESGO EXTREMA">
      <formula>NOT(ISERROR(SEARCH("ZONA DE RIESGO EXTREMA",M20)))</formula>
    </cfRule>
  </conditionalFormatting>
  <conditionalFormatting sqref="G20">
    <cfRule type="containsText" dxfId="237" priority="199" operator="containsText" text="B">
      <formula>NOT(ISERROR(SEARCH("B",G20)))</formula>
    </cfRule>
    <cfRule type="containsText" dxfId="236" priority="200" operator="containsText" text="M">
      <formula>NOT(ISERROR(SEARCH("M",G20)))</formula>
    </cfRule>
    <cfRule type="containsText" dxfId="235" priority="201" operator="containsText" text="A">
      <formula>NOT(ISERROR(SEARCH("A",G20)))</formula>
    </cfRule>
  </conditionalFormatting>
  <conditionalFormatting sqref="G20">
    <cfRule type="containsText" dxfId="234" priority="198" operator="containsText" text="E">
      <formula>NOT(ISERROR(SEARCH("E",G20)))</formula>
    </cfRule>
  </conditionalFormatting>
  <conditionalFormatting sqref="H20">
    <cfRule type="containsText" dxfId="233" priority="195" operator="containsText" text="Zona de Riesgo Baja">
      <formula>NOT(ISERROR(SEARCH("Zona de Riesgo Baja",H20)))</formula>
    </cfRule>
    <cfRule type="containsText" dxfId="232" priority="196" operator="containsText" text="Zona de Riesgo Moderada">
      <formula>NOT(ISERROR(SEARCH("Zona de Riesgo Moderada",H20)))</formula>
    </cfRule>
    <cfRule type="containsText" dxfId="231" priority="197" operator="containsText" text="Zona de Riesgo Alta">
      <formula>NOT(ISERROR(SEARCH("Zona de Riesgo Alta",H20)))</formula>
    </cfRule>
  </conditionalFormatting>
  <conditionalFormatting sqref="H20">
    <cfRule type="containsText" dxfId="230" priority="194" operator="containsText" text="ZONA DE RIESGO EXTREMA">
      <formula>NOT(ISERROR(SEARCH("ZONA DE RIESGO EXTREMA",H20)))</formula>
    </cfRule>
  </conditionalFormatting>
  <conditionalFormatting sqref="L20">
    <cfRule type="containsText" dxfId="229" priority="190" operator="containsText" text="B">
      <formula>NOT(ISERROR(SEARCH("B",L20)))</formula>
    </cfRule>
    <cfRule type="containsText" dxfId="228" priority="191" operator="containsText" text="M">
      <formula>NOT(ISERROR(SEARCH("M",L20)))</formula>
    </cfRule>
    <cfRule type="containsText" dxfId="227" priority="192" operator="containsText" text="A">
      <formula>NOT(ISERROR(SEARCH("A",L20)))</formula>
    </cfRule>
  </conditionalFormatting>
  <conditionalFormatting sqref="M20:N20">
    <cfRule type="containsText" dxfId="226" priority="-1" operator="containsText" text="Zona de Riesgo Baja">
      <formula>NOT(ISERROR(SEARCH("Zona de Riesgo Baja",M20)))</formula>
    </cfRule>
    <cfRule type="containsText" dxfId="225" priority="193" operator="containsText" text="Zona de Riesgo Alta">
      <formula>NOT(ISERROR(SEARCH("Zona de Riesgo Alta",M20)))</formula>
    </cfRule>
    <cfRule type="containsText" dxfId="224" priority="202" operator="containsText" text="Zona de Riesgo Moderada">
      <formula>NOT(ISERROR(SEARCH("Zona de Riesgo Moderada",M20)))</formula>
    </cfRule>
  </conditionalFormatting>
  <conditionalFormatting sqref="L20">
    <cfRule type="containsText" dxfId="223" priority="189" operator="containsText" text="E">
      <formula>NOT(ISERROR(SEARCH("E",L20)))</formula>
    </cfRule>
  </conditionalFormatting>
  <conditionalFormatting sqref="G22">
    <cfRule type="containsText" dxfId="222" priority="183" operator="containsText" text="B">
      <formula>NOT(ISERROR(SEARCH("B",G22)))</formula>
    </cfRule>
    <cfRule type="containsText" dxfId="221" priority="184" operator="containsText" text="M">
      <formula>NOT(ISERROR(SEARCH("M",G22)))</formula>
    </cfRule>
    <cfRule type="containsText" dxfId="220" priority="185" operator="containsText" text="A">
      <formula>NOT(ISERROR(SEARCH("A",G22)))</formula>
    </cfRule>
  </conditionalFormatting>
  <conditionalFormatting sqref="G22">
    <cfRule type="containsText" dxfId="219" priority="182" operator="containsText" text="E">
      <formula>NOT(ISERROR(SEARCH("E",G22)))</formula>
    </cfRule>
  </conditionalFormatting>
  <conditionalFormatting sqref="H22">
    <cfRule type="containsText" dxfId="218" priority="179" operator="containsText" text="Zona de Riesgo Baja">
      <formula>NOT(ISERROR(SEARCH("Zona de Riesgo Baja",H22)))</formula>
    </cfRule>
    <cfRule type="containsText" dxfId="217" priority="180" operator="containsText" text="Zona de Riesgo Moderada">
      <formula>NOT(ISERROR(SEARCH("Zona de Riesgo Moderada",H22)))</formula>
    </cfRule>
    <cfRule type="containsText" dxfId="216" priority="181" operator="containsText" text="Zona de Riesgo Alta">
      <formula>NOT(ISERROR(SEARCH("Zona de Riesgo Alta",H22)))</formula>
    </cfRule>
  </conditionalFormatting>
  <conditionalFormatting sqref="H22">
    <cfRule type="containsText" dxfId="215" priority="178" operator="containsText" text="ZONA DE RIESGO EXTREMA">
      <formula>NOT(ISERROR(SEARCH("ZONA DE RIESGO EXTREMA",H22)))</formula>
    </cfRule>
  </conditionalFormatting>
  <conditionalFormatting sqref="L22">
    <cfRule type="containsText" dxfId="214" priority="174" operator="containsText" text="B">
      <formula>NOT(ISERROR(SEARCH("B",L22)))</formula>
    </cfRule>
    <cfRule type="containsText" dxfId="213" priority="175" operator="containsText" text="M">
      <formula>NOT(ISERROR(SEARCH("M",L22)))</formula>
    </cfRule>
    <cfRule type="containsText" dxfId="212" priority="176" operator="containsText" text="A">
      <formula>NOT(ISERROR(SEARCH("A",L22)))</formula>
    </cfRule>
  </conditionalFormatting>
  <conditionalFormatting sqref="M22:N22">
    <cfRule type="containsText" dxfId="211" priority="177" operator="containsText" text="Zona de Riesgo Alta">
      <formula>NOT(ISERROR(SEARCH("Zona de Riesgo Alta",M22)))</formula>
    </cfRule>
    <cfRule type="containsText" dxfId="210" priority="-1" operator="containsText" text="Zona de Riesgo Baja">
      <formula>NOT(ISERROR(SEARCH("Zona de Riesgo Baja",M22)))</formula>
    </cfRule>
    <cfRule type="containsText" dxfId="209" priority="186" operator="containsText" text="Zona de Riesgo Moderada">
      <formula>NOT(ISERROR(SEARCH("Zona de Riesgo Moderada",M22)))</formula>
    </cfRule>
  </conditionalFormatting>
  <conditionalFormatting sqref="L22">
    <cfRule type="containsText" dxfId="208" priority="173" operator="containsText" text="E">
      <formula>NOT(ISERROR(SEARCH("E",L22)))</formula>
    </cfRule>
  </conditionalFormatting>
  <conditionalFormatting sqref="M22:N22">
    <cfRule type="containsText" dxfId="207" priority="172" operator="containsText" text="ZONA DE RIESGO EXTREMA">
      <formula>NOT(ISERROR(SEARCH("ZONA DE RIESGO EXTREMA",M22)))</formula>
    </cfRule>
  </conditionalFormatting>
  <conditionalFormatting sqref="G24:G25">
    <cfRule type="containsText" dxfId="190" priority="167" operator="containsText" text="B">
      <formula>NOT(ISERROR(SEARCH("B",G24)))</formula>
    </cfRule>
    <cfRule type="containsText" dxfId="189" priority="168" operator="containsText" text="M">
      <formula>NOT(ISERROR(SEARCH("M",G24)))</formula>
    </cfRule>
    <cfRule type="containsText" dxfId="188" priority="169" operator="containsText" text="A">
      <formula>NOT(ISERROR(SEARCH("A",G24)))</formula>
    </cfRule>
  </conditionalFormatting>
  <conditionalFormatting sqref="G24:G25">
    <cfRule type="containsText" dxfId="187" priority="166" operator="containsText" text="E">
      <formula>NOT(ISERROR(SEARCH("E",G24)))</formula>
    </cfRule>
  </conditionalFormatting>
  <conditionalFormatting sqref="H24:H25">
    <cfRule type="containsText" dxfId="186" priority="163" operator="containsText" text="Zona de Riesgo Baja">
      <formula>NOT(ISERROR(SEARCH("Zona de Riesgo Baja",H24)))</formula>
    </cfRule>
    <cfRule type="containsText" dxfId="185" priority="164" operator="containsText" text="Zona de Riesgo Moderada">
      <formula>NOT(ISERROR(SEARCH("Zona de Riesgo Moderada",H24)))</formula>
    </cfRule>
    <cfRule type="containsText" dxfId="184" priority="165" operator="containsText" text="Zona de Riesgo Alta">
      <formula>NOT(ISERROR(SEARCH("Zona de Riesgo Alta",H24)))</formula>
    </cfRule>
  </conditionalFormatting>
  <conditionalFormatting sqref="H24:H25">
    <cfRule type="containsText" dxfId="183" priority="162" operator="containsText" text="ZONA DE RIESGO EXTREMA">
      <formula>NOT(ISERROR(SEARCH("ZONA DE RIESGO EXTREMA",H24)))</formula>
    </cfRule>
  </conditionalFormatting>
  <conditionalFormatting sqref="L24:L25">
    <cfRule type="containsText" dxfId="182" priority="158" operator="containsText" text="B">
      <formula>NOT(ISERROR(SEARCH("B",L24)))</formula>
    </cfRule>
    <cfRule type="containsText" dxfId="181" priority="159" operator="containsText" text="M">
      <formula>NOT(ISERROR(SEARCH("M",L24)))</formula>
    </cfRule>
    <cfRule type="containsText" dxfId="180" priority="160" operator="containsText" text="A">
      <formula>NOT(ISERROR(SEARCH("A",L24)))</formula>
    </cfRule>
  </conditionalFormatting>
  <conditionalFormatting sqref="M24:N25">
    <cfRule type="containsText" dxfId="179" priority="161" operator="containsText" text="Zona de Riesgo Alta">
      <formula>NOT(ISERROR(SEARCH("Zona de Riesgo Alta",M24)))</formula>
    </cfRule>
    <cfRule type="containsText" dxfId="178" priority="-1" operator="containsText" text="Zona de Riesgo Baja">
      <formula>NOT(ISERROR(SEARCH("Zona de Riesgo Baja",M24)))</formula>
    </cfRule>
    <cfRule type="containsText" dxfId="177" priority="170" operator="containsText" text="Zona de Riesgo Moderada">
      <formula>NOT(ISERROR(SEARCH("Zona de Riesgo Moderada",M24)))</formula>
    </cfRule>
  </conditionalFormatting>
  <conditionalFormatting sqref="L24:L25">
    <cfRule type="containsText" dxfId="176" priority="157" operator="containsText" text="E">
      <formula>NOT(ISERROR(SEARCH("E",L24)))</formula>
    </cfRule>
  </conditionalFormatting>
  <conditionalFormatting sqref="M24:N25">
    <cfRule type="containsText" dxfId="175" priority="156" operator="containsText" text="ZONA DE RIESGO EXTREMA">
      <formula>NOT(ISERROR(SEARCH("ZONA DE RIESGO EXTREMA",M24)))</formula>
    </cfRule>
  </conditionalFormatting>
  <conditionalFormatting sqref="G27">
    <cfRule type="containsText" dxfId="174" priority="151" operator="containsText" text="B">
      <formula>NOT(ISERROR(SEARCH("B",G27)))</formula>
    </cfRule>
    <cfRule type="containsText" dxfId="173" priority="152" operator="containsText" text="M">
      <formula>NOT(ISERROR(SEARCH("M",G27)))</formula>
    </cfRule>
    <cfRule type="containsText" dxfId="172" priority="153" operator="containsText" text="A">
      <formula>NOT(ISERROR(SEARCH("A",G27)))</formula>
    </cfRule>
  </conditionalFormatting>
  <conditionalFormatting sqref="G27">
    <cfRule type="containsText" dxfId="171" priority="150" operator="containsText" text="E">
      <formula>NOT(ISERROR(SEARCH("E",G27)))</formula>
    </cfRule>
  </conditionalFormatting>
  <conditionalFormatting sqref="H27">
    <cfRule type="containsText" dxfId="170" priority="147" operator="containsText" text="Zona de Riesgo Baja">
      <formula>NOT(ISERROR(SEARCH("Zona de Riesgo Baja",H27)))</formula>
    </cfRule>
    <cfRule type="containsText" dxfId="169" priority="148" operator="containsText" text="Zona de Riesgo Moderada">
      <formula>NOT(ISERROR(SEARCH("Zona de Riesgo Moderada",H27)))</formula>
    </cfRule>
    <cfRule type="containsText" dxfId="168" priority="149" operator="containsText" text="Zona de Riesgo Alta">
      <formula>NOT(ISERROR(SEARCH("Zona de Riesgo Alta",H27)))</formula>
    </cfRule>
  </conditionalFormatting>
  <conditionalFormatting sqref="H27">
    <cfRule type="containsText" dxfId="167" priority="146" operator="containsText" text="ZONA DE RIESGO EXTREMA">
      <formula>NOT(ISERROR(SEARCH("ZONA DE RIESGO EXTREMA",H27)))</formula>
    </cfRule>
  </conditionalFormatting>
  <conditionalFormatting sqref="L27">
    <cfRule type="containsText" dxfId="166" priority="142" operator="containsText" text="B">
      <formula>NOT(ISERROR(SEARCH("B",L27)))</formula>
    </cfRule>
    <cfRule type="containsText" dxfId="165" priority="143" operator="containsText" text="M">
      <formula>NOT(ISERROR(SEARCH("M",L27)))</formula>
    </cfRule>
    <cfRule type="containsText" dxfId="164" priority="144" operator="containsText" text="A">
      <formula>NOT(ISERROR(SEARCH("A",L27)))</formula>
    </cfRule>
  </conditionalFormatting>
  <conditionalFormatting sqref="M27:N27">
    <cfRule type="containsText" dxfId="163" priority="145" operator="containsText" text="Zona de Riesgo Alta">
      <formula>NOT(ISERROR(SEARCH("Zona de Riesgo Alta",M27)))</formula>
    </cfRule>
    <cfRule type="containsText" dxfId="162" priority="-1" operator="containsText" text="Zona de Riesgo Baja">
      <formula>NOT(ISERROR(SEARCH("Zona de Riesgo Baja",M27)))</formula>
    </cfRule>
    <cfRule type="containsText" dxfId="161" priority="154" operator="containsText" text="Zona de Riesgo Moderada">
      <formula>NOT(ISERROR(SEARCH("Zona de Riesgo Moderada",M27)))</formula>
    </cfRule>
  </conditionalFormatting>
  <conditionalFormatting sqref="L27">
    <cfRule type="containsText" dxfId="160" priority="141" operator="containsText" text="E">
      <formula>NOT(ISERROR(SEARCH("E",L27)))</formula>
    </cfRule>
  </conditionalFormatting>
  <conditionalFormatting sqref="M27:N27">
    <cfRule type="containsText" dxfId="159" priority="140" operator="containsText" text="ZONA DE RIESGO EXTREMA">
      <formula>NOT(ISERROR(SEARCH("ZONA DE RIESGO EXTREMA",M27)))</formula>
    </cfRule>
  </conditionalFormatting>
  <conditionalFormatting sqref="G29:G34">
    <cfRule type="containsText" dxfId="158" priority="135" operator="containsText" text="B">
      <formula>NOT(ISERROR(SEARCH("B",G29)))</formula>
    </cfRule>
    <cfRule type="containsText" dxfId="157" priority="136" operator="containsText" text="M">
      <formula>NOT(ISERROR(SEARCH("M",G29)))</formula>
    </cfRule>
    <cfRule type="containsText" dxfId="156" priority="137" operator="containsText" text="A">
      <formula>NOT(ISERROR(SEARCH("A",G29)))</formula>
    </cfRule>
  </conditionalFormatting>
  <conditionalFormatting sqref="G29:G34">
    <cfRule type="containsText" dxfId="155" priority="134" operator="containsText" text="E">
      <formula>NOT(ISERROR(SEARCH("E",G29)))</formula>
    </cfRule>
  </conditionalFormatting>
  <conditionalFormatting sqref="H29:H34">
    <cfRule type="containsText" dxfId="154" priority="131" operator="containsText" text="Zona de Riesgo Baja">
      <formula>NOT(ISERROR(SEARCH("Zona de Riesgo Baja",H29)))</formula>
    </cfRule>
    <cfRule type="containsText" dxfId="153" priority="132" operator="containsText" text="Zona de Riesgo Moderada">
      <formula>NOT(ISERROR(SEARCH("Zona de Riesgo Moderada",H29)))</formula>
    </cfRule>
    <cfRule type="containsText" dxfId="152" priority="133" operator="containsText" text="Zona de Riesgo Alta">
      <formula>NOT(ISERROR(SEARCH("Zona de Riesgo Alta",H29)))</formula>
    </cfRule>
  </conditionalFormatting>
  <conditionalFormatting sqref="H29:H34">
    <cfRule type="containsText" dxfId="151" priority="130" operator="containsText" text="ZONA DE RIESGO EXTREMA">
      <formula>NOT(ISERROR(SEARCH("ZONA DE RIESGO EXTREMA",H29)))</formula>
    </cfRule>
  </conditionalFormatting>
  <conditionalFormatting sqref="L29:L34">
    <cfRule type="containsText" dxfId="150" priority="126" operator="containsText" text="B">
      <formula>NOT(ISERROR(SEARCH("B",L29)))</formula>
    </cfRule>
    <cfRule type="containsText" dxfId="149" priority="127" operator="containsText" text="M">
      <formula>NOT(ISERROR(SEARCH("M",L29)))</formula>
    </cfRule>
    <cfRule type="containsText" dxfId="148" priority="128" operator="containsText" text="A">
      <formula>NOT(ISERROR(SEARCH("A",L29)))</formula>
    </cfRule>
  </conditionalFormatting>
  <conditionalFormatting sqref="N29:N34">
    <cfRule type="containsText" dxfId="147" priority="129" operator="containsText" text="Zona de Riesgo Alta">
      <formula>NOT(ISERROR(SEARCH("Zona de Riesgo Alta",N29)))</formula>
    </cfRule>
    <cfRule type="containsText" dxfId="146" priority="-1" operator="containsText" text="Zona de Riesgo Baja">
      <formula>NOT(ISERROR(SEARCH("Zona de Riesgo Baja",N29)))</formula>
    </cfRule>
    <cfRule type="containsText" dxfId="145" priority="138" operator="containsText" text="Zona de Riesgo Moderada">
      <formula>NOT(ISERROR(SEARCH("Zona de Riesgo Moderada",N29)))</formula>
    </cfRule>
  </conditionalFormatting>
  <conditionalFormatting sqref="L29:L34">
    <cfRule type="containsText" dxfId="144" priority="125" operator="containsText" text="E">
      <formula>NOT(ISERROR(SEARCH("E",L29)))</formula>
    </cfRule>
  </conditionalFormatting>
  <conditionalFormatting sqref="N29:N34">
    <cfRule type="containsText" dxfId="143" priority="124" operator="containsText" text="ZONA DE RIESGO EXTREMA">
      <formula>NOT(ISERROR(SEARCH("ZONA DE RIESGO EXTREMA",N29)))</formula>
    </cfRule>
  </conditionalFormatting>
  <conditionalFormatting sqref="M29:M34">
    <cfRule type="containsText" dxfId="142" priority="121" operator="containsText" text="Zona de Riesgo Alta">
      <formula>NOT(ISERROR(SEARCH("Zona de Riesgo Alta",M29)))</formula>
    </cfRule>
    <cfRule type="containsText" dxfId="141" priority="-1" operator="containsText" text="Zona de Riesgo Baja">
      <formula>NOT(ISERROR(SEARCH("Zona de Riesgo Baja",M29)))</formula>
    </cfRule>
    <cfRule type="containsText" dxfId="140" priority="122" operator="containsText" text="Zona de Riesgo Moderada">
      <formula>NOT(ISERROR(SEARCH("Zona de Riesgo Moderada",M29)))</formula>
    </cfRule>
  </conditionalFormatting>
  <conditionalFormatting sqref="M29:M34">
    <cfRule type="containsText" dxfId="139" priority="120" operator="containsText" text="ZONA DE RIESGO EXTREMA">
      <formula>NOT(ISERROR(SEARCH("ZONA DE RIESGO EXTREMA",M29)))</formula>
    </cfRule>
  </conditionalFormatting>
  <conditionalFormatting sqref="G36">
    <cfRule type="containsText" dxfId="138" priority="115" operator="containsText" text="B">
      <formula>NOT(ISERROR(SEARCH("B",G36)))</formula>
    </cfRule>
    <cfRule type="containsText" dxfId="137" priority="116" operator="containsText" text="M">
      <formula>NOT(ISERROR(SEARCH("M",G36)))</formula>
    </cfRule>
    <cfRule type="containsText" dxfId="136" priority="117" operator="containsText" text="A">
      <formula>NOT(ISERROR(SEARCH("A",G36)))</formula>
    </cfRule>
  </conditionalFormatting>
  <conditionalFormatting sqref="G36">
    <cfRule type="containsText" dxfId="135" priority="114" operator="containsText" text="E">
      <formula>NOT(ISERROR(SEARCH("E",G36)))</formula>
    </cfRule>
  </conditionalFormatting>
  <conditionalFormatting sqref="H36">
    <cfRule type="containsText" dxfId="134" priority="111" operator="containsText" text="Zona de Riesgo Baja">
      <formula>NOT(ISERROR(SEARCH("Zona de Riesgo Baja",H36)))</formula>
    </cfRule>
    <cfRule type="containsText" dxfId="133" priority="112" operator="containsText" text="Zona de Riesgo Moderada">
      <formula>NOT(ISERROR(SEARCH("Zona de Riesgo Moderada",H36)))</formula>
    </cfRule>
    <cfRule type="containsText" dxfId="132" priority="113" operator="containsText" text="Zona de Riesgo Alta">
      <formula>NOT(ISERROR(SEARCH("Zona de Riesgo Alta",H36)))</formula>
    </cfRule>
  </conditionalFormatting>
  <conditionalFormatting sqref="H36">
    <cfRule type="containsText" dxfId="131" priority="110" operator="containsText" text="ZONA DE RIESGO EXTREMA">
      <formula>NOT(ISERROR(SEARCH("ZONA DE RIESGO EXTREMA",H36)))</formula>
    </cfRule>
  </conditionalFormatting>
  <conditionalFormatting sqref="L36">
    <cfRule type="containsText" dxfId="130" priority="106" operator="containsText" text="B">
      <formula>NOT(ISERROR(SEARCH("B",L36)))</formula>
    </cfRule>
    <cfRule type="containsText" dxfId="129" priority="107" operator="containsText" text="M">
      <formula>NOT(ISERROR(SEARCH("M",L36)))</formula>
    </cfRule>
    <cfRule type="containsText" dxfId="128" priority="108" operator="containsText" text="A">
      <formula>NOT(ISERROR(SEARCH("A",L36)))</formula>
    </cfRule>
  </conditionalFormatting>
  <conditionalFormatting sqref="M36:N36">
    <cfRule type="containsText" dxfId="127" priority="109" operator="containsText" text="Zona de Riesgo Alta">
      <formula>NOT(ISERROR(SEARCH("Zona de Riesgo Alta",M36)))</formula>
    </cfRule>
    <cfRule type="containsText" dxfId="126" priority="-1" operator="containsText" text="Zona de Riesgo Baja">
      <formula>NOT(ISERROR(SEARCH("Zona de Riesgo Baja",M36)))</formula>
    </cfRule>
    <cfRule type="containsText" dxfId="125" priority="118" operator="containsText" text="Zona de Riesgo Moderada">
      <formula>NOT(ISERROR(SEARCH("Zona de Riesgo Moderada",M36)))</formula>
    </cfRule>
  </conditionalFormatting>
  <conditionalFormatting sqref="L36">
    <cfRule type="containsText" dxfId="124" priority="105" operator="containsText" text="E">
      <formula>NOT(ISERROR(SEARCH("E",L36)))</formula>
    </cfRule>
  </conditionalFormatting>
  <conditionalFormatting sqref="M36:N36">
    <cfRule type="containsText" dxfId="123" priority="104" operator="containsText" text="ZONA DE RIESGO EXTREMA">
      <formula>NOT(ISERROR(SEARCH("ZONA DE RIESGO EXTREMA",M36)))</formula>
    </cfRule>
  </conditionalFormatting>
  <conditionalFormatting sqref="G38">
    <cfRule type="containsText" dxfId="122" priority="99" operator="containsText" text="B">
      <formula>NOT(ISERROR(SEARCH("B",G38)))</formula>
    </cfRule>
    <cfRule type="containsText" dxfId="121" priority="100" operator="containsText" text="M">
      <formula>NOT(ISERROR(SEARCH("M",G38)))</formula>
    </cfRule>
    <cfRule type="containsText" dxfId="120" priority="101" operator="containsText" text="A">
      <formula>NOT(ISERROR(SEARCH("A",G38)))</formula>
    </cfRule>
  </conditionalFormatting>
  <conditionalFormatting sqref="G38">
    <cfRule type="containsText" dxfId="119" priority="98" operator="containsText" text="E">
      <formula>NOT(ISERROR(SEARCH("E",G38)))</formula>
    </cfRule>
  </conditionalFormatting>
  <conditionalFormatting sqref="H38">
    <cfRule type="containsText" dxfId="118" priority="95" operator="containsText" text="Zona de Riesgo Baja">
      <formula>NOT(ISERROR(SEARCH("Zona de Riesgo Baja",H38)))</formula>
    </cfRule>
    <cfRule type="containsText" dxfId="117" priority="96" operator="containsText" text="Zona de Riesgo Moderada">
      <formula>NOT(ISERROR(SEARCH("Zona de Riesgo Moderada",H38)))</formula>
    </cfRule>
    <cfRule type="containsText" dxfId="116" priority="97" operator="containsText" text="Zona de Riesgo Alta">
      <formula>NOT(ISERROR(SEARCH("Zona de Riesgo Alta",H38)))</formula>
    </cfRule>
  </conditionalFormatting>
  <conditionalFormatting sqref="H38">
    <cfRule type="containsText" dxfId="115" priority="94" operator="containsText" text="ZONA DE RIESGO EXTREMA">
      <formula>NOT(ISERROR(SEARCH("ZONA DE RIESGO EXTREMA",H38)))</formula>
    </cfRule>
  </conditionalFormatting>
  <conditionalFormatting sqref="L38">
    <cfRule type="containsText" dxfId="114" priority="90" operator="containsText" text="B">
      <formula>NOT(ISERROR(SEARCH("B",L38)))</formula>
    </cfRule>
    <cfRule type="containsText" dxfId="113" priority="91" operator="containsText" text="M">
      <formula>NOT(ISERROR(SEARCH("M",L38)))</formula>
    </cfRule>
    <cfRule type="containsText" dxfId="112" priority="92" operator="containsText" text="A">
      <formula>NOT(ISERROR(SEARCH("A",L38)))</formula>
    </cfRule>
  </conditionalFormatting>
  <conditionalFormatting sqref="M38:N38">
    <cfRule type="containsText" dxfId="111" priority="93" operator="containsText" text="Zona de Riesgo Alta">
      <formula>NOT(ISERROR(SEARCH("Zona de Riesgo Alta",M38)))</formula>
    </cfRule>
    <cfRule type="containsText" dxfId="110" priority="-1" operator="containsText" text="Zona de Riesgo Baja">
      <formula>NOT(ISERROR(SEARCH("Zona de Riesgo Baja",M38)))</formula>
    </cfRule>
    <cfRule type="containsText" dxfId="109" priority="102" operator="containsText" text="Zona de Riesgo Moderada">
      <formula>NOT(ISERROR(SEARCH("Zona de Riesgo Moderada",M38)))</formula>
    </cfRule>
  </conditionalFormatting>
  <conditionalFormatting sqref="L38">
    <cfRule type="containsText" dxfId="108" priority="89" operator="containsText" text="E">
      <formula>NOT(ISERROR(SEARCH("E",L38)))</formula>
    </cfRule>
  </conditionalFormatting>
  <conditionalFormatting sqref="M38:N38">
    <cfRule type="containsText" dxfId="107" priority="88" operator="containsText" text="ZONA DE RIESGO EXTREMA">
      <formula>NOT(ISERROR(SEARCH("ZONA DE RIESGO EXTREMA",M38)))</formula>
    </cfRule>
  </conditionalFormatting>
  <conditionalFormatting sqref="G40">
    <cfRule type="containsText" dxfId="106" priority="83" operator="containsText" text="B">
      <formula>NOT(ISERROR(SEARCH("B",G40)))</formula>
    </cfRule>
    <cfRule type="containsText" dxfId="105" priority="84" operator="containsText" text="M">
      <formula>NOT(ISERROR(SEARCH("M",G40)))</formula>
    </cfRule>
    <cfRule type="containsText" dxfId="104" priority="85" operator="containsText" text="A">
      <formula>NOT(ISERROR(SEARCH("A",G40)))</formula>
    </cfRule>
  </conditionalFormatting>
  <conditionalFormatting sqref="G40">
    <cfRule type="containsText" dxfId="103" priority="82" operator="containsText" text="E">
      <formula>NOT(ISERROR(SEARCH("E",G40)))</formula>
    </cfRule>
  </conditionalFormatting>
  <conditionalFormatting sqref="H40">
    <cfRule type="containsText" dxfId="102" priority="79" operator="containsText" text="Zona de Riesgo Baja">
      <formula>NOT(ISERROR(SEARCH("Zona de Riesgo Baja",H40)))</formula>
    </cfRule>
    <cfRule type="containsText" dxfId="101" priority="80" operator="containsText" text="Zona de Riesgo Moderada">
      <formula>NOT(ISERROR(SEARCH("Zona de Riesgo Moderada",H40)))</formula>
    </cfRule>
    <cfRule type="containsText" dxfId="100" priority="81" operator="containsText" text="Zona de Riesgo Alta">
      <formula>NOT(ISERROR(SEARCH("Zona de Riesgo Alta",H40)))</formula>
    </cfRule>
  </conditionalFormatting>
  <conditionalFormatting sqref="H40">
    <cfRule type="containsText" dxfId="99" priority="78" operator="containsText" text="ZONA DE RIESGO EXTREMA">
      <formula>NOT(ISERROR(SEARCH("ZONA DE RIESGO EXTREMA",H40)))</formula>
    </cfRule>
  </conditionalFormatting>
  <conditionalFormatting sqref="L40">
    <cfRule type="containsText" dxfId="98" priority="74" operator="containsText" text="B">
      <formula>NOT(ISERROR(SEARCH("B",L40)))</formula>
    </cfRule>
    <cfRule type="containsText" dxfId="97" priority="75" operator="containsText" text="M">
      <formula>NOT(ISERROR(SEARCH("M",L40)))</formula>
    </cfRule>
    <cfRule type="containsText" dxfId="96" priority="76" operator="containsText" text="A">
      <formula>NOT(ISERROR(SEARCH("A",L40)))</formula>
    </cfRule>
  </conditionalFormatting>
  <conditionalFormatting sqref="M40:N40">
    <cfRule type="containsText" dxfId="95" priority="77" operator="containsText" text="Zona de Riesgo Alta">
      <formula>NOT(ISERROR(SEARCH("Zona de Riesgo Alta",M40)))</formula>
    </cfRule>
    <cfRule type="containsText" dxfId="94" priority="-1" operator="containsText" text="Zona de Riesgo Baja">
      <formula>NOT(ISERROR(SEARCH("Zona de Riesgo Baja",M40)))</formula>
    </cfRule>
    <cfRule type="containsText" dxfId="93" priority="86" operator="containsText" text="Zona de Riesgo Moderada">
      <formula>NOT(ISERROR(SEARCH("Zona de Riesgo Moderada",M40)))</formula>
    </cfRule>
  </conditionalFormatting>
  <conditionalFormatting sqref="L40">
    <cfRule type="containsText" dxfId="92" priority="73" operator="containsText" text="E">
      <formula>NOT(ISERROR(SEARCH("E",L40)))</formula>
    </cfRule>
  </conditionalFormatting>
  <conditionalFormatting sqref="M40:N40">
    <cfRule type="containsText" dxfId="91" priority="72" operator="containsText" text="ZONA DE RIESGO EXTREMA">
      <formula>NOT(ISERROR(SEARCH("ZONA DE RIESGO EXTREMA",M40)))</formula>
    </cfRule>
  </conditionalFormatting>
  <conditionalFormatting sqref="G42">
    <cfRule type="containsText" dxfId="70" priority="69" operator="containsText" text="B">
      <formula>NOT(ISERROR(SEARCH("B",G42)))</formula>
    </cfRule>
    <cfRule type="containsText" dxfId="69" priority="70" operator="containsText" text="M">
      <formula>NOT(ISERROR(SEARCH("M",G42)))</formula>
    </cfRule>
    <cfRule type="containsText" dxfId="68" priority="71" operator="containsText" text="A">
      <formula>NOT(ISERROR(SEARCH("A",G42)))</formula>
    </cfRule>
  </conditionalFormatting>
  <conditionalFormatting sqref="G42">
    <cfRule type="containsText" dxfId="67" priority="68" operator="containsText" text="E">
      <formula>NOT(ISERROR(SEARCH("E",G42)))</formula>
    </cfRule>
  </conditionalFormatting>
  <conditionalFormatting sqref="H42">
    <cfRule type="containsText" dxfId="66" priority="65" operator="containsText" text="Zona de Riesgo Baja">
      <formula>NOT(ISERROR(SEARCH("Zona de Riesgo Baja",H42)))</formula>
    </cfRule>
    <cfRule type="containsText" dxfId="65" priority="66" operator="containsText" text="Zona de Riesgo Moderada">
      <formula>NOT(ISERROR(SEARCH("Zona de Riesgo Moderada",H42)))</formula>
    </cfRule>
    <cfRule type="containsText" dxfId="64" priority="67" operator="containsText" text="Zona de Riesgo Alta">
      <formula>NOT(ISERROR(SEARCH("Zona de Riesgo Alta",H42)))</formula>
    </cfRule>
  </conditionalFormatting>
  <conditionalFormatting sqref="H42">
    <cfRule type="containsText" dxfId="63" priority="64" operator="containsText" text="ZONA DE RIESGO EXTREMA">
      <formula>NOT(ISERROR(SEARCH("ZONA DE RIESGO EXTREMA",H42)))</formula>
    </cfRule>
  </conditionalFormatting>
  <conditionalFormatting sqref="L42">
    <cfRule type="containsText" dxfId="62" priority="61" operator="containsText" text="B">
      <formula>NOT(ISERROR(SEARCH("B",L42)))</formula>
    </cfRule>
    <cfRule type="containsText" dxfId="61" priority="62" operator="containsText" text="M">
      <formula>NOT(ISERROR(SEARCH("M",L42)))</formula>
    </cfRule>
    <cfRule type="containsText" dxfId="60" priority="63" operator="containsText" text="A">
      <formula>NOT(ISERROR(SEARCH("A",L42)))</formula>
    </cfRule>
  </conditionalFormatting>
  <conditionalFormatting sqref="M42">
    <cfRule type="containsText" dxfId="59" priority="58" operator="containsText" text="Zona de Riesgo Alta">
      <formula>NOT(ISERROR(SEARCH("Zona de Riesgo Alta",M42)))</formula>
    </cfRule>
    <cfRule type="containsText" dxfId="58" priority="59" operator="containsText" text="Zona de Riesgo Baja">
      <formula>NOT(ISERROR(SEARCH("Zona de Riesgo Baja",M42)))</formula>
    </cfRule>
    <cfRule type="containsText" dxfId="57" priority="60" operator="containsText" text="Zona de Riesgo Moderada">
      <formula>NOT(ISERROR(SEARCH("Zona de Riesgo Moderada",M42)))</formula>
    </cfRule>
  </conditionalFormatting>
  <conditionalFormatting sqref="L42">
    <cfRule type="containsText" dxfId="56" priority="57" operator="containsText" text="E">
      <formula>NOT(ISERROR(SEARCH("E",L42)))</formula>
    </cfRule>
  </conditionalFormatting>
  <conditionalFormatting sqref="M42">
    <cfRule type="containsText" dxfId="55" priority="56" operator="containsText" text="ZONA DE RIESGO EXTREMA">
      <formula>NOT(ISERROR(SEARCH("ZONA DE RIESGO EXTREMA",M42)))</formula>
    </cfRule>
  </conditionalFormatting>
  <conditionalFormatting sqref="N42">
    <cfRule type="containsText" dxfId="54" priority="55" operator="containsText" text="ZONA DE RIESGO EXTREMA">
      <formula>NOT(ISERROR(SEARCH("ZONA DE RIESGO EXTREMA",N42)))</formula>
    </cfRule>
  </conditionalFormatting>
  <conditionalFormatting sqref="N42">
    <cfRule type="containsText" dxfId="53" priority="52" operator="containsText" text="Zona de Riesgo Alta">
      <formula>NOT(ISERROR(SEARCH("Zona de Riesgo Alta",N42)))</formula>
    </cfRule>
    <cfRule type="containsText" dxfId="52" priority="53" operator="containsText" text="Zona de Riesgo Moderada">
      <formula>NOT(ISERROR(SEARCH("Zona de Riesgo Moderada",N42)))</formula>
    </cfRule>
    <cfRule type="containsText" dxfId="51" priority="54" operator="containsText" text="Zona de Riesgo Baja">
      <formula>NOT(ISERROR(SEARCH("Zona de Riesgo Baja",N42)))</formula>
    </cfRule>
  </conditionalFormatting>
  <conditionalFormatting sqref="G44">
    <cfRule type="containsText" dxfId="50" priority="47" operator="containsText" text="B">
      <formula>NOT(ISERROR(SEARCH("B",G44)))</formula>
    </cfRule>
    <cfRule type="containsText" dxfId="49" priority="48" operator="containsText" text="M">
      <formula>NOT(ISERROR(SEARCH("M",G44)))</formula>
    </cfRule>
    <cfRule type="containsText" dxfId="48" priority="49" operator="containsText" text="A">
      <formula>NOT(ISERROR(SEARCH("A",G44)))</formula>
    </cfRule>
  </conditionalFormatting>
  <conditionalFormatting sqref="G44">
    <cfRule type="containsText" dxfId="47" priority="46" operator="containsText" text="E">
      <formula>NOT(ISERROR(SEARCH("E",G44)))</formula>
    </cfRule>
  </conditionalFormatting>
  <conditionalFormatting sqref="L44">
    <cfRule type="containsText" dxfId="42" priority="38" operator="containsText" text="B">
      <formula>NOT(ISERROR(SEARCH("B",L44)))</formula>
    </cfRule>
    <cfRule type="containsText" dxfId="41" priority="39" operator="containsText" text="M">
      <formula>NOT(ISERROR(SEARCH("M",L44)))</formula>
    </cfRule>
    <cfRule type="containsText" dxfId="40" priority="40" operator="containsText" text="A">
      <formula>NOT(ISERROR(SEARCH("A",L44)))</formula>
    </cfRule>
  </conditionalFormatting>
  <conditionalFormatting sqref="L44">
    <cfRule type="containsText" dxfId="36" priority="37" operator="containsText" text="E">
      <formula>NOT(ISERROR(SEARCH("E",L44)))</formula>
    </cfRule>
  </conditionalFormatting>
  <conditionalFormatting sqref="H44">
    <cfRule type="containsText" dxfId="34" priority="33" operator="containsText" text="Zona de Riesgo Alta">
      <formula>NOT(ISERROR(SEARCH("Zona de Riesgo Alta",H44)))</formula>
    </cfRule>
    <cfRule type="containsText" dxfId="33" priority="34" operator="containsText" text="Zona de Riesgo Baja">
      <formula>NOT(ISERROR(SEARCH("Zona de Riesgo Baja",H44)))</formula>
    </cfRule>
    <cfRule type="containsText" dxfId="32" priority="35" operator="containsText" text="Zona de Riesgo Moderada">
      <formula>NOT(ISERROR(SEARCH("Zona de Riesgo Moderada",H44)))</formula>
    </cfRule>
  </conditionalFormatting>
  <conditionalFormatting sqref="H44">
    <cfRule type="containsText" dxfId="31" priority="32" operator="containsText" text="ZONA DE RIESGO EXTREMA">
      <formula>NOT(ISERROR(SEARCH("ZONA DE RIESGO EXTREMA",H44)))</formula>
    </cfRule>
  </conditionalFormatting>
  <conditionalFormatting sqref="M44:N44">
    <cfRule type="containsText" dxfId="29" priority="29" operator="containsText" text="Zona de Riesgo Baja">
      <formula>NOT(ISERROR(SEARCH("Zona de Riesgo Baja",M44)))</formula>
    </cfRule>
    <cfRule type="containsText" dxfId="30" priority="29" operator="containsText" text="Zona de Riesgo Alta">
      <formula>NOT(ISERROR(SEARCH("Zona de Riesgo Alta",M44)))</formula>
    </cfRule>
    <cfRule type="containsText" dxfId="28" priority="30" operator="containsText" text="Zona de Riesgo Moderada">
      <formula>NOT(ISERROR(SEARCH("Zona de Riesgo Moderada",M44)))</formula>
    </cfRule>
  </conditionalFormatting>
  <conditionalFormatting sqref="M44:N44">
    <cfRule type="containsText" dxfId="27" priority="28" operator="containsText" text="ZONA DE RIESGO EXTREMA">
      <formula>NOT(ISERROR(SEARCH("ZONA DE RIESGO EXTREMA",M44)))</formula>
    </cfRule>
  </conditionalFormatting>
  <conditionalFormatting sqref="G46">
    <cfRule type="containsText" dxfId="26" priority="23" operator="containsText" text="B">
      <formula>NOT(ISERROR(SEARCH("B",G46)))</formula>
    </cfRule>
    <cfRule type="containsText" dxfId="25" priority="24" operator="containsText" text="M">
      <formula>NOT(ISERROR(SEARCH("M",G46)))</formula>
    </cfRule>
    <cfRule type="containsText" dxfId="24" priority="25" operator="containsText" text="A">
      <formula>NOT(ISERROR(SEARCH("A",G46)))</formula>
    </cfRule>
  </conditionalFormatting>
  <conditionalFormatting sqref="H46">
    <cfRule type="containsText" dxfId="23" priority="20" operator="containsText" text="Zona de Riesgo Baja">
      <formula>NOT(ISERROR(SEARCH("Zona de Riesgo Baja",H46)))</formula>
    </cfRule>
    <cfRule type="containsText" dxfId="22" priority="21" operator="containsText" text="Zona de Riesgo Moderada">
      <formula>NOT(ISERROR(SEARCH("Zona de Riesgo Moderada",H46)))</formula>
    </cfRule>
    <cfRule type="containsText" dxfId="21" priority="22" operator="containsText" text="Zona de Riesgo Alta">
      <formula>NOT(ISERROR(SEARCH("Zona de Riesgo Alta",H46)))</formula>
    </cfRule>
  </conditionalFormatting>
  <conditionalFormatting sqref="L46">
    <cfRule type="containsText" dxfId="20" priority="16" operator="containsText" text="B">
      <formula>NOT(ISERROR(SEARCH("B",L46)))</formula>
    </cfRule>
    <cfRule type="containsText" dxfId="19" priority="17" operator="containsText" text="M">
      <formula>NOT(ISERROR(SEARCH("M",L46)))</formula>
    </cfRule>
    <cfRule type="containsText" dxfId="18" priority="18" operator="containsText" text="A">
      <formula>NOT(ISERROR(SEARCH("A",L46)))</formula>
    </cfRule>
  </conditionalFormatting>
  <conditionalFormatting sqref="N46">
    <cfRule type="containsText" dxfId="17" priority="19" operator="containsText" text="Zona de Riesgo Alta">
      <formula>NOT(ISERROR(SEARCH("Zona de Riesgo Alta",N46)))</formula>
    </cfRule>
    <cfRule type="containsText" dxfId="16" priority="-1" operator="containsText" text="Zona de Riesgo Baja">
      <formula>NOT(ISERROR(SEARCH("Zona de Riesgo Baja",N46)))</formula>
    </cfRule>
    <cfRule type="containsText" dxfId="15" priority="26" operator="containsText" text="Zona de Riesgo Moderada">
      <formula>NOT(ISERROR(SEARCH("Zona de Riesgo Moderada",N46)))</formula>
    </cfRule>
  </conditionalFormatting>
  <conditionalFormatting sqref="M46">
    <cfRule type="containsText" dxfId="14" priority="13" operator="containsText" text="Zona de Riesgo Alta">
      <formula>NOT(ISERROR(SEARCH("Zona de Riesgo Alta",M46)))</formula>
    </cfRule>
    <cfRule type="containsText" dxfId="13" priority="14" operator="containsText" text="Zona de Riesgo Baja">
      <formula>NOT(ISERROR(SEARCH("Zona de Riesgo Baja",M46)))</formula>
    </cfRule>
    <cfRule type="containsText" dxfId="12" priority="15" operator="containsText" text="Zona de Riesgo Moderada">
      <formula>NOT(ISERROR(SEARCH("Zona de Riesgo Moderada",M46)))</formula>
    </cfRule>
  </conditionalFormatting>
  <conditionalFormatting sqref="M46">
    <cfRule type="containsText" dxfId="11" priority="12" operator="containsText" text="ZONA DE RIESGO EXTREMA">
      <formula>NOT(ISERROR(SEARCH("ZONA DE RIESGO EXTREMA",M46)))</formula>
    </cfRule>
  </conditionalFormatting>
  <conditionalFormatting sqref="G48 L48">
    <cfRule type="containsText" dxfId="10" priority="7" operator="containsText" text="B">
      <formula>NOT(ISERROR(SEARCH("B",G48)))</formula>
    </cfRule>
    <cfRule type="containsText" dxfId="9" priority="8" operator="containsText" text="M">
      <formula>NOT(ISERROR(SEARCH("M",G48)))</formula>
    </cfRule>
    <cfRule type="containsText" dxfId="8" priority="9" operator="containsText" text="A">
      <formula>NOT(ISERROR(SEARCH("A",G48)))</formula>
    </cfRule>
  </conditionalFormatting>
  <conditionalFormatting sqref="H48">
    <cfRule type="containsText" dxfId="7" priority="4" operator="containsText" text="Zona de Riesgo Baja">
      <formula>NOT(ISERROR(SEARCH("Zona de Riesgo Baja",H48)))</formula>
    </cfRule>
    <cfRule type="containsText" dxfId="6" priority="5" operator="containsText" text="Zona de Riesgo Moderada">
      <formula>NOT(ISERROR(SEARCH("Zona de Riesgo Moderada",H48)))</formula>
    </cfRule>
    <cfRule type="containsText" dxfId="5" priority="6" operator="containsText" text="Zona de Riesgo Alta">
      <formula>NOT(ISERROR(SEARCH("Zona de Riesgo Alta",H48)))</formula>
    </cfRule>
  </conditionalFormatting>
  <conditionalFormatting sqref="G48 L48">
    <cfRule type="containsText" dxfId="4" priority="3" operator="containsText" text="E">
      <formula>NOT(ISERROR(SEARCH("E",G48)))</formula>
    </cfRule>
  </conditionalFormatting>
  <conditionalFormatting sqref="H48 M48:N48">
    <cfRule type="containsText" dxfId="3" priority="2" operator="containsText" text="ZONA DE RIESGO EXTREMA">
      <formula>NOT(ISERROR(SEARCH("ZONA DE RIESGO EXTREMA",H48)))</formula>
    </cfRule>
  </conditionalFormatting>
  <conditionalFormatting sqref="M48:N48">
    <cfRule type="containsText" dxfId="2" priority="1" operator="containsText" text="Zona de Riesgo Alta">
      <formula>NOT(ISERROR(SEARCH("Zona de Riesgo Alta",M48)))</formula>
    </cfRule>
    <cfRule type="containsText" dxfId="1" priority="-1" operator="containsText" text="Zona de Riesgo Baja">
      <formula>NOT(ISERROR(SEARCH("Zona de Riesgo Baja",M48)))</formula>
    </cfRule>
    <cfRule type="containsText" dxfId="0" priority="10" operator="containsText" text="Zona de Riesgo Moderada">
      <formula>NOT(ISERROR(SEARCH("Zona de Riesgo Moderada",M48)))</formula>
    </cfRule>
  </conditionalFormatting>
  <pageMargins left="0.39370078740157483" right="0.39370078740157483" top="0.39370078740157483" bottom="0.39370078740157483" header="0.51181102362204722" footer="0.51181102362204722"/>
  <pageSetup paperSize="510" scale="60" orientation="landscape" horizontalDpi="300" verticalDpi="300" r:id="rId1"/>
  <headerFooter differentOddEven="1"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Contexto Estratégico</vt:lpstr>
      <vt:lpstr>Identificación del Riesgo</vt:lpstr>
      <vt:lpstr>Análisis del Riesgo</vt:lpstr>
      <vt:lpstr>Valoración del Riesgo</vt:lpstr>
      <vt:lpstr>MR Corrupción Institucional</vt:lpstr>
      <vt:lpstr>'Análisis del Riesgo'!Área_de_impresión</vt:lpstr>
      <vt:lpstr>'Contexto Estratégico'!Área_de_impresión</vt:lpstr>
      <vt:lpstr>'Identificación del Riesgo'!Área_de_impresión</vt:lpstr>
      <vt:lpstr>'MR Corrupción Institucional'!Área_de_impresión</vt:lpstr>
      <vt:lpstr>'Valoración del Riesgo'!Área_de_impresión</vt:lpstr>
      <vt:lpstr>'Análisis del Riesgo'!Títulos_a_imprimir</vt:lpstr>
      <vt:lpstr>'Contexto Estratégico'!Títulos_a_imprimir</vt:lpstr>
      <vt:lpstr>'Identificación del Riesgo'!Títulos_a_imprimir</vt:lpstr>
      <vt:lpstr>unico</vt:lpstr>
      <vt:lpstr>Único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LIBIA</dc:creator>
  <cp:lastModifiedBy>UT</cp:lastModifiedBy>
  <cp:lastPrinted>2019-06-17T19:41:38Z</cp:lastPrinted>
  <dcterms:created xsi:type="dcterms:W3CDTF">2012-06-25T19:57:49Z</dcterms:created>
  <dcterms:modified xsi:type="dcterms:W3CDTF">2025-04-21T20:11:19Z</dcterms:modified>
</cp:coreProperties>
</file>